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7945" windowHeight="12375" firstSheet="6"/>
  </bookViews>
  <sheets>
    <sheet name="2资料存档目录" sheetId="1" r:id="rId1"/>
    <sheet name="3工程结算汇总表" sheetId="3" r:id="rId2"/>
    <sheet name="4结算明细汇总表" sheetId="9" r:id="rId3"/>
    <sheet name="5、派发单" sheetId="10" r:id="rId4"/>
    <sheet name="派发单1-3" sheetId="12" r:id="rId5"/>
    <sheet name="派发单1-4.5.6" sheetId="14" r:id="rId6"/>
    <sheet name="派发单1-6" sheetId="13" r:id="rId7"/>
  </sheets>
  <definedNames>
    <definedName name="_xlnm.Print_Area" localSheetId="0">'2资料存档目录'!$A$1:$F$17</definedName>
    <definedName name="_xlnm.Print_Area" localSheetId="1">'3工程结算汇总表'!$A$1:$H$34</definedName>
    <definedName name="_xlnm.Print_Area" localSheetId="4">'派发单1-3'!$A$1:$I$14</definedName>
  </definedNames>
  <calcPr calcId="144525" fullPrecision="0"/>
</workbook>
</file>

<file path=xl/sharedStrings.xml><?xml version="1.0" encoding="utf-8"?>
<sst xmlns="http://schemas.openxmlformats.org/spreadsheetml/2006/main" count="349" uniqueCount="195">
  <si>
    <t>游泳池设备改造供货及安装、泳池装修改造合同结算资料存档目录</t>
  </si>
  <si>
    <t>序号</t>
  </si>
  <si>
    <t>名称</t>
  </si>
  <si>
    <t>份/页</t>
  </si>
  <si>
    <t>页码</t>
  </si>
  <si>
    <t>原件/复印件</t>
  </si>
  <si>
    <t>备注</t>
  </si>
  <si>
    <t>游泳池设备改造供货及安装、泳池装修改造合同结算审批表</t>
  </si>
  <si>
    <t>1份1页</t>
  </si>
  <si>
    <t>第1页</t>
  </si>
  <si>
    <t>原件</t>
  </si>
  <si>
    <t>结算协议书</t>
  </si>
  <si>
    <t>第2页</t>
  </si>
  <si>
    <t>资料存档目录</t>
  </si>
  <si>
    <t>第3页</t>
  </si>
  <si>
    <t>结算汇总表</t>
  </si>
  <si>
    <t>第4页</t>
  </si>
  <si>
    <t>结算明细表</t>
  </si>
  <si>
    <t>第5-9页</t>
  </si>
  <si>
    <t>结算申请单</t>
  </si>
  <si>
    <t>第10页</t>
  </si>
  <si>
    <t>结算通知书</t>
  </si>
  <si>
    <t>第11页</t>
  </si>
  <si>
    <t>授权委托书</t>
  </si>
  <si>
    <t>第12页</t>
  </si>
  <si>
    <t>工程结算工作交接单</t>
  </si>
  <si>
    <t>1份2页</t>
  </si>
  <si>
    <t>第13-14页</t>
  </si>
  <si>
    <t>工程往来账目明细</t>
  </si>
  <si>
    <t>第15页</t>
  </si>
  <si>
    <t>验收单</t>
  </si>
  <si>
    <t>第16页</t>
  </si>
  <si>
    <t>派发单</t>
  </si>
  <si>
    <t>1份14页</t>
  </si>
  <si>
    <t>第17-30页</t>
  </si>
  <si>
    <t>竣工图</t>
  </si>
  <si>
    <t>1份5页</t>
  </si>
  <si>
    <t>第31-35页</t>
  </si>
  <si>
    <t>合同复印件</t>
  </si>
  <si>
    <t>1份16页</t>
  </si>
  <si>
    <t>第36-51页</t>
  </si>
  <si>
    <t>复印件</t>
  </si>
  <si>
    <t>造价师：</t>
  </si>
  <si>
    <t>日期：</t>
  </si>
  <si>
    <t>游泳池设备改造供货及安装、泳池装修改造合同结算汇总表</t>
  </si>
  <si>
    <t xml:space="preserve">合同编号:KYYH.62-JA-138                      合同金额：266000 元 </t>
  </si>
  <si>
    <t>合同名称：游泳池设备改造供货及安装、泳池装修改造合同</t>
  </si>
  <si>
    <t>甲    方：洛阳浩德鑫置地有限公司</t>
  </si>
  <si>
    <t>乙    方：泳洁（郑州）工程技术有限公司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</si>
  <si>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</si>
  <si>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</si>
  <si>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</si>
  <si>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</si>
  <si>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</si>
  <si>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</si>
  <si>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</si>
  <si>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</si>
  <si>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未施工项扣减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</si>
  <si>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</si>
  <si>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</si>
  <si>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</si>
  <si>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</si>
  <si>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</si>
  <si>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</si>
  <si>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</si>
  <si>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</si>
  <si>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</si>
  <si>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</si>
  <si>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</si>
  <si>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</si>
  <si>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</si>
  <si>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</si>
  <si>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</si>
  <si>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</si>
  <si>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</si>
  <si>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</si>
  <si>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</si>
  <si>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</si>
  <si>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</si>
  <si>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</si>
  <si>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</si>
  <si>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</si>
  <si>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</si>
  <si>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游泳池设备改造供货及安装、泳池装修改造合同结算明细</t>
  </si>
  <si>
    <t>单位</t>
  </si>
  <si>
    <t>工程量</t>
  </si>
  <si>
    <t>综合单价(元)</t>
  </si>
  <si>
    <t>合价(元)</t>
  </si>
  <si>
    <t>合同总价包干部分（泳池设备）</t>
  </si>
  <si>
    <t>项</t>
  </si>
  <si>
    <t>合同内综合单价部分（泳池瓷砖重新铺贴）</t>
  </si>
  <si>
    <t>原瓷砖铲除（含废料外运）</t>
  </si>
  <si>
    <t>m2</t>
  </si>
  <si>
    <t>合同价参与优化</t>
  </si>
  <si>
    <t>泳池防水及抹灰修复</t>
  </si>
  <si>
    <t>泳池瓷砖</t>
  </si>
  <si>
    <t>泳池贴砖（含辅料）</t>
  </si>
  <si>
    <t>安装费</t>
  </si>
  <si>
    <t>运费、吊装、垃圾清运</t>
  </si>
  <si>
    <t>税金</t>
  </si>
  <si>
    <t>合同内未施工部分</t>
  </si>
  <si>
    <t>砂缸水泵连接附件</t>
  </si>
  <si>
    <t>原砂缸滤料掏出</t>
  </si>
  <si>
    <t>台</t>
  </si>
  <si>
    <t>合同外增加项</t>
  </si>
  <si>
    <t>派发单1-3</t>
  </si>
  <si>
    <t>派发单1-4.5.6</t>
  </si>
  <si>
    <t>派发单1-6</t>
  </si>
  <si>
    <t>水电费分摊</t>
  </si>
  <si>
    <t>合计</t>
  </si>
  <si>
    <t>最终合同结算</t>
  </si>
  <si>
    <t>甲方</t>
  </si>
  <si>
    <t>乙方</t>
  </si>
  <si>
    <t>日期</t>
  </si>
  <si>
    <t>泳池维修改造合同外增加部分   派发单001</t>
  </si>
  <si>
    <t>设备或材料名称</t>
  </si>
  <si>
    <t>规格型号</t>
  </si>
  <si>
    <t>品牌</t>
  </si>
  <si>
    <t>数量</t>
  </si>
  <si>
    <t>单价</t>
  </si>
  <si>
    <t>合价（元）</t>
  </si>
  <si>
    <t>一、</t>
  </si>
  <si>
    <t>设备房部分</t>
  </si>
  <si>
    <t>原1400mm侧出砂缸、前段连接管道破除费</t>
  </si>
  <si>
    <t>代替原淘沙工序</t>
  </si>
  <si>
    <t>新换1400mm侧出砂缸</t>
  </si>
  <si>
    <t>欧仕达</t>
  </si>
  <si>
    <t>DN100涡轮蝶阀（含法兰及螺栓）</t>
  </si>
  <si>
    <t>国标</t>
  </si>
  <si>
    <t>套</t>
  </si>
  <si>
    <t>de110管件/弯头/直接/三通</t>
  </si>
  <si>
    <t>华亚</t>
  </si>
  <si>
    <t>设备房门洞加宽（1200mm加宽至1400mm）</t>
  </si>
  <si>
    <t>小计</t>
  </si>
  <si>
    <t>二、</t>
  </si>
  <si>
    <t>泳池部分</t>
  </si>
  <si>
    <t>泳池灯线缆/线管更换（原有拆除）</t>
  </si>
  <si>
    <t>米</t>
  </si>
  <si>
    <t>单价参与总价优惠</t>
  </si>
  <si>
    <t>泳池灯</t>
  </si>
  <si>
    <t>12V/12W</t>
  </si>
  <si>
    <t>中山坤宇</t>
  </si>
  <si>
    <t>盏</t>
  </si>
  <si>
    <t>泳池灯线管开槽</t>
  </si>
  <si>
    <t>泳池池壁池底空鼓地方切开修复</t>
  </si>
  <si>
    <t>平方</t>
  </si>
  <si>
    <t>吧台上部抹白</t>
  </si>
  <si>
    <t>砂纸打磨粉白</t>
  </si>
  <si>
    <t>A</t>
  </si>
  <si>
    <t>以上合计</t>
  </si>
  <si>
    <t>B</t>
  </si>
  <si>
    <t xml:space="preserve"> </t>
  </si>
  <si>
    <t>C</t>
  </si>
  <si>
    <t>运输、吊装、垃圾清运</t>
  </si>
  <si>
    <t>D</t>
  </si>
  <si>
    <t>税金（13%）</t>
  </si>
  <si>
    <t>E</t>
  </si>
  <si>
    <t>项目含税总造价</t>
  </si>
  <si>
    <t>A+B+C+D</t>
  </si>
  <si>
    <t>泳池维修改造合同除湿机电缆改动增加部分报价清单</t>
  </si>
  <si>
    <t>电缆部分</t>
  </si>
  <si>
    <t>3*6+2平方</t>
  </si>
  <si>
    <t>人民电工</t>
  </si>
  <si>
    <t>镀锌线管部分</t>
  </si>
  <si>
    <t>DN32</t>
  </si>
  <si>
    <t>pvc线管部分</t>
  </si>
  <si>
    <t>配电箱</t>
  </si>
  <si>
    <t>14KW、总开3P63A、分开3P32A两个、带漏电保护、零线排、地线排、电源指示两个</t>
  </si>
  <si>
    <t>德力西元器件</t>
  </si>
  <si>
    <t>墙打孔、路面开挖回填</t>
  </si>
  <si>
    <t>泳池维修改造水泵及排污增加部分报价清单</t>
  </si>
  <si>
    <t>循环水泵及排污泵部分</t>
  </si>
  <si>
    <t>循环水泵</t>
  </si>
  <si>
    <r>
      <rPr>
        <sz val="10"/>
        <rFont val="黑体"/>
        <charset val="134"/>
      </rPr>
      <t>P-55、20/75m</t>
    </r>
    <r>
      <rPr>
        <sz val="10"/>
        <rFont val="宋体"/>
        <charset val="134"/>
      </rPr>
      <t>³</t>
    </r>
    <r>
      <rPr>
        <sz val="10"/>
        <rFont val="黑体"/>
        <charset val="134"/>
      </rPr>
      <t>/h</t>
    </r>
  </si>
  <si>
    <t>浦力得</t>
  </si>
  <si>
    <t>水泵连接附件</t>
  </si>
  <si>
    <t>De110/De90管道及管件阀门</t>
  </si>
  <si>
    <t>南亚</t>
  </si>
  <si>
    <t>燃气管道更改（含工费）</t>
  </si>
  <si>
    <t>反冲洗系统改造</t>
  </si>
  <si>
    <t>泳洁(郑州)工程技术有限公司</t>
  </si>
  <si>
    <t>签证原因：投标前跟招标部讨论过要更换所有循环水泵，但是甲方要求只更换一台，燃气管道是甲方提供的燃气管道流量压力过小（燃气公司人员测定并改造），反冲洗系统是使用方提出原集水坑设计不合理过于小，反冲洗流量大漫水到机房，直接添加管道配件排水至室外管网。</t>
  </si>
  <si>
    <t>泳池维修改造模块炉连接管道增加管道泵报价清单</t>
  </si>
  <si>
    <t>模块路加压管道泵</t>
  </si>
  <si>
    <r>
      <rPr>
        <sz val="10"/>
        <rFont val="黑体"/>
        <charset val="134"/>
      </rPr>
      <t>25m</t>
    </r>
    <r>
      <rPr>
        <sz val="10"/>
        <rFont val="宋体"/>
        <charset val="134"/>
      </rPr>
      <t>³</t>
    </r>
    <r>
      <rPr>
        <sz val="10"/>
        <rFont val="黑体"/>
        <charset val="134"/>
      </rPr>
      <t>/h、扬程19m、2.2KW</t>
    </r>
  </si>
  <si>
    <t>源立泵业</t>
  </si>
  <si>
    <t>连接管道、阀门（含法兰/螺栓）线缆、</t>
  </si>
  <si>
    <t>（De63）</t>
  </si>
  <si>
    <t>国产</t>
  </si>
  <si>
    <t>镀锌角铁支撑、胶水</t>
  </si>
  <si>
    <t>变频控制柜(500*600*200mm)</t>
  </si>
  <si>
    <t>控制开关（DE47-63 D16 4P）,按钮/旋钮，控制器（G200A），2.2KW,流量计、压力传感器（0-1.6MP/4-20MA）、中间继电器（220V）</t>
  </si>
  <si>
    <t>正泰/英威腾</t>
  </si>
  <si>
    <t>优惠后报价：</t>
  </si>
  <si>
    <t>变更原因：使用方要求加热系统要放在过滤系统后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</si>
</sst>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.00_ "/>
    <numFmt numFmtId="178" formatCode="&quot;￥&quot;#,##0.00;&quot;￥-&quot;#,##0.00"/>
    <numFmt numFmtId="179" formatCode="#,##0_ "/>
    <numFmt numFmtId="180" formatCode="#,##0.00&quot;元&quot;"/>
    <numFmt numFmtId="181" formatCode="0_ "/>
  </numFmts>
  <fonts count="73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4"/>
      <color rgb="FF000000"/>
      <name val="黑体"/>
      <charset val="134"/>
    </font>
    <font>
      <sz val="11"/>
      <color rgb="FF000000"/>
      <name val="黑体"/>
      <charset val="134"/>
    </font>
    <font>
      <b/>
      <sz val="11"/>
      <color rgb="FF000000"/>
      <name val="黑体"/>
      <charset val="134"/>
    </font>
    <font>
      <b/>
      <sz val="10.5"/>
      <color rgb="FF000000"/>
      <name val="黑体"/>
      <charset val="134"/>
    </font>
    <font>
      <sz val="10"/>
      <name val="黑体"/>
      <charset val="134"/>
    </font>
    <font>
      <b/>
      <sz val="10"/>
      <name val="黑体"/>
      <charset val="134"/>
    </font>
    <font>
      <sz val="14"/>
      <name val="SimSun"/>
      <charset val="134"/>
    </font>
    <font>
      <sz val="10"/>
      <color rgb="FF000000"/>
      <name val="黑体"/>
      <charset val="134"/>
    </font>
    <font>
      <b/>
      <sz val="10"/>
      <color rgb="FF000000"/>
      <name val="黑体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color rgb="FF000000"/>
      <name val="宋体"/>
      <charset val="134"/>
    </font>
    <font>
      <sz val="11"/>
      <name val="黑体"/>
      <charset val="134"/>
    </font>
    <font>
      <sz val="14"/>
      <color rgb="FF000000"/>
      <name val="宋体"/>
      <charset val="134"/>
    </font>
    <font>
      <sz val="10"/>
      <color rgb="FFFF0000"/>
      <name val="黑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1"/>
      <name val="宋体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0"/>
      <color rgb="FF0061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rgb="FFAFABAB"/>
        <bgColor rgb="FF96969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176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5" borderId="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6" borderId="11" applyNumberFormat="0" applyAlignment="0" applyProtection="0">
      <alignment vertical="center"/>
    </xf>
    <xf numFmtId="0" fontId="46" fillId="7" borderId="12" applyNumberFormat="0" applyAlignment="0" applyProtection="0">
      <alignment vertical="center"/>
    </xf>
    <xf numFmtId="0" fontId="47" fillId="7" borderId="11" applyNumberFormat="0" applyAlignment="0" applyProtection="0">
      <alignment vertical="center"/>
    </xf>
    <xf numFmtId="0" fontId="48" fillId="8" borderId="13" applyNumberFormat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176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176" fontId="56" fillId="36" borderId="0" applyNumberFormat="0" applyBorder="0" applyAlignment="0" applyProtection="0">
      <alignment vertical="center"/>
    </xf>
    <xf numFmtId="176" fontId="57" fillId="37" borderId="16" applyNumberFormat="0" applyAlignment="0" applyProtection="0">
      <alignment vertical="center"/>
    </xf>
    <xf numFmtId="176" fontId="56" fillId="38" borderId="0" applyNumberFormat="0" applyBorder="0" applyAlignment="0" applyProtection="0">
      <alignment vertical="center"/>
    </xf>
    <xf numFmtId="176" fontId="56" fillId="39" borderId="0" applyNumberFormat="0" applyBorder="0" applyAlignment="0" applyProtection="0">
      <alignment vertical="center"/>
    </xf>
    <xf numFmtId="176" fontId="56" fillId="40" borderId="0" applyNumberFormat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59" fillId="41" borderId="0" applyNumberFormat="0" applyBorder="0" applyAlignment="0" applyProtection="0">
      <alignment vertical="center"/>
    </xf>
    <xf numFmtId="176" fontId="56" fillId="42" borderId="0" applyNumberFormat="0" applyBorder="0" applyAlignment="0" applyProtection="0">
      <alignment vertical="center"/>
    </xf>
    <xf numFmtId="176" fontId="56" fillId="39" borderId="0" applyNumberFormat="0" applyBorder="0" applyAlignment="0" applyProtection="0">
      <alignment vertical="center"/>
    </xf>
    <xf numFmtId="176" fontId="56" fillId="41" borderId="0" applyNumberFormat="0" applyBorder="0" applyAlignment="0" applyProtection="0">
      <alignment vertical="center"/>
    </xf>
    <xf numFmtId="176" fontId="60" fillId="37" borderId="17" applyNumberFormat="0" applyAlignment="0" applyProtection="0">
      <alignment vertical="center"/>
    </xf>
    <xf numFmtId="176" fontId="0" fillId="0" borderId="0">
      <alignment vertical="center"/>
    </xf>
    <xf numFmtId="176" fontId="56" fillId="42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56" fillId="38" borderId="0" applyNumberFormat="0" applyBorder="0" applyAlignment="0" applyProtection="0">
      <alignment vertical="center"/>
    </xf>
    <xf numFmtId="176" fontId="56" fillId="36" borderId="0" applyNumberFormat="0" applyBorder="0" applyAlignment="0" applyProtection="0">
      <alignment vertical="center"/>
    </xf>
    <xf numFmtId="176" fontId="56" fillId="40" borderId="0" applyNumberFormat="0" applyBorder="0" applyAlignment="0" applyProtection="0">
      <alignment vertical="center"/>
    </xf>
    <xf numFmtId="176" fontId="60" fillId="37" borderId="17" applyNumberFormat="0" applyAlignment="0" applyProtection="0">
      <alignment vertical="center"/>
    </xf>
    <xf numFmtId="176" fontId="56" fillId="42" borderId="0" applyNumberFormat="0" applyBorder="0" applyAlignment="0" applyProtection="0">
      <alignment vertical="center"/>
    </xf>
    <xf numFmtId="176" fontId="0" fillId="0" borderId="0">
      <alignment vertical="center"/>
    </xf>
    <xf numFmtId="176" fontId="56" fillId="44" borderId="0" applyNumberFormat="0" applyBorder="0" applyAlignment="0" applyProtection="0">
      <alignment vertical="center"/>
    </xf>
    <xf numFmtId="176" fontId="56" fillId="44" borderId="0" applyNumberFormat="0" applyBorder="0" applyAlignment="0" applyProtection="0">
      <alignment vertical="center"/>
    </xf>
    <xf numFmtId="176" fontId="56" fillId="45" borderId="0" applyNumberFormat="0" applyBorder="0" applyAlignment="0" applyProtection="0">
      <alignment vertical="center"/>
    </xf>
    <xf numFmtId="176" fontId="56" fillId="45" borderId="0" applyNumberFormat="0" applyBorder="0" applyAlignment="0" applyProtection="0">
      <alignment vertical="center"/>
    </xf>
    <xf numFmtId="176" fontId="56" fillId="41" borderId="0" applyNumberFormat="0" applyBorder="0" applyAlignment="0" applyProtection="0">
      <alignment vertical="center"/>
    </xf>
    <xf numFmtId="176" fontId="56" fillId="46" borderId="0" applyNumberFormat="0" applyBorder="0" applyAlignment="0" applyProtection="0">
      <alignment vertical="center"/>
    </xf>
    <xf numFmtId="176" fontId="57" fillId="37" borderId="16" applyNumberFormat="0" applyAlignment="0" applyProtection="0">
      <alignment vertical="center"/>
    </xf>
    <xf numFmtId="176" fontId="56" fillId="46" borderId="0" applyNumberFormat="0" applyBorder="0" applyAlignment="0" applyProtection="0">
      <alignment vertical="center"/>
    </xf>
    <xf numFmtId="176" fontId="56" fillId="42" borderId="0" applyNumberFormat="0" applyBorder="0" applyAlignment="0" applyProtection="0">
      <alignment vertical="center"/>
    </xf>
    <xf numFmtId="176" fontId="62" fillId="47" borderId="18" applyNumberFormat="0" applyAlignment="0" applyProtection="0">
      <alignment vertical="center"/>
    </xf>
    <xf numFmtId="176" fontId="56" fillId="39" borderId="0" applyNumberFormat="0" applyBorder="0" applyAlignment="0" applyProtection="0">
      <alignment vertical="center"/>
    </xf>
    <xf numFmtId="176" fontId="56" fillId="39" borderId="0" applyNumberFormat="0" applyBorder="0" applyAlignment="0" applyProtection="0">
      <alignment vertical="center"/>
    </xf>
    <xf numFmtId="176" fontId="56" fillId="48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56" fillId="48" borderId="0" applyNumberFormat="0" applyBorder="0" applyAlignment="0" applyProtection="0">
      <alignment vertical="center"/>
    </xf>
    <xf numFmtId="176" fontId="59" fillId="49" borderId="0" applyNumberFormat="0" applyBorder="0" applyAlignment="0" applyProtection="0">
      <alignment vertical="center"/>
    </xf>
    <xf numFmtId="176" fontId="59" fillId="49" borderId="0" applyNumberFormat="0" applyBorder="0" applyAlignment="0" applyProtection="0">
      <alignment vertical="center"/>
    </xf>
    <xf numFmtId="176" fontId="59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59" fillId="46" borderId="0" applyNumberFormat="0" applyBorder="0" applyAlignment="0" applyProtection="0">
      <alignment vertical="center"/>
    </xf>
    <xf numFmtId="176" fontId="59" fillId="46" borderId="0" applyNumberFormat="0" applyBorder="0" applyAlignment="0" applyProtection="0">
      <alignment vertical="center"/>
    </xf>
    <xf numFmtId="176" fontId="59" fillId="50" borderId="0" applyNumberFormat="0" applyBorder="0" applyAlignment="0" applyProtection="0">
      <alignment vertical="center"/>
    </xf>
    <xf numFmtId="176" fontId="59" fillId="50" borderId="0" applyNumberFormat="0" applyBorder="0" applyAlignment="0" applyProtection="0">
      <alignment vertical="center"/>
    </xf>
    <xf numFmtId="176" fontId="59" fillId="51" borderId="0" applyNumberFormat="0" applyBorder="0" applyAlignment="0" applyProtection="0">
      <alignment vertical="center"/>
    </xf>
    <xf numFmtId="176" fontId="59" fillId="51" borderId="0" applyNumberFormat="0" applyBorder="0" applyAlignment="0" applyProtection="0">
      <alignment vertical="center"/>
    </xf>
    <xf numFmtId="176" fontId="59" fillId="52" borderId="0" applyNumberFormat="0" applyBorder="0" applyAlignment="0" applyProtection="0">
      <alignment vertical="center"/>
    </xf>
    <xf numFmtId="176" fontId="59" fillId="52" borderId="0" applyNumberFormat="0" applyBorder="0" applyAlignment="0" applyProtection="0">
      <alignment vertical="center"/>
    </xf>
    <xf numFmtId="176" fontId="63" fillId="0" borderId="19" applyNumberFormat="0" applyFill="0" applyAlignment="0" applyProtection="0">
      <alignment vertical="center"/>
    </xf>
    <xf numFmtId="176" fontId="63" fillId="0" borderId="19" applyNumberFormat="0" applyFill="0" applyAlignment="0" applyProtection="0">
      <alignment vertical="center"/>
    </xf>
    <xf numFmtId="176" fontId="64" fillId="0" borderId="20" applyNumberFormat="0" applyFill="0" applyAlignment="0" applyProtection="0">
      <alignment vertical="center"/>
    </xf>
    <xf numFmtId="176" fontId="64" fillId="0" borderId="20" applyNumberFormat="0" applyFill="0" applyAlignment="0" applyProtection="0">
      <alignment vertical="center"/>
    </xf>
    <xf numFmtId="176" fontId="65" fillId="0" borderId="21" applyNumberFormat="0" applyFill="0" applyAlignment="0" applyProtection="0">
      <alignment vertical="center"/>
    </xf>
    <xf numFmtId="176" fontId="65" fillId="0" borderId="21" applyNumberFormat="0" applyFill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7" fillId="40" borderId="0" applyNumberFormat="0" applyBorder="0" applyAlignment="0" applyProtection="0">
      <alignment vertical="center"/>
    </xf>
    <xf numFmtId="176" fontId="67" fillId="40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58" fillId="0" borderId="0" applyNumberFormat="0" applyFill="0" applyBorder="0" applyAlignment="0" applyProtection="0">
      <alignment vertical="center"/>
    </xf>
    <xf numFmtId="176" fontId="68" fillId="38" borderId="0" applyNumberFormat="0" applyBorder="0" applyAlignment="0" applyProtection="0">
      <alignment vertical="center"/>
    </xf>
    <xf numFmtId="176" fontId="68" fillId="38" borderId="0" applyNumberFormat="0" applyBorder="0" applyAlignment="0" applyProtection="0">
      <alignment vertical="center"/>
    </xf>
    <xf numFmtId="176" fontId="69" fillId="0" borderId="22" applyNumberFormat="0" applyFill="0" applyAlignment="0" applyProtection="0">
      <alignment vertical="center"/>
    </xf>
    <xf numFmtId="176" fontId="69" fillId="0" borderId="22" applyNumberFormat="0" applyFill="0" applyAlignment="0" applyProtection="0">
      <alignment vertical="center"/>
    </xf>
    <xf numFmtId="176" fontId="62" fillId="47" borderId="18" applyNumberFormat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Alignment="0" applyProtection="0">
      <alignment vertical="center"/>
    </xf>
    <xf numFmtId="176" fontId="71" fillId="0" borderId="23" applyNumberFormat="0" applyFill="0" applyAlignment="0" applyProtection="0">
      <alignment vertical="center"/>
    </xf>
    <xf numFmtId="176" fontId="71" fillId="0" borderId="23" applyNumberFormat="0" applyFill="0" applyAlignment="0" applyProtection="0">
      <alignment vertical="center"/>
    </xf>
    <xf numFmtId="176" fontId="59" fillId="53" borderId="0" applyNumberFormat="0" applyBorder="0" applyAlignment="0" applyProtection="0">
      <alignment vertical="center"/>
    </xf>
    <xf numFmtId="176" fontId="59" fillId="53" borderId="0" applyNumberFormat="0" applyBorder="0" applyAlignment="0" applyProtection="0">
      <alignment vertical="center"/>
    </xf>
    <xf numFmtId="176" fontId="59" fillId="54" borderId="0" applyNumberFormat="0" applyBorder="0" applyAlignment="0" applyProtection="0">
      <alignment vertical="center"/>
    </xf>
    <xf numFmtId="176" fontId="59" fillId="54" borderId="0" applyNumberFormat="0" applyBorder="0" applyAlignment="0" applyProtection="0">
      <alignment vertical="center"/>
    </xf>
    <xf numFmtId="176" fontId="59" fillId="55" borderId="0" applyNumberFormat="0" applyBorder="0" applyAlignment="0" applyProtection="0">
      <alignment vertical="center"/>
    </xf>
    <xf numFmtId="176" fontId="59" fillId="55" borderId="0" applyNumberFormat="0" applyBorder="0" applyAlignment="0" applyProtection="0">
      <alignment vertical="center"/>
    </xf>
    <xf numFmtId="176" fontId="59" fillId="50" borderId="0" applyNumberFormat="0" applyBorder="0" applyAlignment="0" applyProtection="0">
      <alignment vertical="center"/>
    </xf>
    <xf numFmtId="176" fontId="59" fillId="50" borderId="0" applyNumberFormat="0" applyBorder="0" applyAlignment="0" applyProtection="0">
      <alignment vertical="center"/>
    </xf>
    <xf numFmtId="176" fontId="59" fillId="51" borderId="0" applyNumberFormat="0" applyBorder="0" applyAlignment="0" applyProtection="0">
      <alignment vertical="center"/>
    </xf>
    <xf numFmtId="176" fontId="59" fillId="51" borderId="0" applyNumberFormat="0" applyBorder="0" applyAlignment="0" applyProtection="0">
      <alignment vertical="center"/>
    </xf>
    <xf numFmtId="176" fontId="59" fillId="56" borderId="0" applyNumberFormat="0" applyBorder="0" applyAlignment="0" applyProtection="0">
      <alignment vertical="center"/>
    </xf>
    <xf numFmtId="176" fontId="59" fillId="56" borderId="0" applyNumberFormat="0" applyBorder="0" applyAlignment="0" applyProtection="0">
      <alignment vertical="center"/>
    </xf>
    <xf numFmtId="176" fontId="72" fillId="45" borderId="16" applyNumberFormat="0" applyAlignment="0" applyProtection="0">
      <alignment vertical="center"/>
    </xf>
    <xf numFmtId="176" fontId="72" fillId="45" borderId="16" applyNumberFormat="0" applyAlignment="0" applyProtection="0">
      <alignment vertical="center"/>
    </xf>
    <xf numFmtId="176" fontId="0" fillId="57" borderId="24" applyNumberFormat="0" applyFont="0" applyAlignment="0" applyProtection="0">
      <alignment vertical="center"/>
    </xf>
    <xf numFmtId="176" fontId="0" fillId="57" borderId="24" applyNumberFormat="0" applyFont="0" applyAlignment="0" applyProtection="0">
      <alignment vertical="center"/>
    </xf>
  </cellStyleXfs>
  <cellXfs count="95">
    <xf numFmtId="176" fontId="0" fillId="0" borderId="0" xfId="0">
      <alignment vertical="center"/>
    </xf>
    <xf numFmtId="0" fontId="1" fillId="0" borderId="0" xfId="0" applyNumberFormat="1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177" fontId="9" fillId="4" borderId="1" xfId="0" applyNumberFormat="1" applyFont="1" applyFill="1" applyBorder="1" applyAlignment="1">
      <alignment horizontal="right" vertical="center" wrapText="1"/>
    </xf>
    <xf numFmtId="177" fontId="9" fillId="0" borderId="1" xfId="0" applyNumberFormat="1" applyFont="1" applyFill="1" applyBorder="1" applyAlignment="1">
      <alignment horizontal="right" vertical="center" wrapText="1"/>
    </xf>
    <xf numFmtId="177" fontId="10" fillId="0" borderId="1" xfId="0" applyNumberFormat="1" applyFont="1" applyFill="1" applyBorder="1" applyAlignment="1">
      <alignment horizontal="right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righ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78" fontId="12" fillId="0" borderId="1" xfId="0" applyNumberFormat="1" applyFont="1" applyFill="1" applyBorder="1" applyAlignment="1">
      <alignment horizontal="right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31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177" fontId="16" fillId="4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Alignment="1">
      <alignment horizontal="center" vertical="center"/>
    </xf>
    <xf numFmtId="0" fontId="17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179" fontId="18" fillId="0" borderId="1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vertical="center"/>
    </xf>
    <xf numFmtId="0" fontId="22" fillId="0" borderId="0" xfId="0" applyNumberFormat="1" applyFont="1" applyFill="1" applyBorder="1" applyAlignment="1">
      <alignment horizontal="center" vertical="center"/>
    </xf>
    <xf numFmtId="176" fontId="24" fillId="0" borderId="0" xfId="0" applyFont="1" applyAlignment="1">
      <alignment horizontal="center" vertical="center"/>
    </xf>
    <xf numFmtId="176" fontId="25" fillId="0" borderId="0" xfId="0" applyFont="1" applyAlignment="1">
      <alignment horizontal="left" vertical="center" wrapText="1"/>
    </xf>
    <xf numFmtId="176" fontId="25" fillId="0" borderId="0" xfId="0" applyFont="1" applyBorder="1" applyAlignment="1">
      <alignment horizontal="left" vertical="center" wrapText="1"/>
    </xf>
    <xf numFmtId="176" fontId="26" fillId="0" borderId="1" xfId="0" applyFont="1" applyBorder="1" applyAlignment="1">
      <alignment horizontal="center" vertical="center" wrapText="1"/>
    </xf>
    <xf numFmtId="176" fontId="26" fillId="0" borderId="1" xfId="0" applyFont="1" applyBorder="1" applyAlignment="1">
      <alignment horizontal="center" vertical="top" wrapText="1"/>
    </xf>
    <xf numFmtId="176" fontId="27" fillId="0" borderId="1" xfId="0" applyFont="1" applyBorder="1" applyAlignment="1">
      <alignment horizontal="center" vertical="center" wrapText="1"/>
    </xf>
    <xf numFmtId="176" fontId="27" fillId="0" borderId="1" xfId="0" applyFont="1" applyBorder="1" applyAlignment="1">
      <alignment horizontal="justify" vertical="top" wrapText="1"/>
    </xf>
    <xf numFmtId="177" fontId="28" fillId="0" borderId="1" xfId="0" applyNumberFormat="1" applyFont="1" applyBorder="1" applyAlignment="1">
      <alignment horizontal="justify" vertical="top" wrapText="1"/>
    </xf>
    <xf numFmtId="176" fontId="28" fillId="0" borderId="1" xfId="0" applyFont="1" applyBorder="1" applyAlignment="1">
      <alignment horizontal="justify" vertical="top" wrapText="1"/>
    </xf>
    <xf numFmtId="180" fontId="28" fillId="0" borderId="1" xfId="0" applyNumberFormat="1" applyFont="1" applyBorder="1" applyAlignment="1">
      <alignment horizontal="justify" vertical="top" wrapText="1"/>
    </xf>
    <xf numFmtId="176" fontId="25" fillId="0" borderId="1" xfId="0" applyNumberFormat="1" applyFont="1" applyBorder="1" applyAlignment="1">
      <alignment horizontal="left" vertical="top" wrapText="1"/>
    </xf>
    <xf numFmtId="176" fontId="29" fillId="0" borderId="0" xfId="0" applyFont="1" applyAlignment="1">
      <alignment vertical="center" wrapText="1"/>
    </xf>
    <xf numFmtId="176" fontId="30" fillId="0" borderId="0" xfId="0" applyFont="1" applyAlignment="1">
      <alignment horizontal="left" vertical="center"/>
    </xf>
    <xf numFmtId="176" fontId="27" fillId="0" borderId="0" xfId="0" applyFont="1" applyAlignment="1">
      <alignment horizontal="justify" vertical="center"/>
    </xf>
    <xf numFmtId="176" fontId="27" fillId="0" borderId="0" xfId="0" applyFont="1" applyAlignment="1">
      <alignment horizontal="left" vertical="center" wrapText="1"/>
    </xf>
    <xf numFmtId="176" fontId="31" fillId="0" borderId="0" xfId="0" applyFont="1">
      <alignment vertical="center"/>
    </xf>
    <xf numFmtId="176" fontId="32" fillId="0" borderId="0" xfId="0" applyFont="1">
      <alignment vertical="center"/>
    </xf>
    <xf numFmtId="176" fontId="33" fillId="0" borderId="0" xfId="0" applyFont="1" applyFill="1" applyBorder="1" applyAlignment="1">
      <alignment vertical="center"/>
    </xf>
    <xf numFmtId="176" fontId="33" fillId="0" borderId="0" xfId="0" applyFont="1" applyFill="1" applyAlignment="1">
      <alignment vertical="center"/>
    </xf>
    <xf numFmtId="176" fontId="0" fillId="0" borderId="0" xfId="0" applyAlignment="1">
      <alignment horizontal="center" vertical="center" wrapText="1"/>
    </xf>
    <xf numFmtId="176" fontId="0" fillId="0" borderId="0" xfId="0" applyAlignment="1">
      <alignment vertical="center" wrapText="1"/>
    </xf>
    <xf numFmtId="176" fontId="0" fillId="0" borderId="0" xfId="0" applyAlignment="1">
      <alignment horizontal="left" vertical="center" wrapText="1"/>
    </xf>
    <xf numFmtId="176" fontId="21" fillId="0" borderId="0" xfId="0" applyFont="1" applyAlignment="1">
      <alignment horizontal="center" vertical="center" wrapText="1"/>
    </xf>
    <xf numFmtId="176" fontId="21" fillId="0" borderId="0" xfId="0" applyFont="1" applyAlignment="1">
      <alignment vertical="center" wrapText="1"/>
    </xf>
    <xf numFmtId="176" fontId="34" fillId="0" borderId="1" xfId="0" applyFont="1" applyBorder="1" applyAlignment="1">
      <alignment horizontal="center" vertical="center" wrapText="1"/>
    </xf>
    <xf numFmtId="176" fontId="31" fillId="0" borderId="0" xfId="0" applyFont="1" applyAlignment="1">
      <alignment vertical="center" wrapText="1"/>
    </xf>
    <xf numFmtId="181" fontId="28" fillId="0" borderId="1" xfId="0" applyNumberFormat="1" applyFont="1" applyBorder="1" applyAlignment="1">
      <alignment horizontal="center" vertical="center" wrapText="1"/>
    </xf>
    <xf numFmtId="176" fontId="1" fillId="0" borderId="1" xfId="22" applyFont="1" applyFill="1" applyBorder="1" applyAlignment="1">
      <alignment vertical="center" wrapText="1"/>
    </xf>
    <xf numFmtId="176" fontId="1" fillId="0" borderId="1" xfId="22" applyFont="1" applyFill="1" applyBorder="1" applyAlignment="1">
      <alignment horizontal="center" vertical="center" wrapText="1"/>
    </xf>
    <xf numFmtId="176" fontId="32" fillId="0" borderId="0" xfId="0" applyFont="1" applyAlignment="1">
      <alignment vertical="center" wrapText="1"/>
    </xf>
    <xf numFmtId="176" fontId="35" fillId="0" borderId="0" xfId="0" applyFont="1" applyAlignment="1">
      <alignment vertical="center" wrapText="1"/>
    </xf>
    <xf numFmtId="176" fontId="35" fillId="0" borderId="0" xfId="0" applyFont="1" applyFill="1" applyBorder="1" applyAlignment="1">
      <alignment vertical="center" wrapText="1"/>
    </xf>
    <xf numFmtId="176" fontId="36" fillId="0" borderId="0" xfId="0" applyFont="1" applyFill="1" applyBorder="1" applyAlignment="1">
      <alignment vertical="center" wrapText="1"/>
    </xf>
    <xf numFmtId="176" fontId="35" fillId="0" borderId="0" xfId="0" applyFont="1" applyFill="1" applyAlignment="1">
      <alignment vertical="center" wrapText="1"/>
    </xf>
    <xf numFmtId="176" fontId="36" fillId="0" borderId="0" xfId="0" applyFont="1" applyFill="1" applyAlignment="1">
      <alignment vertical="center" wrapText="1"/>
    </xf>
    <xf numFmtId="176" fontId="0" fillId="0" borderId="1" xfId="0" applyBorder="1" applyAlignment="1">
      <alignment horizontal="left" vertical="top" wrapText="1"/>
    </xf>
    <xf numFmtId="176" fontId="33" fillId="0" borderId="0" xfId="0" applyFont="1" applyFill="1" applyBorder="1" applyAlignment="1">
      <alignment vertical="center" wrapText="1"/>
    </xf>
    <xf numFmtId="176" fontId="33" fillId="0" borderId="0" xfId="0" applyFont="1" applyFill="1" applyAlignment="1">
      <alignment vertical="center" wrapText="1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适中 2" xfId="63"/>
    <cellStyle name="20% - 强调文字颜色 3 2" xfId="64"/>
    <cellStyle name="20% - 强调文字颜色 1 2 2" xfId="65"/>
    <cellStyle name="20% - 强调文字颜色 2 2" xfId="66"/>
    <cellStyle name="输出 2 2" xfId="67"/>
    <cellStyle name="20% - 强调文字颜色 4 2" xfId="68"/>
    <cellStyle name="常规 3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10 2 2 2 2 2" xfId="109"/>
    <cellStyle name="常规 2" xfId="110"/>
    <cellStyle name="常规 2 2" xfId="111"/>
    <cellStyle name="常规 4" xfId="112"/>
    <cellStyle name="常规 54 2 2" xfId="113"/>
    <cellStyle name="解释性文本 2" xfId="114"/>
    <cellStyle name="好 2" xfId="115"/>
    <cellStyle name="好 2 2" xfId="116"/>
    <cellStyle name="汇总 2" xfId="117"/>
    <cellStyle name="汇总 2 2" xfId="118"/>
    <cellStyle name="检查单元格 2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J12" sqref="J12"/>
    </sheetView>
  </sheetViews>
  <sheetFormatPr defaultColWidth="9" defaultRowHeight="14.25"/>
  <cols>
    <col min="1" max="1" width="7.25" style="76" customWidth="1"/>
    <col min="2" max="2" width="35.375" style="77" customWidth="1"/>
    <col min="3" max="3" width="8.875" style="76" customWidth="1"/>
    <col min="4" max="4" width="9.625" style="76" customWidth="1"/>
    <col min="5" max="5" width="12.75" style="77" customWidth="1"/>
    <col min="6" max="6" width="12" style="78" customWidth="1"/>
    <col min="7" max="7" width="8.5" style="77" customWidth="1"/>
    <col min="8" max="12" width="9" style="77"/>
  </cols>
  <sheetData>
    <row r="1" ht="42" customHeight="1" spans="1:9">
      <c r="A1" s="79" t="s">
        <v>0</v>
      </c>
      <c r="B1" s="79"/>
      <c r="C1" s="79"/>
      <c r="D1" s="79"/>
      <c r="E1" s="79"/>
      <c r="F1" s="79"/>
      <c r="G1" s="80"/>
      <c r="H1" s="80"/>
      <c r="I1" s="80"/>
    </row>
    <row r="2" s="72" customFormat="1" ht="30.75" customHeight="1" spans="1:12">
      <c r="A2" s="81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1" t="s">
        <v>6</v>
      </c>
      <c r="G2" s="82"/>
      <c r="H2" s="82"/>
      <c r="I2" s="82"/>
      <c r="J2" s="82"/>
      <c r="K2" s="82"/>
      <c r="L2" s="82"/>
    </row>
    <row r="3" s="73" customFormat="1" ht="36" customHeight="1" spans="1:12">
      <c r="A3" s="83">
        <v>1</v>
      </c>
      <c r="B3" s="84" t="s">
        <v>7</v>
      </c>
      <c r="C3" s="85" t="s">
        <v>8</v>
      </c>
      <c r="D3" s="85" t="s">
        <v>9</v>
      </c>
      <c r="E3" s="84" t="s">
        <v>10</v>
      </c>
      <c r="F3" s="84"/>
      <c r="G3" s="86"/>
      <c r="H3" s="86"/>
      <c r="I3" s="86"/>
      <c r="J3" s="86"/>
      <c r="K3" s="86"/>
      <c r="L3" s="86"/>
    </row>
    <row r="4" s="73" customFormat="1" ht="36" customHeight="1" spans="1:12">
      <c r="A4" s="83">
        <v>2</v>
      </c>
      <c r="B4" s="84" t="s">
        <v>11</v>
      </c>
      <c r="C4" s="85" t="s">
        <v>8</v>
      </c>
      <c r="D4" s="85" t="s">
        <v>12</v>
      </c>
      <c r="E4" s="84" t="s">
        <v>10</v>
      </c>
      <c r="F4" s="84"/>
      <c r="G4" s="86"/>
      <c r="H4" s="86"/>
      <c r="I4" s="86"/>
      <c r="J4" s="86"/>
      <c r="K4" s="86"/>
      <c r="L4" s="86"/>
    </row>
    <row r="5" s="73" customFormat="1" ht="27" customHeight="1" spans="1:12">
      <c r="A5" s="83">
        <v>3</v>
      </c>
      <c r="B5" s="84" t="s">
        <v>13</v>
      </c>
      <c r="C5" s="85" t="s">
        <v>8</v>
      </c>
      <c r="D5" s="85" t="s">
        <v>14</v>
      </c>
      <c r="E5" s="84" t="s">
        <v>10</v>
      </c>
      <c r="F5" s="84"/>
      <c r="G5" s="86"/>
      <c r="H5" s="86"/>
      <c r="I5" s="86"/>
      <c r="J5" s="86"/>
      <c r="K5" s="86"/>
      <c r="L5" s="86"/>
    </row>
    <row r="6" s="73" customFormat="1" ht="27" customHeight="1" spans="1:12">
      <c r="A6" s="83">
        <v>4</v>
      </c>
      <c r="B6" s="84" t="s">
        <v>15</v>
      </c>
      <c r="C6" s="85" t="s">
        <v>8</v>
      </c>
      <c r="D6" s="85" t="s">
        <v>16</v>
      </c>
      <c r="E6" s="84" t="s">
        <v>10</v>
      </c>
      <c r="F6" s="84"/>
      <c r="G6" s="86"/>
      <c r="H6" s="86"/>
      <c r="I6" s="86"/>
      <c r="J6" s="86"/>
      <c r="K6" s="86"/>
      <c r="L6" s="86"/>
    </row>
    <row r="7" s="73" customFormat="1" ht="27" customHeight="1" spans="1:12">
      <c r="A7" s="83">
        <v>5</v>
      </c>
      <c r="B7" s="84" t="s">
        <v>17</v>
      </c>
      <c r="C7" s="85" t="s">
        <v>8</v>
      </c>
      <c r="D7" s="85" t="s">
        <v>18</v>
      </c>
      <c r="E7" s="84" t="s">
        <v>10</v>
      </c>
      <c r="F7" s="84"/>
      <c r="G7" s="86"/>
      <c r="H7" s="86"/>
      <c r="I7" s="86"/>
      <c r="J7" s="86"/>
      <c r="K7" s="86"/>
      <c r="L7" s="86"/>
    </row>
    <row r="8" s="73" customFormat="1" ht="32.1" customHeight="1" spans="1:12">
      <c r="A8" s="83">
        <v>6</v>
      </c>
      <c r="B8" s="84" t="s">
        <v>19</v>
      </c>
      <c r="C8" s="85" t="s">
        <v>8</v>
      </c>
      <c r="D8" s="85" t="s">
        <v>20</v>
      </c>
      <c r="E8" s="84" t="s">
        <v>10</v>
      </c>
      <c r="F8" s="84"/>
      <c r="G8" s="87"/>
      <c r="H8" s="86"/>
      <c r="I8" s="86"/>
      <c r="J8" s="86"/>
      <c r="K8" s="86"/>
      <c r="L8" s="86"/>
    </row>
    <row r="9" s="73" customFormat="1" ht="32.1" customHeight="1" spans="1:12">
      <c r="A9" s="83">
        <v>7</v>
      </c>
      <c r="B9" s="84" t="s">
        <v>21</v>
      </c>
      <c r="C9" s="85" t="s">
        <v>8</v>
      </c>
      <c r="D9" s="85" t="s">
        <v>22</v>
      </c>
      <c r="E9" s="84" t="s">
        <v>10</v>
      </c>
      <c r="F9" s="84"/>
      <c r="G9" s="87"/>
      <c r="H9" s="86"/>
      <c r="I9" s="86"/>
      <c r="J9" s="86"/>
      <c r="K9" s="86"/>
      <c r="L9" s="86"/>
    </row>
    <row r="10" s="74" customFormat="1" ht="32.1" customHeight="1" spans="1:12">
      <c r="A10" s="83">
        <v>8</v>
      </c>
      <c r="B10" s="84" t="s">
        <v>23</v>
      </c>
      <c r="C10" s="85" t="s">
        <v>8</v>
      </c>
      <c r="D10" s="85" t="s">
        <v>24</v>
      </c>
      <c r="E10" s="84" t="s">
        <v>10</v>
      </c>
      <c r="F10" s="84"/>
      <c r="G10" s="88"/>
      <c r="H10" s="89"/>
      <c r="I10" s="93"/>
      <c r="J10" s="93"/>
      <c r="K10" s="93"/>
      <c r="L10" s="93"/>
    </row>
    <row r="11" s="75" customFormat="1" ht="32.1" customHeight="1" spans="1:12">
      <c r="A11" s="83">
        <v>9</v>
      </c>
      <c r="B11" s="84" t="s">
        <v>25</v>
      </c>
      <c r="C11" s="85" t="s">
        <v>26</v>
      </c>
      <c r="D11" s="85" t="s">
        <v>27</v>
      </c>
      <c r="E11" s="84" t="s">
        <v>10</v>
      </c>
      <c r="F11" s="84"/>
      <c r="G11" s="90"/>
      <c r="H11" s="91"/>
      <c r="I11" s="94"/>
      <c r="J11" s="94"/>
      <c r="K11" s="94"/>
      <c r="L11" s="94"/>
    </row>
    <row r="12" s="75" customFormat="1" ht="32.1" customHeight="1" spans="1:12">
      <c r="A12" s="83">
        <v>10</v>
      </c>
      <c r="B12" s="84" t="s">
        <v>28</v>
      </c>
      <c r="C12" s="85" t="s">
        <v>8</v>
      </c>
      <c r="D12" s="85" t="s">
        <v>29</v>
      </c>
      <c r="E12" s="84" t="s">
        <v>10</v>
      </c>
      <c r="F12" s="84"/>
      <c r="G12" s="90"/>
      <c r="H12" s="91"/>
      <c r="I12" s="94"/>
      <c r="J12" s="94"/>
      <c r="K12" s="94"/>
      <c r="L12" s="94"/>
    </row>
    <row r="13" s="75" customFormat="1" ht="32.1" customHeight="1" spans="1:12">
      <c r="A13" s="83">
        <v>11</v>
      </c>
      <c r="B13" s="84" t="s">
        <v>30</v>
      </c>
      <c r="C13" s="85" t="s">
        <v>8</v>
      </c>
      <c r="D13" s="85" t="s">
        <v>31</v>
      </c>
      <c r="E13" s="84" t="s">
        <v>10</v>
      </c>
      <c r="F13" s="84"/>
      <c r="G13" s="90"/>
      <c r="H13" s="91"/>
      <c r="I13" s="94"/>
      <c r="J13" s="94"/>
      <c r="K13" s="94"/>
      <c r="L13" s="94"/>
    </row>
    <row r="14" s="75" customFormat="1" ht="38" customHeight="1" spans="1:12">
      <c r="A14" s="83">
        <v>12</v>
      </c>
      <c r="B14" s="84" t="s">
        <v>32</v>
      </c>
      <c r="C14" s="85" t="s">
        <v>33</v>
      </c>
      <c r="D14" s="85" t="s">
        <v>34</v>
      </c>
      <c r="E14" s="84" t="s">
        <v>10</v>
      </c>
      <c r="F14" s="84"/>
      <c r="G14" s="90"/>
      <c r="H14" s="91"/>
      <c r="I14" s="94"/>
      <c r="J14" s="94"/>
      <c r="K14" s="94"/>
      <c r="L14" s="94"/>
    </row>
    <row r="15" s="75" customFormat="1" ht="38" customHeight="1" spans="1:12">
      <c r="A15" s="83">
        <v>13</v>
      </c>
      <c r="B15" s="84" t="s">
        <v>35</v>
      </c>
      <c r="C15" s="85" t="s">
        <v>36</v>
      </c>
      <c r="D15" s="85" t="s">
        <v>37</v>
      </c>
      <c r="E15" s="84" t="s">
        <v>10</v>
      </c>
      <c r="F15" s="84"/>
      <c r="G15" s="90"/>
      <c r="H15" s="91"/>
      <c r="I15" s="94"/>
      <c r="J15" s="94"/>
      <c r="K15" s="94"/>
      <c r="L15" s="94"/>
    </row>
    <row r="16" s="75" customFormat="1" ht="38" customHeight="1" spans="1:12">
      <c r="A16" s="83">
        <v>14</v>
      </c>
      <c r="B16" s="84" t="s">
        <v>38</v>
      </c>
      <c r="C16" s="85" t="s">
        <v>39</v>
      </c>
      <c r="D16" s="85" t="s">
        <v>40</v>
      </c>
      <c r="E16" s="84" t="s">
        <v>41</v>
      </c>
      <c r="F16" s="84"/>
      <c r="G16" s="90"/>
      <c r="H16" s="91"/>
      <c r="I16" s="94"/>
      <c r="J16" s="94"/>
      <c r="K16" s="94"/>
      <c r="L16" s="94"/>
    </row>
    <row r="17" ht="42" customHeight="1" spans="1:6">
      <c r="A17" s="92" t="s">
        <v>42</v>
      </c>
      <c r="B17" s="92"/>
      <c r="C17" s="92" t="s">
        <v>43</v>
      </c>
      <c r="D17" s="92"/>
      <c r="E17" s="92"/>
      <c r="F17" s="92"/>
    </row>
    <row r="32" ht="43.5" customHeight="1"/>
  </sheetData>
  <mergeCells count="3">
    <mergeCell ref="A1:F1"/>
    <mergeCell ref="A17:B17"/>
    <mergeCell ref="C17:F17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M9" sqref="M9"/>
    </sheetView>
  </sheetViews>
  <sheetFormatPr defaultColWidth="9" defaultRowHeight="14.25" outlineLevelCol="7"/>
  <cols>
    <col min="3" max="3" width="3.25" customWidth="1"/>
    <col min="4" max="4" width="9.25" customWidth="1"/>
    <col min="5" max="5" width="13.875" customWidth="1"/>
    <col min="6" max="6" width="12" customWidth="1"/>
    <col min="7" max="7" width="13.5" customWidth="1"/>
    <col min="8" max="8" width="11" customWidth="1"/>
  </cols>
  <sheetData>
    <row r="1" ht="37.5" customHeight="1" spans="1:8">
      <c r="A1" s="57" t="s">
        <v>44</v>
      </c>
      <c r="B1" s="57"/>
      <c r="C1" s="57"/>
      <c r="D1" s="57"/>
      <c r="E1" s="57"/>
      <c r="F1" s="57"/>
      <c r="G1" s="57"/>
      <c r="H1" s="57"/>
    </row>
    <row r="2" ht="31.9" customHeight="1" spans="1:8">
      <c r="A2" s="58" t="s">
        <v>45</v>
      </c>
      <c r="B2" s="58"/>
      <c r="C2" s="58"/>
      <c r="D2" s="58"/>
      <c r="E2" s="58"/>
      <c r="F2" s="58"/>
      <c r="G2" s="58"/>
      <c r="H2" s="58"/>
    </row>
    <row r="3" ht="23.25" customHeight="1" spans="1:8">
      <c r="A3" s="58" t="s">
        <v>46</v>
      </c>
      <c r="B3" s="58"/>
      <c r="C3" s="58"/>
      <c r="D3" s="58"/>
      <c r="E3" s="58"/>
      <c r="F3" s="58"/>
      <c r="G3" s="58"/>
      <c r="H3" s="58"/>
    </row>
    <row r="4" ht="25.5" customHeight="1" spans="1:8">
      <c r="A4" s="58" t="s">
        <v>47</v>
      </c>
      <c r="B4" s="58"/>
      <c r="C4" s="58"/>
      <c r="D4" s="58"/>
      <c r="E4" s="58"/>
      <c r="F4" s="58"/>
      <c r="G4" s="58"/>
      <c r="H4" s="58"/>
    </row>
    <row r="5" ht="30" customHeight="1" spans="1:8">
      <c r="A5" s="59" t="s">
        <v>48</v>
      </c>
      <c r="B5" s="59"/>
      <c r="C5" s="59"/>
      <c r="D5" s="59"/>
      <c r="E5" s="59"/>
      <c r="F5" s="59"/>
      <c r="G5" s="59"/>
      <c r="H5" s="59"/>
    </row>
    <row r="6" ht="20.25" customHeight="1" spans="1:8">
      <c r="A6" s="60" t="s">
        <v>1</v>
      </c>
      <c r="B6" s="61" t="s">
        <v>49</v>
      </c>
      <c r="C6" s="61"/>
      <c r="D6" s="61"/>
      <c r="E6" s="61" t="s">
        <v>50</v>
      </c>
      <c r="F6" s="61" t="s">
        <v>51</v>
      </c>
      <c r="G6" s="61" t="s">
        <v>52</v>
      </c>
      <c r="H6" s="61" t="s">
        <v>53</v>
      </c>
    </row>
    <row r="7" ht="20.25" customHeight="1" spans="1:8">
      <c r="A7" s="62" t="s">
        <v>54</v>
      </c>
      <c r="B7" s="63" t="s">
        <v>55</v>
      </c>
      <c r="C7" s="63"/>
      <c r="D7" s="63"/>
      <c r="E7" s="64">
        <f>E8+E9+E10+E11</f>
        <v>0</v>
      </c>
      <c r="F7" s="64">
        <v>0</v>
      </c>
      <c r="G7" s="64">
        <f>G8+G9+G10+G11</f>
        <v>0</v>
      </c>
      <c r="H7" s="64">
        <f>H8+H9+H10+H11+H12</f>
        <v>369800</v>
      </c>
    </row>
    <row r="8" ht="20.25" customHeight="1" spans="1:8">
      <c r="A8" s="64">
        <v>1.1</v>
      </c>
      <c r="B8" s="65" t="s">
        <v>56</v>
      </c>
      <c r="C8" s="65"/>
      <c r="D8" s="65"/>
      <c r="E8" s="64">
        <v>0</v>
      </c>
      <c r="F8" s="64">
        <v>0</v>
      </c>
      <c r="G8" s="64">
        <v>0</v>
      </c>
      <c r="H8" s="64">
        <f>'4结算明细汇总表'!F3+'4结算明细汇总表'!F4</f>
        <v>250797.21</v>
      </c>
    </row>
    <row r="9" ht="20.25" customHeight="1" spans="1:8">
      <c r="A9" s="64">
        <v>1.2</v>
      </c>
      <c r="B9" s="65" t="s">
        <v>57</v>
      </c>
      <c r="C9" s="65"/>
      <c r="D9" s="65"/>
      <c r="E9" s="64">
        <v>0</v>
      </c>
      <c r="F9" s="64">
        <v>0</v>
      </c>
      <c r="G9" s="64">
        <v>0</v>
      </c>
      <c r="H9" s="64">
        <f>'4结算明细汇总表'!F12</f>
        <v>-8024.5</v>
      </c>
    </row>
    <row r="10" ht="20.25" customHeight="1" spans="1:8">
      <c r="A10" s="64">
        <v>1.3</v>
      </c>
      <c r="B10" s="65" t="s">
        <v>58</v>
      </c>
      <c r="C10" s="65"/>
      <c r="D10" s="65"/>
      <c r="E10" s="64">
        <v>0</v>
      </c>
      <c r="F10" s="64">
        <v>0</v>
      </c>
      <c r="G10" s="64">
        <v>0</v>
      </c>
      <c r="H10" s="64">
        <f>'4结算明细汇总表'!F16</f>
        <v>128028.52</v>
      </c>
    </row>
    <row r="11" ht="20.25" customHeight="1" spans="1:8">
      <c r="A11" s="64">
        <v>1.4</v>
      </c>
      <c r="B11" s="65" t="s">
        <v>59</v>
      </c>
      <c r="C11" s="65"/>
      <c r="D11" s="65"/>
      <c r="E11" s="64">
        <v>0</v>
      </c>
      <c r="F11" s="64">
        <v>0</v>
      </c>
      <c r="G11" s="64">
        <v>0</v>
      </c>
      <c r="H11" s="64">
        <f>'4结算明细汇总表'!F21</f>
        <v>-1000</v>
      </c>
    </row>
    <row r="12" ht="20.25" customHeight="1" spans="1:8">
      <c r="A12" s="64">
        <v>1.5</v>
      </c>
      <c r="B12" s="65" t="s">
        <v>60</v>
      </c>
      <c r="C12" s="65"/>
      <c r="D12" s="65"/>
      <c r="E12" s="65"/>
      <c r="F12" s="65"/>
      <c r="G12" s="65"/>
      <c r="H12" s="64">
        <v>-1.23</v>
      </c>
    </row>
    <row r="13" ht="20.25" customHeight="1" spans="1:8">
      <c r="A13" s="62" t="s">
        <v>61</v>
      </c>
      <c r="B13" s="63" t="s">
        <v>62</v>
      </c>
      <c r="C13" s="63"/>
      <c r="D13" s="63"/>
      <c r="E13" s="64">
        <v>0</v>
      </c>
      <c r="F13" s="64"/>
      <c r="G13" s="64">
        <v>0</v>
      </c>
      <c r="H13" s="64">
        <v>0</v>
      </c>
    </row>
    <row r="14" ht="20.25" customHeight="1" spans="1:8">
      <c r="A14" s="64">
        <v>2.1</v>
      </c>
      <c r="B14" s="65" t="s">
        <v>63</v>
      </c>
      <c r="C14" s="65"/>
      <c r="D14" s="65"/>
      <c r="E14" s="64">
        <v>0</v>
      </c>
      <c r="F14" s="64"/>
      <c r="G14" s="64">
        <v>0</v>
      </c>
      <c r="H14" s="64">
        <v>0</v>
      </c>
    </row>
    <row r="15" ht="20.25" customHeight="1" spans="1:8">
      <c r="A15" s="64">
        <v>2.2</v>
      </c>
      <c r="B15" s="65" t="s">
        <v>63</v>
      </c>
      <c r="C15" s="65"/>
      <c r="D15" s="65"/>
      <c r="E15" s="64">
        <v>0</v>
      </c>
      <c r="F15" s="64"/>
      <c r="G15" s="64">
        <v>0</v>
      </c>
      <c r="H15" s="64">
        <v>0</v>
      </c>
    </row>
    <row r="16" ht="20.25" customHeight="1" spans="1:8">
      <c r="A16" s="62" t="s">
        <v>64</v>
      </c>
      <c r="B16" s="63" t="s">
        <v>65</v>
      </c>
      <c r="C16" s="63"/>
      <c r="D16" s="65" t="s">
        <v>66</v>
      </c>
      <c r="E16" s="66">
        <f>H7</f>
        <v>369800</v>
      </c>
      <c r="F16" s="66"/>
      <c r="G16" s="66"/>
      <c r="H16" s="66"/>
    </row>
    <row r="17" ht="20.25" customHeight="1" spans="1:8">
      <c r="A17" s="62"/>
      <c r="B17" s="63"/>
      <c r="C17" s="63"/>
      <c r="D17" s="65" t="s">
        <v>67</v>
      </c>
      <c r="E17" s="67">
        <f>E16</f>
        <v>369800</v>
      </c>
      <c r="F17" s="67"/>
      <c r="G17" s="67"/>
      <c r="H17" s="67"/>
    </row>
    <row r="18" ht="20.25" customHeight="1" spans="1:8">
      <c r="A18" s="62" t="s">
        <v>68</v>
      </c>
      <c r="B18" s="63" t="s">
        <v>69</v>
      </c>
      <c r="C18" s="63"/>
      <c r="D18" s="63"/>
      <c r="E18" s="64">
        <v>0</v>
      </c>
      <c r="F18" s="64"/>
      <c r="G18" s="64"/>
      <c r="H18" s="64"/>
    </row>
    <row r="19" ht="20.25" customHeight="1" spans="1:8">
      <c r="A19" s="64">
        <v>4.1</v>
      </c>
      <c r="B19" s="65" t="s">
        <v>70</v>
      </c>
      <c r="C19" s="65"/>
      <c r="D19" s="65"/>
      <c r="E19" s="64">
        <v>0</v>
      </c>
      <c r="F19" s="64"/>
      <c r="G19" s="64"/>
      <c r="H19" s="64"/>
    </row>
    <row r="20" ht="20.25" customHeight="1" spans="1:8">
      <c r="A20" s="64">
        <v>4.2</v>
      </c>
      <c r="B20" s="65" t="s">
        <v>71</v>
      </c>
      <c r="C20" s="65"/>
      <c r="D20" s="65"/>
      <c r="E20" s="64">
        <v>0</v>
      </c>
      <c r="F20" s="64"/>
      <c r="G20" s="64"/>
      <c r="H20" s="64"/>
    </row>
    <row r="21" ht="20.25" customHeight="1" spans="1:8">
      <c r="A21" s="62" t="s">
        <v>72</v>
      </c>
      <c r="B21" s="63" t="s">
        <v>73</v>
      </c>
      <c r="C21" s="63"/>
      <c r="D21" s="63"/>
      <c r="E21" s="64">
        <v>0</v>
      </c>
      <c r="F21" s="64"/>
      <c r="G21" s="64"/>
      <c r="H21" s="64"/>
    </row>
    <row r="22" ht="20.25" customHeight="1" spans="1:8">
      <c r="A22" s="64">
        <v>5.1</v>
      </c>
      <c r="B22" s="65" t="s">
        <v>74</v>
      </c>
      <c r="C22" s="65"/>
      <c r="D22" s="65"/>
      <c r="E22" s="65" t="s">
        <v>75</v>
      </c>
      <c r="F22" s="65"/>
      <c r="G22" s="65"/>
      <c r="H22" s="65"/>
    </row>
    <row r="23" ht="20.25" customHeight="1" spans="1:8">
      <c r="A23" s="64">
        <v>5.2</v>
      </c>
      <c r="B23" s="65" t="s">
        <v>76</v>
      </c>
      <c r="C23" s="65"/>
      <c r="D23" s="65"/>
      <c r="E23" s="65" t="s">
        <v>75</v>
      </c>
      <c r="F23" s="65"/>
      <c r="G23" s="65"/>
      <c r="H23" s="65"/>
    </row>
    <row r="24" ht="20.25" customHeight="1" spans="1:8">
      <c r="A24" s="62" t="s">
        <v>77</v>
      </c>
      <c r="B24" s="63" t="s">
        <v>78</v>
      </c>
      <c r="C24" s="65" t="s">
        <v>66</v>
      </c>
      <c r="D24" s="65"/>
      <c r="E24" s="66">
        <f>E16</f>
        <v>369800</v>
      </c>
      <c r="F24" s="66"/>
      <c r="G24" s="66"/>
      <c r="H24" s="66"/>
    </row>
    <row r="25" ht="20.25" customHeight="1" spans="1:8">
      <c r="A25" s="62"/>
      <c r="B25" s="63"/>
      <c r="C25" s="65" t="s">
        <v>67</v>
      </c>
      <c r="D25" s="65"/>
      <c r="E25" s="67">
        <f>E17</f>
        <v>369800</v>
      </c>
      <c r="F25" s="67"/>
      <c r="G25" s="67"/>
      <c r="H25" s="67"/>
    </row>
    <row r="26" ht="20.25" customHeight="1" spans="1:8">
      <c r="A26" s="62" t="s">
        <v>79</v>
      </c>
      <c r="B26" s="63" t="s">
        <v>80</v>
      </c>
      <c r="C26" s="65" t="s">
        <v>66</v>
      </c>
      <c r="D26" s="65"/>
      <c r="E26" s="66">
        <f>E24</f>
        <v>369800</v>
      </c>
      <c r="F26" s="66"/>
      <c r="G26" s="66"/>
      <c r="H26" s="66"/>
    </row>
    <row r="27" ht="20.25" customHeight="1" spans="1:8">
      <c r="A27" s="62"/>
      <c r="B27" s="63"/>
      <c r="C27" s="65" t="s">
        <v>67</v>
      </c>
      <c r="D27" s="65"/>
      <c r="E27" s="67">
        <f>E17</f>
        <v>369800</v>
      </c>
      <c r="F27" s="67"/>
      <c r="G27" s="67"/>
      <c r="H27" s="67"/>
    </row>
    <row r="28" spans="1:8">
      <c r="A28" s="68"/>
      <c r="B28" s="68"/>
      <c r="C28" s="68"/>
      <c r="D28" s="68"/>
      <c r="E28" s="68"/>
      <c r="F28" s="68"/>
      <c r="G28" s="68"/>
      <c r="H28" s="68"/>
    </row>
    <row r="29" spans="1:8">
      <c r="A29" s="69" t="s">
        <v>81</v>
      </c>
      <c r="B29" s="69"/>
      <c r="C29" s="69"/>
      <c r="D29" s="69"/>
      <c r="E29" s="69"/>
      <c r="F29" s="69"/>
      <c r="G29" s="69"/>
      <c r="H29" s="69"/>
    </row>
    <row r="30" spans="1:1">
      <c r="A30" s="70"/>
    </row>
    <row r="31" spans="1:1">
      <c r="A31" s="70"/>
    </row>
    <row r="32" spans="1:8">
      <c r="A32" s="69" t="s">
        <v>82</v>
      </c>
      <c r="B32" s="69"/>
      <c r="C32" s="69"/>
      <c r="D32" s="69"/>
      <c r="E32" s="69"/>
      <c r="F32" s="69"/>
      <c r="G32" s="69"/>
      <c r="H32" s="69"/>
    </row>
    <row r="33" spans="1:1">
      <c r="A33" s="70"/>
    </row>
    <row r="34" ht="27" customHeight="1" spans="1:8">
      <c r="A34" s="71"/>
      <c r="B34" s="71"/>
      <c r="C34" s="71"/>
      <c r="D34" s="71"/>
      <c r="E34" s="71"/>
      <c r="F34" s="71"/>
      <c r="G34" s="71"/>
      <c r="H34" s="71"/>
    </row>
  </sheetData>
  <mergeCells count="42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E16:H16"/>
    <mergeCell ref="E17:H17"/>
    <mergeCell ref="B18:D18"/>
    <mergeCell ref="B19:D19"/>
    <mergeCell ref="B20:D20"/>
    <mergeCell ref="B21:D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zoomScale="85" zoomScaleNormal="85" workbookViewId="0">
      <selection activeCell="L14" sqref="L14"/>
    </sheetView>
  </sheetViews>
  <sheetFormatPr defaultColWidth="8.625" defaultRowHeight="18.75" outlineLevelCol="6"/>
  <cols>
    <col min="1" max="1" width="7.08333333333333" style="40" customWidth="1"/>
    <col min="2" max="2" width="31.9083333333333" style="43" customWidth="1"/>
    <col min="3" max="3" width="8.53333333333333" style="40" customWidth="1"/>
    <col min="4" max="4" width="12.0833333333333" style="40" customWidth="1"/>
    <col min="5" max="5" width="13.5" style="40" customWidth="1"/>
    <col min="6" max="6" width="16.1083333333333" style="40" customWidth="1"/>
    <col min="7" max="7" width="15.6916666666667" style="40" customWidth="1"/>
    <col min="8" max="8" width="17.375" style="40" customWidth="1"/>
    <col min="9" max="9" width="14.1166666666667" style="40" customWidth="1"/>
    <col min="10" max="10" width="11.9083333333333" style="40" customWidth="1"/>
    <col min="11" max="11" width="12.6416666666667" style="40" customWidth="1"/>
    <col min="12" max="12" width="12.75" style="40" customWidth="1"/>
    <col min="13" max="14" width="11.175" style="40" customWidth="1"/>
    <col min="15" max="15" width="10.875" style="40" customWidth="1"/>
    <col min="16" max="16384" width="8.625" style="40"/>
  </cols>
  <sheetData>
    <row r="1" s="40" customFormat="1" ht="51" customHeight="1" spans="1:7">
      <c r="A1" s="44" t="s">
        <v>83</v>
      </c>
      <c r="B1" s="45"/>
      <c r="C1" s="44"/>
      <c r="D1" s="44"/>
      <c r="E1" s="44"/>
      <c r="F1" s="44"/>
      <c r="G1" s="44"/>
    </row>
    <row r="2" s="41" customFormat="1" ht="56" customHeight="1" spans="1:7">
      <c r="A2" s="46" t="s">
        <v>1</v>
      </c>
      <c r="B2" s="46" t="s">
        <v>2</v>
      </c>
      <c r="C2" s="46" t="s">
        <v>84</v>
      </c>
      <c r="D2" s="46" t="s">
        <v>85</v>
      </c>
      <c r="E2" s="47" t="s">
        <v>86</v>
      </c>
      <c r="F2" s="47" t="s">
        <v>87</v>
      </c>
      <c r="G2" s="46" t="s">
        <v>6</v>
      </c>
    </row>
    <row r="3" s="42" customFormat="1" ht="38" customHeight="1" spans="1:7">
      <c r="A3" s="48" t="s">
        <v>54</v>
      </c>
      <c r="B3" s="48" t="s">
        <v>88</v>
      </c>
      <c r="C3" s="48" t="s">
        <v>89</v>
      </c>
      <c r="D3" s="48">
        <v>1</v>
      </c>
      <c r="E3" s="49"/>
      <c r="F3" s="49">
        <v>166000</v>
      </c>
      <c r="G3" s="48"/>
    </row>
    <row r="4" s="42" customFormat="1" ht="28.5" spans="1:7">
      <c r="A4" s="48" t="s">
        <v>61</v>
      </c>
      <c r="B4" s="48" t="s">
        <v>90</v>
      </c>
      <c r="C4" s="48"/>
      <c r="D4" s="48"/>
      <c r="E4" s="49"/>
      <c r="F4" s="49">
        <f>F5+F6+F7+F8+F9+F10+F11</f>
        <v>84797.21</v>
      </c>
      <c r="G4" s="48"/>
    </row>
    <row r="5" s="42" customFormat="1" spans="1:7">
      <c r="A5" s="48">
        <v>2.1</v>
      </c>
      <c r="B5" s="48" t="s">
        <v>91</v>
      </c>
      <c r="C5" s="48" t="s">
        <v>92</v>
      </c>
      <c r="D5" s="48">
        <f t="shared" ref="D5:D8" si="0">23*10+10*(1.15+1.7)+(1.15+1.7)*23</f>
        <v>324.05</v>
      </c>
      <c r="E5" s="50">
        <v>22.41</v>
      </c>
      <c r="F5" s="49">
        <f>E5*D5</f>
        <v>7261.96</v>
      </c>
      <c r="G5" s="48" t="s">
        <v>93</v>
      </c>
    </row>
    <row r="6" s="42" customFormat="1" ht="20" customHeight="1" spans="1:7">
      <c r="A6" s="48">
        <v>2.2</v>
      </c>
      <c r="B6" s="48" t="s">
        <v>94</v>
      </c>
      <c r="C6" s="48" t="s">
        <v>92</v>
      </c>
      <c r="D6" s="48">
        <f t="shared" si="0"/>
        <v>324.05</v>
      </c>
      <c r="E6" s="50">
        <v>52.29</v>
      </c>
      <c r="F6" s="49">
        <f>E6*D6</f>
        <v>16944.57</v>
      </c>
      <c r="G6" s="48"/>
    </row>
    <row r="7" s="42" customFormat="1" ht="20" customHeight="1" spans="1:7">
      <c r="A7" s="48">
        <v>2.3</v>
      </c>
      <c r="B7" s="48" t="s">
        <v>95</v>
      </c>
      <c r="C7" s="48" t="s">
        <v>92</v>
      </c>
      <c r="D7" s="48">
        <f t="shared" si="0"/>
        <v>324.05</v>
      </c>
      <c r="E7" s="50">
        <v>74.7</v>
      </c>
      <c r="F7" s="49">
        <f>E7*D7</f>
        <v>24206.54</v>
      </c>
      <c r="G7" s="48"/>
    </row>
    <row r="8" s="42" customFormat="1" ht="20" customHeight="1" spans="1:7">
      <c r="A8" s="48">
        <v>2.4</v>
      </c>
      <c r="B8" s="48" t="s">
        <v>96</v>
      </c>
      <c r="C8" s="48" t="s">
        <v>92</v>
      </c>
      <c r="D8" s="48">
        <f t="shared" si="0"/>
        <v>324.05</v>
      </c>
      <c r="E8" s="50">
        <v>64.74</v>
      </c>
      <c r="F8" s="49">
        <f>E8*D8</f>
        <v>20979</v>
      </c>
      <c r="G8" s="48"/>
    </row>
    <row r="9" s="42" customFormat="1" ht="20" customHeight="1" spans="1:7">
      <c r="A9" s="48">
        <v>2.5</v>
      </c>
      <c r="B9" s="48" t="s">
        <v>97</v>
      </c>
      <c r="C9" s="48" t="s">
        <v>89</v>
      </c>
      <c r="D9" s="48"/>
      <c r="E9" s="50">
        <v>3485.97</v>
      </c>
      <c r="F9" s="49">
        <f>E9</f>
        <v>3485.97</v>
      </c>
      <c r="G9" s="48"/>
    </row>
    <row r="10" s="42" customFormat="1" ht="30" customHeight="1" spans="1:7">
      <c r="A10" s="48">
        <v>2.6</v>
      </c>
      <c r="B10" s="48" t="s">
        <v>98</v>
      </c>
      <c r="C10" s="48" t="s">
        <v>89</v>
      </c>
      <c r="D10" s="48"/>
      <c r="E10" s="50">
        <v>4979.96</v>
      </c>
      <c r="F10" s="49">
        <f>E10</f>
        <v>4979.96</v>
      </c>
      <c r="G10" s="48"/>
    </row>
    <row r="11" s="42" customFormat="1" ht="20" customHeight="1" spans="1:7">
      <c r="A11" s="48">
        <v>2.7</v>
      </c>
      <c r="B11" s="48" t="s">
        <v>99</v>
      </c>
      <c r="C11" s="48" t="s">
        <v>89</v>
      </c>
      <c r="D11" s="48"/>
      <c r="E11" s="49"/>
      <c r="F11" s="49">
        <f>SUM(F5:F8)*0.1</f>
        <v>6939.21</v>
      </c>
      <c r="G11" s="48"/>
    </row>
    <row r="12" s="42" customFormat="1" ht="30" customHeight="1" spans="1:7">
      <c r="A12" s="48" t="s">
        <v>64</v>
      </c>
      <c r="B12" s="48" t="s">
        <v>100</v>
      </c>
      <c r="C12" s="48"/>
      <c r="D12" s="48"/>
      <c r="E12" s="49"/>
      <c r="F12" s="49">
        <f>F13+F14+F15</f>
        <v>-8024.5</v>
      </c>
      <c r="G12" s="48"/>
    </row>
    <row r="13" s="42" customFormat="1" ht="35" customHeight="1" spans="1:7">
      <c r="A13" s="48"/>
      <c r="B13" s="48" t="s">
        <v>101</v>
      </c>
      <c r="C13" s="48" t="s">
        <v>89</v>
      </c>
      <c r="D13" s="48">
        <v>-1</v>
      </c>
      <c r="E13" s="51">
        <v>1459</v>
      </c>
      <c r="F13" s="49">
        <f>E13*D13</f>
        <v>-1459</v>
      </c>
      <c r="G13" s="48" t="s">
        <v>93</v>
      </c>
    </row>
    <row r="14" s="42" customFormat="1" ht="35" customHeight="1" spans="1:7">
      <c r="A14" s="48"/>
      <c r="B14" s="48" t="s">
        <v>102</v>
      </c>
      <c r="C14" s="48" t="s">
        <v>103</v>
      </c>
      <c r="D14" s="48">
        <v>-2</v>
      </c>
      <c r="E14" s="51">
        <v>2918</v>
      </c>
      <c r="F14" s="49">
        <f>E14*D14</f>
        <v>-5836</v>
      </c>
      <c r="G14" s="48"/>
    </row>
    <row r="15" s="42" customFormat="1" ht="35" customHeight="1" spans="1:7">
      <c r="A15" s="48"/>
      <c r="B15" s="48" t="s">
        <v>99</v>
      </c>
      <c r="C15" s="48"/>
      <c r="D15" s="48"/>
      <c r="E15" s="49"/>
      <c r="F15" s="49">
        <f>SUM(F13:F14)*0.1</f>
        <v>-729.5</v>
      </c>
      <c r="G15" s="48"/>
    </row>
    <row r="16" s="42" customFormat="1" ht="36" customHeight="1" spans="1:7">
      <c r="A16" s="48" t="s">
        <v>68</v>
      </c>
      <c r="B16" s="48" t="s">
        <v>104</v>
      </c>
      <c r="C16" s="48" t="s">
        <v>89</v>
      </c>
      <c r="D16" s="48"/>
      <c r="E16" s="49"/>
      <c r="F16" s="49">
        <f>F17+F18+F19+F20</f>
        <v>128028.52</v>
      </c>
      <c r="G16" s="48"/>
    </row>
    <row r="17" s="42" customFormat="1" spans="1:7">
      <c r="A17" s="48"/>
      <c r="B17" s="48" t="s">
        <v>32</v>
      </c>
      <c r="C17" s="48"/>
      <c r="D17" s="48"/>
      <c r="E17" s="49"/>
      <c r="F17" s="49">
        <f>'5、派发单'!H21</f>
        <v>99162.81</v>
      </c>
      <c r="G17" s="48"/>
    </row>
    <row r="18" s="42" customFormat="1" spans="1:7">
      <c r="A18" s="48"/>
      <c r="B18" s="48" t="s">
        <v>105</v>
      </c>
      <c r="C18" s="48"/>
      <c r="D18" s="48"/>
      <c r="E18" s="49"/>
      <c r="F18" s="49">
        <f>'派发单1-3'!H14</f>
        <v>7977.02</v>
      </c>
      <c r="G18" s="48"/>
    </row>
    <row r="19" s="42" customFormat="1" spans="1:7">
      <c r="A19" s="48"/>
      <c r="B19" s="48" t="s">
        <v>106</v>
      </c>
      <c r="C19" s="48"/>
      <c r="D19" s="48"/>
      <c r="E19" s="49"/>
      <c r="F19" s="49">
        <f>'派发单1-4.5.6'!H13</f>
        <v>14888.69</v>
      </c>
      <c r="G19" s="48"/>
    </row>
    <row r="20" s="42" customFormat="1" spans="1:7">
      <c r="A20" s="48"/>
      <c r="B20" s="48" t="s">
        <v>107</v>
      </c>
      <c r="C20" s="48"/>
      <c r="D20" s="48"/>
      <c r="E20" s="49"/>
      <c r="F20" s="49">
        <f>'派发单1-6'!H14</f>
        <v>6000</v>
      </c>
      <c r="G20" s="48"/>
    </row>
    <row r="21" s="42" customFormat="1" ht="39" customHeight="1" spans="1:7">
      <c r="A21" s="48" t="s">
        <v>72</v>
      </c>
      <c r="B21" s="48" t="s">
        <v>108</v>
      </c>
      <c r="C21" s="48" t="s">
        <v>89</v>
      </c>
      <c r="D21" s="48">
        <v>1</v>
      </c>
      <c r="E21" s="49">
        <v>-1000</v>
      </c>
      <c r="F21" s="49">
        <f>E21*D21</f>
        <v>-1000</v>
      </c>
      <c r="G21" s="48"/>
    </row>
    <row r="22" s="42" customFormat="1" ht="39" customHeight="1" spans="1:7">
      <c r="A22" s="48" t="s">
        <v>77</v>
      </c>
      <c r="B22" s="48" t="s">
        <v>109</v>
      </c>
      <c r="C22" s="48"/>
      <c r="D22" s="48"/>
      <c r="E22" s="49"/>
      <c r="F22" s="49">
        <f>F3+F4+F12+F16+F21</f>
        <v>369801.23</v>
      </c>
      <c r="G22" s="48"/>
    </row>
    <row r="23" s="42" customFormat="1" ht="39" customHeight="1" spans="1:7">
      <c r="A23" s="48" t="s">
        <v>79</v>
      </c>
      <c r="B23" s="48" t="s">
        <v>110</v>
      </c>
      <c r="C23" s="48"/>
      <c r="D23" s="48"/>
      <c r="E23" s="49"/>
      <c r="F23" s="49">
        <v>369800</v>
      </c>
      <c r="G23" s="48"/>
    </row>
    <row r="24" s="42" customFormat="1" spans="1:7">
      <c r="A24" s="52"/>
      <c r="B24" s="52"/>
      <c r="C24" s="52"/>
      <c r="D24" s="52"/>
      <c r="E24" s="53"/>
      <c r="F24" s="53"/>
      <c r="G24" s="52"/>
    </row>
    <row r="25" ht="14.25" spans="1:7">
      <c r="A25" s="54"/>
      <c r="B25" s="55" t="s">
        <v>111</v>
      </c>
      <c r="C25" s="56"/>
      <c r="D25" s="56"/>
      <c r="E25" s="56" t="s">
        <v>112</v>
      </c>
      <c r="F25" s="54"/>
      <c r="G25" s="54"/>
    </row>
    <row r="26" ht="14.25" spans="1:7">
      <c r="A26" s="54"/>
      <c r="B26" s="55"/>
      <c r="C26" s="56"/>
      <c r="D26" s="56"/>
      <c r="E26" s="56"/>
      <c r="F26" s="54"/>
      <c r="G26" s="54"/>
    </row>
    <row r="27" spans="2:5">
      <c r="B27" s="55" t="s">
        <v>113</v>
      </c>
      <c r="C27" s="56"/>
      <c r="D27" s="56"/>
      <c r="E27" s="56" t="s">
        <v>113</v>
      </c>
    </row>
    <row r="28" spans="2:5">
      <c r="B28" s="55"/>
      <c r="C28" s="56"/>
      <c r="D28" s="56"/>
      <c r="E28" s="56"/>
    </row>
  </sheetData>
  <mergeCells count="1">
    <mergeCell ref="A1:G1"/>
  </mergeCells>
  <pageMargins left="0.751388888888889" right="0.751388888888889" top="0.393055555555556" bottom="0.393055555555556" header="0.5" footer="0.5"/>
  <pageSetup paperSize="9" scale="78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H20" sqref="H20"/>
    </sheetView>
  </sheetViews>
  <sheetFormatPr defaultColWidth="8.89166666666667" defaultRowHeight="13.5"/>
  <cols>
    <col min="1" max="1" width="5.625" style="1" customWidth="1"/>
    <col min="2" max="2" width="18.75" style="1" customWidth="1"/>
    <col min="3" max="3" width="7.5" style="1" customWidth="1"/>
    <col min="4" max="4" width="8.125" style="1" customWidth="1"/>
    <col min="5" max="5" width="5.375" style="1" customWidth="1"/>
    <col min="6" max="6" width="5.625" style="1" customWidth="1"/>
    <col min="7" max="7" width="8.5" style="1" customWidth="1"/>
    <col min="8" max="8" width="12.625" style="1" customWidth="1"/>
    <col min="9" max="9" width="8.5" style="1" customWidth="1"/>
    <col min="10" max="10" width="12.625" style="1"/>
    <col min="11" max="16384" width="8.89166666666667" style="1"/>
  </cols>
  <sheetData>
    <row r="1" s="1" customFormat="1" ht="38" customHeight="1" spans="1:9">
      <c r="A1" s="2" t="s">
        <v>114</v>
      </c>
      <c r="B1" s="2"/>
      <c r="C1" s="2"/>
      <c r="D1" s="2"/>
      <c r="E1" s="2"/>
      <c r="F1" s="2"/>
      <c r="G1" s="2"/>
      <c r="H1" s="2"/>
      <c r="I1" s="2"/>
    </row>
    <row r="2" s="1" customFormat="1" ht="25" customHeight="1" spans="1:9">
      <c r="A2" s="3" t="s">
        <v>1</v>
      </c>
      <c r="B2" s="3" t="s">
        <v>115</v>
      </c>
      <c r="C2" s="3" t="s">
        <v>116</v>
      </c>
      <c r="D2" s="4" t="s">
        <v>117</v>
      </c>
      <c r="E2" s="3" t="s">
        <v>118</v>
      </c>
      <c r="F2" s="3" t="s">
        <v>84</v>
      </c>
      <c r="G2" s="4" t="s">
        <v>119</v>
      </c>
      <c r="H2" s="5" t="s">
        <v>120</v>
      </c>
      <c r="I2" s="3" t="s">
        <v>6</v>
      </c>
    </row>
    <row r="3" s="1" customFormat="1" ht="23" customHeight="1" spans="1:9">
      <c r="A3" s="6" t="s">
        <v>121</v>
      </c>
      <c r="B3" s="7" t="s">
        <v>122</v>
      </c>
      <c r="C3" s="7"/>
      <c r="D3" s="7"/>
      <c r="E3" s="7"/>
      <c r="F3" s="7"/>
      <c r="G3" s="7"/>
      <c r="H3" s="7"/>
      <c r="I3" s="7"/>
    </row>
    <row r="4" s="1" customFormat="1" ht="40" customHeight="1" spans="1:9">
      <c r="A4" s="8">
        <v>1</v>
      </c>
      <c r="B4" s="9" t="s">
        <v>123</v>
      </c>
      <c r="C4" s="10"/>
      <c r="D4" s="11"/>
      <c r="E4" s="10">
        <v>2</v>
      </c>
      <c r="F4" s="34" t="s">
        <v>103</v>
      </c>
      <c r="G4" s="35">
        <v>2965.4</v>
      </c>
      <c r="H4" s="15">
        <f t="shared" ref="H4:H8" si="0">G4*E4</f>
        <v>5930.8</v>
      </c>
      <c r="I4" s="36" t="s">
        <v>124</v>
      </c>
    </row>
    <row r="5" s="1" customFormat="1" ht="35" customHeight="1" spans="1:9">
      <c r="A5" s="8">
        <v>2</v>
      </c>
      <c r="B5" s="9" t="s">
        <v>125</v>
      </c>
      <c r="C5" s="10"/>
      <c r="D5" s="11" t="s">
        <v>126</v>
      </c>
      <c r="E5" s="10">
        <v>2</v>
      </c>
      <c r="F5" s="34" t="s">
        <v>103</v>
      </c>
      <c r="G5" s="35">
        <v>6919.28</v>
      </c>
      <c r="H5" s="15">
        <f t="shared" si="0"/>
        <v>13838.56</v>
      </c>
      <c r="I5" s="27"/>
    </row>
    <row r="6" s="1" customFormat="1" ht="36" customHeight="1" spans="1:9">
      <c r="A6" s="8">
        <v>3</v>
      </c>
      <c r="B6" s="9" t="s">
        <v>127</v>
      </c>
      <c r="C6" s="10"/>
      <c r="D6" s="11" t="s">
        <v>128</v>
      </c>
      <c r="E6" s="10">
        <v>8</v>
      </c>
      <c r="F6" s="34" t="s">
        <v>129</v>
      </c>
      <c r="G6" s="35">
        <v>370.68</v>
      </c>
      <c r="H6" s="15">
        <f t="shared" si="0"/>
        <v>2965.44</v>
      </c>
      <c r="I6" s="27"/>
    </row>
    <row r="7" s="1" customFormat="1" ht="43" customHeight="1" spans="1:9">
      <c r="A7" s="8">
        <v>3</v>
      </c>
      <c r="B7" s="9" t="s">
        <v>130</v>
      </c>
      <c r="C7" s="10"/>
      <c r="D7" s="11" t="s">
        <v>131</v>
      </c>
      <c r="E7" s="10">
        <v>1</v>
      </c>
      <c r="F7" s="34" t="s">
        <v>89</v>
      </c>
      <c r="G7" s="35">
        <v>2965.4</v>
      </c>
      <c r="H7" s="15">
        <f t="shared" si="0"/>
        <v>2965.4</v>
      </c>
      <c r="I7" s="27"/>
    </row>
    <row r="8" s="1" customFormat="1" ht="46" customHeight="1" spans="1:9">
      <c r="A8" s="8">
        <v>4</v>
      </c>
      <c r="B8" s="9" t="s">
        <v>132</v>
      </c>
      <c r="C8" s="10"/>
      <c r="D8" s="11"/>
      <c r="E8" s="10">
        <v>1</v>
      </c>
      <c r="F8" s="34" t="s">
        <v>89</v>
      </c>
      <c r="G8" s="35">
        <v>1976.94</v>
      </c>
      <c r="H8" s="15">
        <f t="shared" si="0"/>
        <v>1976.94</v>
      </c>
      <c r="I8" s="27"/>
    </row>
    <row r="9" s="1" customFormat="1" ht="24" customHeight="1" spans="1:9">
      <c r="A9" s="8">
        <v>5</v>
      </c>
      <c r="B9" s="9" t="s">
        <v>133</v>
      </c>
      <c r="C9" s="9"/>
      <c r="D9" s="9"/>
      <c r="E9" s="9"/>
      <c r="F9" s="9"/>
      <c r="G9" s="9"/>
      <c r="H9" s="16">
        <f>SUM(H4:H8)</f>
        <v>27677.14</v>
      </c>
      <c r="I9" s="27"/>
    </row>
    <row r="10" s="1" customFormat="1" ht="23" customHeight="1" spans="1:9">
      <c r="A10" s="6" t="s">
        <v>134</v>
      </c>
      <c r="B10" s="7" t="s">
        <v>135</v>
      </c>
      <c r="C10" s="7"/>
      <c r="D10" s="7"/>
      <c r="E10" s="7"/>
      <c r="F10" s="7"/>
      <c r="G10" s="7"/>
      <c r="H10" s="7"/>
      <c r="I10" s="7"/>
    </row>
    <row r="11" s="1" customFormat="1" ht="41" customHeight="1" spans="1:9">
      <c r="A11" s="8">
        <v>1</v>
      </c>
      <c r="B11" s="9" t="s">
        <v>136</v>
      </c>
      <c r="C11" s="10"/>
      <c r="D11" s="11"/>
      <c r="E11" s="12">
        <v>80</v>
      </c>
      <c r="F11" s="13" t="s">
        <v>137</v>
      </c>
      <c r="G11" s="35">
        <v>24.71</v>
      </c>
      <c r="H11" s="15">
        <f t="shared" ref="H11:H15" si="1">G11*E11</f>
        <v>1976.8</v>
      </c>
      <c r="I11" s="37" t="s">
        <v>138</v>
      </c>
    </row>
    <row r="12" s="1" customFormat="1" ht="36" customHeight="1" spans="1:9">
      <c r="A12" s="8">
        <v>2</v>
      </c>
      <c r="B12" s="9" t="s">
        <v>139</v>
      </c>
      <c r="C12" s="10" t="s">
        <v>140</v>
      </c>
      <c r="D12" s="11" t="s">
        <v>141</v>
      </c>
      <c r="E12" s="12">
        <v>16</v>
      </c>
      <c r="F12" s="13" t="s">
        <v>142</v>
      </c>
      <c r="G12" s="35">
        <v>444.81</v>
      </c>
      <c r="H12" s="15">
        <f t="shared" si="1"/>
        <v>7116.96</v>
      </c>
      <c r="I12" s="38"/>
    </row>
    <row r="13" s="1" customFormat="1" ht="33" customHeight="1" spans="1:9">
      <c r="A13" s="8">
        <v>3</v>
      </c>
      <c r="B13" s="9" t="s">
        <v>143</v>
      </c>
      <c r="C13" s="10"/>
      <c r="D13" s="11"/>
      <c r="E13" s="12">
        <v>80</v>
      </c>
      <c r="F13" s="13" t="s">
        <v>137</v>
      </c>
      <c r="G13" s="35">
        <v>24.71</v>
      </c>
      <c r="H13" s="15">
        <f t="shared" si="1"/>
        <v>1976.8</v>
      </c>
      <c r="I13" s="38"/>
    </row>
    <row r="14" s="1" customFormat="1" ht="36" customHeight="1" spans="1:9">
      <c r="A14" s="8">
        <v>4</v>
      </c>
      <c r="B14" s="9" t="s">
        <v>144</v>
      </c>
      <c r="C14" s="10"/>
      <c r="D14" s="11"/>
      <c r="E14" s="12">
        <v>300</v>
      </c>
      <c r="F14" s="13" t="s">
        <v>145</v>
      </c>
      <c r="G14" s="35">
        <v>148.27</v>
      </c>
      <c r="H14" s="15">
        <f t="shared" si="1"/>
        <v>44481</v>
      </c>
      <c r="I14" s="38"/>
    </row>
    <row r="15" s="1" customFormat="1" ht="36" customHeight="1" spans="1:9">
      <c r="A15" s="8">
        <v>5</v>
      </c>
      <c r="B15" s="9" t="s">
        <v>146</v>
      </c>
      <c r="C15" s="10" t="s">
        <v>147</v>
      </c>
      <c r="D15" s="11"/>
      <c r="E15" s="12">
        <v>10</v>
      </c>
      <c r="F15" s="13" t="s">
        <v>145</v>
      </c>
      <c r="G15" s="35">
        <v>98.85</v>
      </c>
      <c r="H15" s="15">
        <f t="shared" si="1"/>
        <v>988.5</v>
      </c>
      <c r="I15" s="39"/>
    </row>
    <row r="16" s="1" customFormat="1" ht="27" customHeight="1" spans="1:9">
      <c r="A16" s="8">
        <v>6</v>
      </c>
      <c r="B16" s="9" t="s">
        <v>133</v>
      </c>
      <c r="C16" s="9"/>
      <c r="D16" s="9"/>
      <c r="E16" s="9"/>
      <c r="F16" s="9"/>
      <c r="G16" s="9"/>
      <c r="H16" s="16">
        <f>SUM(H11:H15)</f>
        <v>56540.06</v>
      </c>
      <c r="I16" s="27"/>
    </row>
    <row r="17" s="1" customFormat="1" ht="24" customHeight="1" spans="1:9">
      <c r="A17" s="17" t="s">
        <v>148</v>
      </c>
      <c r="B17" s="18" t="s">
        <v>149</v>
      </c>
      <c r="C17" s="18"/>
      <c r="D17" s="18"/>
      <c r="E17" s="17"/>
      <c r="F17" s="17"/>
      <c r="G17" s="17"/>
      <c r="H17" s="19">
        <f>H16+H9</f>
        <v>84217.2</v>
      </c>
      <c r="I17" s="28"/>
    </row>
    <row r="18" s="1" customFormat="1" ht="24" customHeight="1" spans="1:9">
      <c r="A18" s="17" t="s">
        <v>150</v>
      </c>
      <c r="B18" s="20" t="s">
        <v>97</v>
      </c>
      <c r="C18" s="20"/>
      <c r="D18" s="20"/>
      <c r="E18" s="17" t="s">
        <v>151</v>
      </c>
      <c r="F18" s="17"/>
      <c r="G18" s="17"/>
      <c r="H18" s="19">
        <v>0</v>
      </c>
      <c r="I18" s="28"/>
    </row>
    <row r="19" s="1" customFormat="1" ht="24" customHeight="1" spans="1:9">
      <c r="A19" s="17" t="s">
        <v>152</v>
      </c>
      <c r="B19" s="18" t="s">
        <v>153</v>
      </c>
      <c r="C19" s="18"/>
      <c r="D19" s="18"/>
      <c r="E19" s="17" t="s">
        <v>151</v>
      </c>
      <c r="F19" s="17"/>
      <c r="G19" s="17"/>
      <c r="H19" s="1">
        <v>5930.80724876441</v>
      </c>
      <c r="I19" s="28"/>
    </row>
    <row r="20" s="1" customFormat="1" ht="24" customHeight="1" spans="1:9">
      <c r="A20" s="17" t="s">
        <v>154</v>
      </c>
      <c r="B20" s="18" t="s">
        <v>155</v>
      </c>
      <c r="C20" s="18"/>
      <c r="D20" s="18"/>
      <c r="E20" s="17"/>
      <c r="F20" s="17"/>
      <c r="G20" s="17"/>
      <c r="H20" s="19">
        <f>(H17+H18+H19)*0.1</f>
        <v>9014.8</v>
      </c>
      <c r="I20" s="17"/>
    </row>
    <row r="21" s="1" customFormat="1" ht="24" customHeight="1" spans="1:9">
      <c r="A21" s="17" t="s">
        <v>156</v>
      </c>
      <c r="B21" s="18" t="s">
        <v>157</v>
      </c>
      <c r="C21" s="18"/>
      <c r="D21" s="18"/>
      <c r="E21" s="17" t="s">
        <v>158</v>
      </c>
      <c r="F21" s="17"/>
      <c r="G21" s="17"/>
      <c r="H21" s="21">
        <f>H20+H19+H18+H17</f>
        <v>99162.81</v>
      </c>
      <c r="I21" s="28"/>
    </row>
    <row r="22" s="1" customFormat="1" ht="9" customHeight="1" spans="1:9">
      <c r="A22" s="29"/>
      <c r="B22" s="30"/>
      <c r="C22" s="30"/>
      <c r="D22" s="30"/>
      <c r="E22" s="30"/>
      <c r="F22" s="30"/>
      <c r="G22" s="30"/>
      <c r="H22" s="30"/>
      <c r="I22" s="30"/>
    </row>
  </sheetData>
  <mergeCells count="17">
    <mergeCell ref="A1:I1"/>
    <mergeCell ref="B3:I3"/>
    <mergeCell ref="B9:G9"/>
    <mergeCell ref="B10:I10"/>
    <mergeCell ref="B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A22:I22"/>
    <mergeCell ref="I11:I1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opLeftCell="A5" workbookViewId="0">
      <selection activeCell="N7" sqref="N7"/>
    </sheetView>
  </sheetViews>
  <sheetFormatPr defaultColWidth="8.89166666666667" defaultRowHeight="13.5"/>
  <cols>
    <col min="1" max="1" width="6.38333333333333" style="1" customWidth="1"/>
    <col min="2" max="2" width="14.25" style="1" customWidth="1"/>
    <col min="3" max="3" width="12.4416666666667" style="1" customWidth="1"/>
    <col min="4" max="4" width="10.1083333333333" style="1" customWidth="1"/>
    <col min="5" max="5" width="6.63333333333333" style="1" customWidth="1"/>
    <col min="6" max="6" width="7.38333333333333" style="1" customWidth="1"/>
    <col min="7" max="7" width="9.775" style="1" customWidth="1"/>
    <col min="8" max="8" width="14.225" style="1" customWidth="1"/>
    <col min="9" max="9" width="9" style="1" customWidth="1"/>
    <col min="10" max="16384" width="8.89166666666667" style="1"/>
  </cols>
  <sheetData>
    <row r="1" s="1" customFormat="1" ht="21" customHeight="1" spans="1:9">
      <c r="A1" s="2" t="s">
        <v>159</v>
      </c>
      <c r="B1" s="2"/>
      <c r="C1" s="2"/>
      <c r="D1" s="2"/>
      <c r="E1" s="2"/>
      <c r="F1" s="2"/>
      <c r="G1" s="2"/>
      <c r="H1" s="2"/>
      <c r="I1" s="2"/>
    </row>
    <row r="2" s="1" customFormat="1" ht="25" customHeight="1" spans="1:9">
      <c r="A2" s="3" t="s">
        <v>1</v>
      </c>
      <c r="B2" s="3" t="s">
        <v>115</v>
      </c>
      <c r="C2" s="3" t="s">
        <v>116</v>
      </c>
      <c r="D2" s="4" t="s">
        <v>117</v>
      </c>
      <c r="E2" s="3" t="s">
        <v>118</v>
      </c>
      <c r="F2" s="3" t="s">
        <v>84</v>
      </c>
      <c r="G2" s="4" t="s">
        <v>119</v>
      </c>
      <c r="H2" s="5" t="s">
        <v>120</v>
      </c>
      <c r="I2" s="3" t="s">
        <v>6</v>
      </c>
    </row>
    <row r="3" s="1" customFormat="1" ht="23" customHeight="1" spans="1:9">
      <c r="A3" s="6" t="s">
        <v>121</v>
      </c>
      <c r="B3" s="7" t="s">
        <v>160</v>
      </c>
      <c r="C3" s="7"/>
      <c r="D3" s="7"/>
      <c r="E3" s="7"/>
      <c r="F3" s="7"/>
      <c r="G3" s="7"/>
      <c r="H3" s="7"/>
      <c r="I3" s="7"/>
    </row>
    <row r="4" s="1" customFormat="1" ht="41" customHeight="1" spans="1:9">
      <c r="A4" s="8">
        <v>1</v>
      </c>
      <c r="B4" s="9" t="s">
        <v>160</v>
      </c>
      <c r="C4" s="10" t="s">
        <v>161</v>
      </c>
      <c r="D4" s="11" t="s">
        <v>162</v>
      </c>
      <c r="E4" s="31">
        <v>98.2</v>
      </c>
      <c r="F4" s="13" t="s">
        <v>137</v>
      </c>
      <c r="G4" s="14">
        <v>35</v>
      </c>
      <c r="H4" s="15">
        <f t="shared" ref="H4:H8" si="0">G4*E4</f>
        <v>3437</v>
      </c>
      <c r="I4" s="27"/>
    </row>
    <row r="5" s="1" customFormat="1" ht="36" customHeight="1" spans="1:9">
      <c r="A5" s="8">
        <v>2</v>
      </c>
      <c r="B5" s="9" t="s">
        <v>163</v>
      </c>
      <c r="C5" s="10" t="s">
        <v>164</v>
      </c>
      <c r="D5" s="11"/>
      <c r="E5" s="31">
        <v>33.2</v>
      </c>
      <c r="F5" s="13" t="s">
        <v>137</v>
      </c>
      <c r="G5" s="14">
        <v>21</v>
      </c>
      <c r="H5" s="15">
        <f t="shared" si="0"/>
        <v>697.2</v>
      </c>
      <c r="I5" s="27"/>
    </row>
    <row r="6" s="1" customFormat="1" ht="36" customHeight="1" spans="1:9">
      <c r="A6" s="8"/>
      <c r="B6" s="32" t="s">
        <v>165</v>
      </c>
      <c r="C6" s="10" t="s">
        <v>164</v>
      </c>
      <c r="D6" s="11"/>
      <c r="E6" s="31">
        <v>57.3</v>
      </c>
      <c r="F6" s="13" t="s">
        <v>137</v>
      </c>
      <c r="G6" s="33">
        <f>3.27+10</f>
        <v>13.27</v>
      </c>
      <c r="H6" s="15">
        <f t="shared" si="0"/>
        <v>760.37</v>
      </c>
      <c r="I6" s="27"/>
    </row>
    <row r="7" s="1" customFormat="1" ht="106" customHeight="1" spans="1:9">
      <c r="A7" s="8">
        <v>3</v>
      </c>
      <c r="B7" s="9" t="s">
        <v>166</v>
      </c>
      <c r="C7" s="10" t="s">
        <v>167</v>
      </c>
      <c r="D7" s="11" t="s">
        <v>168</v>
      </c>
      <c r="E7" s="12">
        <v>1</v>
      </c>
      <c r="F7" s="13" t="s">
        <v>103</v>
      </c>
      <c r="G7" s="14">
        <v>1357.27</v>
      </c>
      <c r="H7" s="15">
        <f t="shared" si="0"/>
        <v>1357.27</v>
      </c>
      <c r="I7" s="27"/>
    </row>
    <row r="8" s="1" customFormat="1" ht="33" customHeight="1" spans="1:9">
      <c r="A8" s="8">
        <v>4</v>
      </c>
      <c r="B8" s="9" t="s">
        <v>169</v>
      </c>
      <c r="C8" s="10"/>
      <c r="D8" s="11"/>
      <c r="E8" s="12">
        <v>1</v>
      </c>
      <c r="F8" s="13" t="s">
        <v>89</v>
      </c>
      <c r="G8" s="33">
        <v>1000</v>
      </c>
      <c r="H8" s="15">
        <f t="shared" si="0"/>
        <v>1000</v>
      </c>
      <c r="I8" s="27"/>
    </row>
    <row r="9" s="1" customFormat="1" ht="27" customHeight="1" spans="1:9">
      <c r="A9" s="8">
        <v>5</v>
      </c>
      <c r="B9" s="9" t="s">
        <v>133</v>
      </c>
      <c r="C9" s="9"/>
      <c r="D9" s="9"/>
      <c r="E9" s="9"/>
      <c r="F9" s="9"/>
      <c r="G9" s="9"/>
      <c r="H9" s="16">
        <f>SUM(H4:H8)</f>
        <v>7251.84</v>
      </c>
      <c r="I9" s="27"/>
    </row>
    <row r="10" s="1" customFormat="1" ht="24" customHeight="1" spans="1:9">
      <c r="A10" s="17" t="s">
        <v>148</v>
      </c>
      <c r="B10" s="18" t="s">
        <v>149</v>
      </c>
      <c r="C10" s="18"/>
      <c r="D10" s="18"/>
      <c r="E10" s="17"/>
      <c r="F10" s="17"/>
      <c r="G10" s="17"/>
      <c r="H10" s="19">
        <f>H9</f>
        <v>7251.84</v>
      </c>
      <c r="I10" s="28"/>
    </row>
    <row r="11" s="1" customFormat="1" ht="24" customHeight="1" spans="1:9">
      <c r="A11" s="17" t="s">
        <v>150</v>
      </c>
      <c r="B11" s="20" t="s">
        <v>97</v>
      </c>
      <c r="C11" s="20"/>
      <c r="D11" s="20"/>
      <c r="E11" s="17" t="s">
        <v>151</v>
      </c>
      <c r="F11" s="17"/>
      <c r="G11" s="17"/>
      <c r="H11" s="19">
        <v>0</v>
      </c>
      <c r="I11" s="28"/>
    </row>
    <row r="12" s="1" customFormat="1" ht="24" customHeight="1" spans="1:9">
      <c r="A12" s="17" t="s">
        <v>152</v>
      </c>
      <c r="B12" s="18" t="s">
        <v>153</v>
      </c>
      <c r="C12" s="18"/>
      <c r="D12" s="18"/>
      <c r="E12" s="17" t="s">
        <v>151</v>
      </c>
      <c r="F12" s="17"/>
      <c r="G12" s="17"/>
      <c r="H12" s="19">
        <v>0</v>
      </c>
      <c r="I12" s="28"/>
    </row>
    <row r="13" s="1" customFormat="1" ht="24" customHeight="1" spans="1:9">
      <c r="A13" s="17" t="s">
        <v>154</v>
      </c>
      <c r="B13" s="18" t="s">
        <v>155</v>
      </c>
      <c r="C13" s="18"/>
      <c r="D13" s="18"/>
      <c r="E13" s="17"/>
      <c r="F13" s="17"/>
      <c r="G13" s="17"/>
      <c r="H13" s="19">
        <f>(H10+H11+H12)*0.1</f>
        <v>725.18</v>
      </c>
      <c r="I13" s="17"/>
    </row>
    <row r="14" s="1" customFormat="1" ht="24" customHeight="1" spans="1:9">
      <c r="A14" s="17" t="s">
        <v>156</v>
      </c>
      <c r="B14" s="18" t="s">
        <v>157</v>
      </c>
      <c r="C14" s="18"/>
      <c r="D14" s="18"/>
      <c r="E14" s="17" t="s">
        <v>158</v>
      </c>
      <c r="F14" s="17"/>
      <c r="G14" s="17"/>
      <c r="H14" s="21">
        <f>H13+H12+H11+H10</f>
        <v>7977.02</v>
      </c>
      <c r="I14" s="28"/>
    </row>
  </sheetData>
  <mergeCells count="13">
    <mergeCell ref="A1:I1"/>
    <mergeCell ref="B3:I3"/>
    <mergeCell ref="B9:G9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</mergeCells>
  <pageMargins left="0.357638888888889" right="0.357638888888889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workbookViewId="0">
      <selection activeCell="O15" sqref="O15"/>
    </sheetView>
  </sheetViews>
  <sheetFormatPr defaultColWidth="8.89166666666667" defaultRowHeight="13.5"/>
  <cols>
    <col min="1" max="1" width="6.38333333333333" style="1" customWidth="1"/>
    <col min="2" max="2" width="16.625" style="1" customWidth="1"/>
    <col min="3" max="3" width="12.4416666666667" style="1" customWidth="1"/>
    <col min="4" max="4" width="6.875" style="1" customWidth="1"/>
    <col min="5" max="5" width="6.63333333333333" style="1" customWidth="1"/>
    <col min="6" max="6" width="7.38333333333333" style="1" customWidth="1"/>
    <col min="7" max="7" width="9.775" style="1" customWidth="1"/>
    <col min="8" max="8" width="14.225" style="1" customWidth="1"/>
    <col min="9" max="9" width="9" style="1" customWidth="1"/>
    <col min="10" max="16384" width="8.89166666666667" style="1"/>
  </cols>
  <sheetData>
    <row r="1" s="1" customFormat="1" ht="21" customHeight="1" spans="1:9">
      <c r="A1" s="2" t="s">
        <v>170</v>
      </c>
      <c r="B1" s="2"/>
      <c r="C1" s="2"/>
      <c r="D1" s="2"/>
      <c r="E1" s="2"/>
      <c r="F1" s="2"/>
      <c r="G1" s="2"/>
      <c r="H1" s="2"/>
      <c r="I1" s="2"/>
    </row>
    <row r="2" s="1" customFormat="1" ht="25" customHeight="1" spans="1:9">
      <c r="A2" s="3" t="s">
        <v>1</v>
      </c>
      <c r="B2" s="3" t="s">
        <v>115</v>
      </c>
      <c r="C2" s="3" t="s">
        <v>116</v>
      </c>
      <c r="D2" s="4" t="s">
        <v>117</v>
      </c>
      <c r="E2" s="3" t="s">
        <v>118</v>
      </c>
      <c r="F2" s="3" t="s">
        <v>84</v>
      </c>
      <c r="G2" s="4" t="s">
        <v>119</v>
      </c>
      <c r="H2" s="5" t="s">
        <v>120</v>
      </c>
      <c r="I2" s="3" t="s">
        <v>6</v>
      </c>
    </row>
    <row r="3" s="1" customFormat="1" ht="23" customHeight="1" spans="1:9">
      <c r="A3" s="6" t="s">
        <v>121</v>
      </c>
      <c r="B3" s="7" t="s">
        <v>171</v>
      </c>
      <c r="C3" s="7"/>
      <c r="D3" s="7"/>
      <c r="E3" s="7"/>
      <c r="F3" s="7"/>
      <c r="G3" s="7"/>
      <c r="H3" s="7"/>
      <c r="I3" s="7"/>
    </row>
    <row r="4" s="1" customFormat="1" ht="41" customHeight="1" spans="1:9">
      <c r="A4" s="8">
        <v>1</v>
      </c>
      <c r="B4" s="9" t="s">
        <v>172</v>
      </c>
      <c r="C4" s="10" t="s">
        <v>173</v>
      </c>
      <c r="D4" s="11" t="s">
        <v>174</v>
      </c>
      <c r="E4" s="12">
        <v>2</v>
      </c>
      <c r="F4" s="13" t="s">
        <v>103</v>
      </c>
      <c r="G4" s="14">
        <f>3450*0.9726</f>
        <v>3355.47</v>
      </c>
      <c r="H4" s="15">
        <f t="shared" ref="H4:H7" si="0">G4*E4</f>
        <v>6710.94</v>
      </c>
      <c r="I4" s="27"/>
    </row>
    <row r="5" s="1" customFormat="1" ht="41" customHeight="1" spans="1:9">
      <c r="A5" s="8">
        <v>2</v>
      </c>
      <c r="B5" s="9" t="s">
        <v>175</v>
      </c>
      <c r="C5" s="10" t="s">
        <v>176</v>
      </c>
      <c r="D5" s="11" t="s">
        <v>177</v>
      </c>
      <c r="E5" s="12">
        <v>1</v>
      </c>
      <c r="F5" s="13" t="s">
        <v>89</v>
      </c>
      <c r="G5" s="14">
        <f>2000*0.9726</f>
        <v>1945.2</v>
      </c>
      <c r="H5" s="15">
        <f t="shared" si="0"/>
        <v>1945.2</v>
      </c>
      <c r="I5" s="27"/>
    </row>
    <row r="6" s="1" customFormat="1" ht="41" customHeight="1" spans="1:9">
      <c r="A6" s="8">
        <v>3</v>
      </c>
      <c r="B6" s="9" t="s">
        <v>178</v>
      </c>
      <c r="C6" s="10"/>
      <c r="D6" s="11"/>
      <c r="E6" s="12">
        <v>1</v>
      </c>
      <c r="F6" s="13" t="s">
        <v>89</v>
      </c>
      <c r="G6" s="14">
        <v>1650</v>
      </c>
      <c r="H6" s="15">
        <f t="shared" si="0"/>
        <v>1650</v>
      </c>
      <c r="I6" s="27"/>
    </row>
    <row r="7" s="1" customFormat="1" ht="44" customHeight="1" spans="1:9">
      <c r="A7" s="8">
        <v>4</v>
      </c>
      <c r="B7" s="9" t="s">
        <v>179</v>
      </c>
      <c r="C7" s="10" t="s">
        <v>176</v>
      </c>
      <c r="D7" s="11" t="s">
        <v>177</v>
      </c>
      <c r="E7" s="12">
        <v>1</v>
      </c>
      <c r="F7" s="13" t="s">
        <v>89</v>
      </c>
      <c r="G7" s="14">
        <f>1500*0.9726</f>
        <v>1458.9</v>
      </c>
      <c r="H7" s="15">
        <f t="shared" si="0"/>
        <v>1458.9</v>
      </c>
      <c r="I7" s="27"/>
    </row>
    <row r="8" s="1" customFormat="1" ht="27" customHeight="1" spans="1:9">
      <c r="A8" s="8">
        <v>5</v>
      </c>
      <c r="B8" s="9" t="s">
        <v>133</v>
      </c>
      <c r="C8" s="9"/>
      <c r="D8" s="9"/>
      <c r="E8" s="9"/>
      <c r="F8" s="9"/>
      <c r="G8" s="9"/>
      <c r="H8" s="16">
        <f>SUM(H4:I7)</f>
        <v>11765.04</v>
      </c>
      <c r="I8" s="27"/>
    </row>
    <row r="9" s="1" customFormat="1" ht="24" customHeight="1" spans="1:9">
      <c r="A9" s="17" t="s">
        <v>148</v>
      </c>
      <c r="B9" s="18" t="s">
        <v>149</v>
      </c>
      <c r="C9" s="18"/>
      <c r="D9" s="18"/>
      <c r="E9" s="17"/>
      <c r="F9" s="17"/>
      <c r="G9" s="17"/>
      <c r="H9" s="19">
        <f>H8</f>
        <v>11765.04</v>
      </c>
      <c r="I9" s="28"/>
    </row>
    <row r="10" s="1" customFormat="1" ht="24" customHeight="1" spans="1:9">
      <c r="A10" s="17" t="s">
        <v>150</v>
      </c>
      <c r="B10" s="20" t="s">
        <v>97</v>
      </c>
      <c r="C10" s="20"/>
      <c r="D10" s="20"/>
      <c r="E10" s="17" t="s">
        <v>151</v>
      </c>
      <c r="F10" s="17"/>
      <c r="G10" s="17"/>
      <c r="H10" s="19">
        <f>(H4+H5+H7)*0.175</f>
        <v>1770.13</v>
      </c>
      <c r="I10" s="28"/>
    </row>
    <row r="11" s="1" customFormat="1" ht="24" customHeight="1" spans="1:9">
      <c r="A11" s="17" t="s">
        <v>152</v>
      </c>
      <c r="B11" s="18" t="s">
        <v>153</v>
      </c>
      <c r="C11" s="18"/>
      <c r="D11" s="18"/>
      <c r="E11" s="17" t="s">
        <v>151</v>
      </c>
      <c r="F11" s="17"/>
      <c r="G11" s="17"/>
      <c r="H11" s="19">
        <v>0</v>
      </c>
      <c r="I11" s="28"/>
    </row>
    <row r="12" s="1" customFormat="1" ht="24" customHeight="1" spans="1:9">
      <c r="A12" s="17" t="s">
        <v>154</v>
      </c>
      <c r="B12" s="18" t="s">
        <v>155</v>
      </c>
      <c r="C12" s="18"/>
      <c r="D12" s="18"/>
      <c r="E12" s="17"/>
      <c r="F12" s="17"/>
      <c r="G12" s="17"/>
      <c r="H12" s="19">
        <f>(H9+H10+H11)*0.1</f>
        <v>1353.52</v>
      </c>
      <c r="I12" s="17"/>
    </row>
    <row r="13" s="1" customFormat="1" ht="24" customHeight="1" spans="1:9">
      <c r="A13" s="17" t="s">
        <v>156</v>
      </c>
      <c r="B13" s="18" t="s">
        <v>157</v>
      </c>
      <c r="C13" s="18"/>
      <c r="D13" s="18"/>
      <c r="E13" s="17" t="s">
        <v>158</v>
      </c>
      <c r="F13" s="17"/>
      <c r="G13" s="17"/>
      <c r="H13" s="21">
        <f>H12+H11+H10+H9</f>
        <v>14888.69</v>
      </c>
      <c r="I13" s="28"/>
    </row>
    <row r="14" s="1" customFormat="1" ht="25" customHeight="1" spans="1:9">
      <c r="A14" s="29" t="s">
        <v>180</v>
      </c>
      <c r="B14" s="30"/>
      <c r="C14" s="30"/>
      <c r="D14" s="30"/>
      <c r="E14" s="30"/>
      <c r="F14" s="30"/>
      <c r="G14" s="30"/>
      <c r="H14" s="30"/>
      <c r="I14" s="30"/>
    </row>
    <row r="15" s="1" customFormat="1" ht="57" customHeight="1" spans="1:9">
      <c r="A15" s="26" t="s">
        <v>181</v>
      </c>
      <c r="B15" s="26"/>
      <c r="C15" s="26"/>
      <c r="D15" s="26"/>
      <c r="E15" s="26"/>
      <c r="F15" s="26"/>
      <c r="G15" s="26"/>
      <c r="H15" s="26"/>
      <c r="I15" s="26"/>
    </row>
    <row r="16" s="1" customFormat="1" ht="24" customHeight="1" spans="1:9">
      <c r="A16" s="26"/>
      <c r="B16" s="26"/>
      <c r="C16" s="26"/>
      <c r="D16" s="26"/>
      <c r="E16" s="26"/>
      <c r="F16" s="26"/>
      <c r="G16" s="26"/>
      <c r="H16" s="26"/>
      <c r="I16" s="26"/>
    </row>
  </sheetData>
  <mergeCells count="16">
    <mergeCell ref="A1:I1"/>
    <mergeCell ref="B3:I3"/>
    <mergeCell ref="B8:G8"/>
    <mergeCell ref="B9:D9"/>
    <mergeCell ref="E9:G9"/>
    <mergeCell ref="B10:D10"/>
    <mergeCell ref="E10:G10"/>
    <mergeCell ref="B11:D11"/>
    <mergeCell ref="E11:G11"/>
    <mergeCell ref="B12:D12"/>
    <mergeCell ref="E12:G12"/>
    <mergeCell ref="B13:D13"/>
    <mergeCell ref="E13:G13"/>
    <mergeCell ref="A14:I14"/>
    <mergeCell ref="A15:I15"/>
    <mergeCell ref="A16:I16"/>
  </mergeCells>
  <pageMargins left="0.75" right="0.75" top="1" bottom="1" header="0.5" footer="0.5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workbookViewId="0">
      <selection activeCell="L5" sqref="L5"/>
    </sheetView>
  </sheetViews>
  <sheetFormatPr defaultColWidth="8.89166666666667" defaultRowHeight="13.5"/>
  <cols>
    <col min="1" max="1" width="6.38333333333333" style="1" customWidth="1"/>
    <col min="2" max="2" width="20.5583333333333" style="1" customWidth="1"/>
    <col min="3" max="3" width="19.5583333333333" style="1" customWidth="1"/>
    <col min="4" max="4" width="10.1083333333333" style="1" customWidth="1"/>
    <col min="5" max="5" width="6.63333333333333" style="1" customWidth="1"/>
    <col min="6" max="6" width="7.38333333333333" style="1" customWidth="1"/>
    <col min="7" max="7" width="9.775" style="1" customWidth="1"/>
    <col min="8" max="8" width="12.5" style="1" customWidth="1"/>
    <col min="9" max="9" width="9" style="1" customWidth="1"/>
    <col min="10" max="10" width="12.625" style="1"/>
    <col min="11" max="16384" width="8.89166666666667" style="1"/>
  </cols>
  <sheetData>
    <row r="1" s="1" customFormat="1" ht="21" customHeight="1" spans="1:9">
      <c r="A1" s="2" t="s">
        <v>182</v>
      </c>
      <c r="B1" s="2"/>
      <c r="C1" s="2"/>
      <c r="D1" s="2"/>
      <c r="E1" s="2"/>
      <c r="F1" s="2"/>
      <c r="G1" s="2"/>
      <c r="H1" s="2"/>
      <c r="I1" s="2"/>
    </row>
    <row r="2" s="1" customFormat="1" ht="25" customHeight="1" spans="1:9">
      <c r="A2" s="3" t="s">
        <v>1</v>
      </c>
      <c r="B2" s="3" t="s">
        <v>115</v>
      </c>
      <c r="C2" s="3" t="s">
        <v>116</v>
      </c>
      <c r="D2" s="4" t="s">
        <v>117</v>
      </c>
      <c r="E2" s="3" t="s">
        <v>118</v>
      </c>
      <c r="F2" s="3" t="s">
        <v>84</v>
      </c>
      <c r="G2" s="4" t="s">
        <v>119</v>
      </c>
      <c r="H2" s="5" t="s">
        <v>120</v>
      </c>
      <c r="I2" s="3" t="s">
        <v>6</v>
      </c>
    </row>
    <row r="3" s="1" customFormat="1" ht="23" customHeight="1" spans="1:9">
      <c r="A3" s="6" t="s">
        <v>121</v>
      </c>
      <c r="B3" s="7" t="s">
        <v>160</v>
      </c>
      <c r="C3" s="7"/>
      <c r="D3" s="7"/>
      <c r="E3" s="7"/>
      <c r="F3" s="7"/>
      <c r="G3" s="7"/>
      <c r="H3" s="7"/>
      <c r="I3" s="7"/>
    </row>
    <row r="4" s="1" customFormat="1" ht="41" customHeight="1" spans="1:9">
      <c r="A4" s="8">
        <v>1</v>
      </c>
      <c r="B4" s="9" t="s">
        <v>183</v>
      </c>
      <c r="C4" s="10" t="s">
        <v>184</v>
      </c>
      <c r="D4" s="11" t="s">
        <v>185</v>
      </c>
      <c r="E4" s="12">
        <v>1</v>
      </c>
      <c r="F4" s="13" t="s">
        <v>103</v>
      </c>
      <c r="G4" s="14">
        <v>2650</v>
      </c>
      <c r="H4" s="15">
        <f t="shared" ref="H4:H7" si="0">G4*E4</f>
        <v>2650</v>
      </c>
      <c r="I4" s="27"/>
    </row>
    <row r="5" s="1" customFormat="1" ht="36" customHeight="1" spans="1:9">
      <c r="A5" s="8">
        <v>2</v>
      </c>
      <c r="B5" s="9" t="s">
        <v>186</v>
      </c>
      <c r="C5" s="10" t="s">
        <v>187</v>
      </c>
      <c r="D5" s="11" t="s">
        <v>188</v>
      </c>
      <c r="E5" s="12">
        <v>1</v>
      </c>
      <c r="F5" s="13" t="s">
        <v>89</v>
      </c>
      <c r="G5" s="14">
        <v>850</v>
      </c>
      <c r="H5" s="15">
        <f t="shared" si="0"/>
        <v>850</v>
      </c>
      <c r="I5" s="27"/>
    </row>
    <row r="6" s="1" customFormat="1" ht="36" customHeight="1" spans="1:9">
      <c r="A6" s="8">
        <v>3</v>
      </c>
      <c r="B6" s="9" t="s">
        <v>189</v>
      </c>
      <c r="C6" s="10"/>
      <c r="D6" s="11" t="s">
        <v>188</v>
      </c>
      <c r="E6" s="12">
        <v>1</v>
      </c>
      <c r="F6" s="13" t="s">
        <v>89</v>
      </c>
      <c r="G6" s="14">
        <v>300</v>
      </c>
      <c r="H6" s="15">
        <f t="shared" si="0"/>
        <v>300</v>
      </c>
      <c r="I6" s="27"/>
    </row>
    <row r="7" s="1" customFormat="1" ht="100" customHeight="1" spans="1:9">
      <c r="A7" s="8">
        <v>4</v>
      </c>
      <c r="B7" s="9" t="s">
        <v>190</v>
      </c>
      <c r="C7" s="10" t="s">
        <v>191</v>
      </c>
      <c r="D7" s="11" t="s">
        <v>192</v>
      </c>
      <c r="E7" s="12">
        <v>1</v>
      </c>
      <c r="F7" s="13" t="s">
        <v>103</v>
      </c>
      <c r="G7" s="14">
        <v>2450</v>
      </c>
      <c r="H7" s="15">
        <f t="shared" si="0"/>
        <v>2450</v>
      </c>
      <c r="I7" s="27"/>
    </row>
    <row r="8" s="1" customFormat="1" ht="27" customHeight="1" spans="1:9">
      <c r="A8" s="8">
        <v>5</v>
      </c>
      <c r="B8" s="9" t="s">
        <v>133</v>
      </c>
      <c r="C8" s="9"/>
      <c r="D8" s="9"/>
      <c r="E8" s="9"/>
      <c r="F8" s="9"/>
      <c r="G8" s="9"/>
      <c r="H8" s="16">
        <f>SUM(H4:H7)</f>
        <v>6250</v>
      </c>
      <c r="I8" s="27"/>
    </row>
    <row r="9" s="1" customFormat="1" ht="24" customHeight="1" spans="1:9">
      <c r="A9" s="17" t="s">
        <v>148</v>
      </c>
      <c r="B9" s="18" t="s">
        <v>149</v>
      </c>
      <c r="C9" s="18"/>
      <c r="D9" s="18"/>
      <c r="E9" s="17"/>
      <c r="F9" s="17"/>
      <c r="G9" s="17"/>
      <c r="H9" s="19">
        <f>H8</f>
        <v>6250</v>
      </c>
      <c r="I9" s="28"/>
    </row>
    <row r="10" s="1" customFormat="1" ht="24" customHeight="1" spans="1:9">
      <c r="A10" s="17" t="s">
        <v>150</v>
      </c>
      <c r="B10" s="20" t="s">
        <v>97</v>
      </c>
      <c r="C10" s="20"/>
      <c r="D10" s="20"/>
      <c r="E10" s="17" t="s">
        <v>151</v>
      </c>
      <c r="F10" s="17"/>
      <c r="G10" s="17"/>
      <c r="H10" s="19">
        <v>1500</v>
      </c>
      <c r="I10" s="28"/>
    </row>
    <row r="11" s="1" customFormat="1" ht="24" customHeight="1" spans="1:9">
      <c r="A11" s="17" t="s">
        <v>152</v>
      </c>
      <c r="B11" s="18" t="s">
        <v>153</v>
      </c>
      <c r="C11" s="18"/>
      <c r="D11" s="18"/>
      <c r="E11" s="17" t="s">
        <v>151</v>
      </c>
      <c r="F11" s="17"/>
      <c r="G11" s="17"/>
      <c r="H11" s="19">
        <v>300</v>
      </c>
      <c r="I11" s="28"/>
    </row>
    <row r="12" s="1" customFormat="1" ht="24" customHeight="1" spans="1:9">
      <c r="A12" s="17" t="s">
        <v>154</v>
      </c>
      <c r="B12" s="18" t="s">
        <v>155</v>
      </c>
      <c r="C12" s="18"/>
      <c r="D12" s="18"/>
      <c r="E12" s="17"/>
      <c r="F12" s="17"/>
      <c r="G12" s="17"/>
      <c r="H12" s="19">
        <f>(H9+H10+H11)*0.1</f>
        <v>805</v>
      </c>
      <c r="I12" s="17"/>
    </row>
    <row r="13" s="1" customFormat="1" ht="24" customHeight="1" spans="1:9">
      <c r="A13" s="17" t="s">
        <v>156</v>
      </c>
      <c r="B13" s="18" t="s">
        <v>157</v>
      </c>
      <c r="C13" s="18"/>
      <c r="D13" s="18"/>
      <c r="E13" s="17" t="s">
        <v>158</v>
      </c>
      <c r="F13" s="17"/>
      <c r="G13" s="17"/>
      <c r="H13" s="21">
        <f>H12+H11+H10+H9</f>
        <v>8855</v>
      </c>
      <c r="I13" s="28"/>
    </row>
    <row r="14" s="1" customFormat="1" ht="32" customHeight="1" spans="1:9">
      <c r="A14" s="22" t="s">
        <v>193</v>
      </c>
      <c r="B14" s="23"/>
      <c r="C14" s="23"/>
      <c r="D14" s="24"/>
      <c r="E14" s="22"/>
      <c r="F14" s="23"/>
      <c r="G14" s="24"/>
      <c r="H14" s="25">
        <v>6000</v>
      </c>
      <c r="I14" s="25"/>
    </row>
    <row r="15" s="1" customFormat="1" ht="39" customHeight="1" spans="1:9">
      <c r="A15" s="26" t="s">
        <v>194</v>
      </c>
      <c r="B15" s="26"/>
      <c r="C15" s="26"/>
      <c r="D15" s="26"/>
      <c r="E15" s="26"/>
      <c r="F15" s="26"/>
      <c r="G15" s="26"/>
      <c r="H15" s="26"/>
      <c r="I15" s="26"/>
    </row>
  </sheetData>
  <mergeCells count="16">
    <mergeCell ref="A1:I1"/>
    <mergeCell ref="B3:I3"/>
    <mergeCell ref="B8:G8"/>
    <mergeCell ref="B9:D9"/>
    <mergeCell ref="E9:G9"/>
    <mergeCell ref="B10:D10"/>
    <mergeCell ref="E10:G10"/>
    <mergeCell ref="B11:D11"/>
    <mergeCell ref="E11:G11"/>
    <mergeCell ref="B12:D12"/>
    <mergeCell ref="E12:G12"/>
    <mergeCell ref="B13:D13"/>
    <mergeCell ref="E13:G13"/>
    <mergeCell ref="A14:D14"/>
    <mergeCell ref="E14:G14"/>
    <mergeCell ref="A15:I15"/>
  </mergeCells>
  <pageMargins left="0.75" right="0.75" top="1" bottom="1" header="0.5" footer="0.5"/>
  <pageSetup paperSize="9" scale="7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2资料存档目录</vt:lpstr>
      <vt:lpstr>3工程结算汇总表</vt:lpstr>
      <vt:lpstr>4结算明细汇总表</vt:lpstr>
      <vt:lpstr>5、派发单</vt:lpstr>
      <vt:lpstr>派发单1-3</vt:lpstr>
      <vt:lpstr>派发单1-4.5.6</vt:lpstr>
      <vt:lpstr>派发单1-6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不要总是（圈a）我</cp:lastModifiedBy>
  <dcterms:created xsi:type="dcterms:W3CDTF">2013-11-22T07:50:00Z</dcterms:created>
  <cp:lastPrinted>2019-10-18T09:13:00Z</cp:lastPrinted>
  <dcterms:modified xsi:type="dcterms:W3CDTF">2023-12-05T07:24:11Z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14CF19516F3348F081DB48348F020CB2_13</vt:lpwstr>
  </property>
</Properties>
</file>