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958" firstSheet="4" activeTab="7"/>
  </bookViews>
  <sheets>
    <sheet name="1#楼 " sheetId="3" state="hidden" r:id="rId1"/>
    <sheet name="2#楼 " sheetId="4" state="hidden" r:id="rId2"/>
    <sheet name="6#楼" sheetId="1" state="hidden" r:id="rId3"/>
    <sheet name="7#楼" sheetId="2" state="hidden" r:id="rId4"/>
    <sheet name="封面" sheetId="101" r:id="rId5"/>
    <sheet name="报价说明" sheetId="99" r:id="rId6"/>
    <sheet name="悠然居项目样板间招标清单汇总表" sheetId="100" r:id="rId7"/>
    <sheet name="悠然居项目样板间门窗造价汇总表(表2) " sheetId="98" r:id="rId8"/>
    <sheet name="5号楼首层" sheetId="107" r:id="rId9"/>
    <sheet name="综合单价分析表" sheetId="102" r:id="rId10"/>
    <sheet name="主要材料品牌单价" sheetId="103" r:id="rId11"/>
    <sheet name="玻璃调整系数" sheetId="105" r:id="rId12"/>
    <sheet name="门窗五金主要配件" sheetId="104" r:id="rId13"/>
    <sheet name="2层门窗明细表（表2.3）" sheetId="106" r:id="rId14"/>
  </sheet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_FilterDatabase" localSheetId="13" hidden="1">'2层门窗明细表（表2.3）'!$A$3:$L$15</definedName>
    <definedName name="_xlnm.Print_Area" localSheetId="13">'2层门窗明细表（表2.3）'!$A$1:$L$15</definedName>
    <definedName name="_xlnm.Print_Area" localSheetId="8">'5号楼首层'!$A$1:$L$13</definedName>
    <definedName name="_xlnm.Print_Area" localSheetId="5">报价说明!$A$1:$B$19</definedName>
    <definedName name="_xlnm.Print_Area" localSheetId="7">'悠然居项目样板间门窗造价汇总表(表2) '!$A$1:$L$23</definedName>
    <definedName name="_xlnm.Print_Area" localSheetId="9">综合单价分析表!$A$1:$I$119</definedName>
    <definedName name="_xlnm.Print_Titles" localSheetId="13">'2层门窗明细表（表2.3）'!$1:$1</definedName>
    <definedName name="_xlnm.Print_Titles" localSheetId="7">'悠然居项目样板间门窗造价汇总表(表2) '!$1:$1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<sst xmlns="http://schemas.openxmlformats.org/spreadsheetml/2006/main" count="1295" uniqueCount="573">
  <si>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</si>
  <si>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</si>
  <si>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</si>
  <si>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</si>
  <si>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</si>
  <si>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</si>
  <si>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</si>
  <si>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</si>
  <si>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</si>
  <si>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</si>
  <si>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</si>
  <si>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</si>
  <si>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</si>
  <si>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</si>
  <si>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</si>
  <si>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</si>
  <si>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</si>
  <si>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</si>
  <si>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</si>
  <si>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</si>
  <si>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</si>
  <si>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</si>
  <si>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</si>
  <si>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</si>
  <si>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</si>
  <si>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</si>
  <si>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</si>
  <si>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</si>
  <si>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</si>
  <si>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</si>
  <si>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</si>
  <si>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</si>
  <si>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</si>
  <si>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</si>
  <si>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</si>
  <si>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</si>
  <si>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</si>
  <si>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</si>
  <si>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</si>
  <si>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</si>
  <si>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</si>
  <si>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</si>
  <si>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</si>
  <si>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</si>
  <si>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</si>
  <si>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</si>
  <si>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</si>
  <si>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</si>
  <si>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</si>
  <si>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</si>
  <si>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</si>
  <si>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</si>
  <si>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</si>
  <si>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</si>
  <si>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</si>
  <si>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</si>
  <si>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</si>
  <si>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</si>
  <si>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</si>
  <si>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</si>
  <si>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</si>
  <si>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</si>
  <si>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</si>
  <si>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</si>
  <si>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</si>
  <si>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</si>
  <si>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</si>
  <si>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</si>
  <si>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</si>
  <si>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</si>
  <si>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</si>
  <si>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</si>
  <si>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</si>
  <si>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</si>
  <si>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</si>
  <si>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</si>
  <si>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</si>
  <si>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</si>
  <si>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</si>
  <si>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</si>
  <si>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</si>
  <si>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</si>
  <si>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</si>
  <si>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</si>
  <si>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</si>
  <si>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</si>
  <si>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</si>
  <si>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</si>
  <si>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</si>
  <si>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</si>
  <si>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</si>
  <si>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</si>
  <si>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</si>
  <si>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</si>
  <si>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</si>
  <si>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</si>
  <si>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</si>
  <si>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</si>
  <si>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</si>
  <si>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</si>
  <si>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</si>
  <si>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</si>
  <si>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</si>
  <si>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</si>
  <si>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</si>
  <si>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</si>
  <si>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</si>
  <si>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</si>
  <si>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</si>
  <si>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</si>
  <si>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</si>
  <si>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</si>
  <si>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</si>
  <si>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</si>
  <si>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</si>
  <si>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</si>
  <si>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</si>
  <si>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</si>
  <si>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</si>
  <si>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</si>
  <si>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</si>
  <si>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</si>
  <si>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</si>
  <si>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</si>
  <si>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</si>
  <si>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</si>
  <si>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</si>
  <si>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</si>
  <si>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</si>
  <si>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</si>
  <si>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</si>
  <si>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</si>
  <si>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</si>
  <si>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</si>
  <si>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</si>
  <si>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</si>
  <si>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</si>
  <si>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</si>
  <si>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</si>
  <si>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</si>
  <si>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</si>
  <si>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</si>
  <si>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</si>
  <si>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</si>
  <si>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</si>
  <si>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</si>
  <si>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</si>
  <si>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</si>
  <si>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</si>
  <si>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</si>
  <si>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</si>
  <si>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</si>
  <si>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</si>
  <si>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</si>
  <si>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</si>
  <si>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</si>
  <si>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</si>
  <si>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</si>
  <si>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</si>
  <si>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</si>
  <si>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</si>
  <si>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</si>
  <si>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</si>
  <si>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</si>
  <si>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</si>
  <si>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</si>
  <si>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</si>
  <si>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</si>
  <si>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</si>
  <si>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</si>
  <si>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</si>
  <si>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</si>
  <si>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</si>
  <si>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</si>
  <si>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</si>
  <si>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</si>
  <si>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</si>
  <si>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</si>
  <si>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</si>
  <si>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</si>
  <si>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</si>
  <si>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</si>
  <si>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</si>
  <si>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</si>
  <si>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</si>
  <si>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</si>
  <si>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</si>
  <si>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</si>
  <si>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</si>
  <si>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</si>
  <si>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</si>
  <si>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</si>
  <si>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</si>
  <si>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</si>
  <si>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</si>
  <si>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</si>
  <si>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</si>
  <si>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</si>
  <si>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</si>
  <si>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</si>
  <si>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</si>
  <si>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</si>
  <si>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</si>
  <si>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</si>
  <si>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</si>
  <si>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</si>
  <si>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</si>
  <si>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</si>
  <si>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</si>
  <si>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</si>
  <si>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</si>
  <si>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</si>
  <si>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</si>
  <si>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</si>
  <si>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</si>
  <si>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</si>
  <si>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</si>
  <si>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</si>
  <si>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</si>
  <si>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</si>
  <si>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</si>
  <si>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</si>
  <si>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</si>
  <si>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</si>
  <si>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</si>
  <si>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</si>
  <si>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</si>
  <si>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</si>
  <si>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</si>
  <si>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</si>
  <si>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</si>
  <si>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</si>
  <si>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</si>
  <si>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</si>
  <si>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</si>
  <si>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</si>
  <si>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</si>
  <si>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</si>
  <si>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</si>
  <si>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</si>
  <si>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</si>
  <si>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</si>
  <si>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</si>
  <si>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</si>
  <si>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</si>
  <si>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</si>
  <si>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</si>
  <si>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</si>
  <si>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</si>
  <si>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</si>
  <si>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</si>
  <si>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</si>
  <si>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</si>
  <si>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</si>
  <si>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</si>
  <si>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</si>
  <si>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</si>
  <si>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</si>
  <si>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</si>
  <si>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</si>
  <si>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</si>
  <si>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</si>
  <si>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</si>
  <si>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</si>
  <si>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</si>
  <si>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</si>
  <si>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</si>
  <si>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</si>
  <si>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</si>
  <si>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</si>
  <si>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</si>
  <si>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</si>
  <si>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</si>
  <si>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</si>
  <si>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</si>
  <si>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</si>
  <si>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</si>
  <si>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</si>
  <si>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</si>
  <si>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</si>
  <si>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</si>
  <si>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</si>
  <si>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</si>
  <si>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</si>
  <si>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</si>
  <si>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</si>
  <si>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</si>
  <si>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</si>
  <si>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</si>
  <si>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</si>
  <si>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</si>
  <si>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</si>
  <si>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</si>
  <si>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</si>
  <si>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</si>
  <si>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</si>
  <si>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</si>
  <si>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</si>
  <si>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</si>
  <si>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</si>
  <si>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</si>
  <si>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</si>
  <si>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</si>
  <si>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</si>
  <si>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</si>
  <si>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</si>
  <si>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</si>
  <si>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</si>
  <si>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</si>
  <si>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</si>
  <si>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</si>
  <si>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</si>
  <si>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</si>
  <si>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</si>
  <si>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</si>
  <si>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</si>
  <si>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</si>
  <si>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</si>
  <si>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</si>
  <si>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</si>
  <si>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</si>
  <si>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</si>
  <si>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</si>
  <si>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</si>
  <si>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</si>
  <si>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</si>
  <si>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</si>
  <si>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</si>
  <si>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</si>
  <si>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</si>
  <si>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</si>
  <si>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</si>
  <si>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</si>
  <si>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</si>
  <si>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</si>
  <si>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</si>
  <si>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</si>
  <si>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</si>
  <si>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</si>
  <si>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</si>
  <si>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</si>
  <si>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</si>
  <si>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t>投 标 报 价</t>
  </si>
  <si>
    <t>招   标   人：</t>
  </si>
  <si>
    <r>
      <rPr>
        <b/>
        <u/>
        <sz val="14"/>
        <color theme="1"/>
        <rFont val="宋体"/>
        <charset val="134"/>
        <scheme val="minor"/>
      </rPr>
      <t>洛阳浩德</t>
    </r>
    <r>
      <rPr>
        <b/>
        <sz val="14"/>
        <color theme="1"/>
        <rFont val="宋体"/>
        <charset val="134"/>
        <scheme val="minor"/>
      </rPr>
      <t>龙瑞</t>
    </r>
    <r>
      <rPr>
        <b/>
        <u/>
        <sz val="14"/>
        <color theme="1"/>
        <rFont val="宋体"/>
        <charset val="134"/>
        <scheme val="minor"/>
      </rPr>
      <t xml:space="preserve">置业有限公司  </t>
    </r>
  </si>
  <si>
    <t>工  程 名 称：</t>
  </si>
  <si>
    <t xml:space="preserve">悠然居项目样板间门窗制作及安装工程 </t>
  </si>
  <si>
    <t>投标报价（小写）：</t>
  </si>
  <si>
    <t>元</t>
  </si>
  <si>
    <t>(大 写 金 额）：</t>
  </si>
  <si>
    <t>壹拾壹万叁仟贰佰玖拾叁元玖角陆分</t>
  </si>
  <si>
    <t>投  标  单  位：</t>
  </si>
  <si>
    <t xml:space="preserve"> 河南泰康建筑工程有限公司（单位盖章） </t>
  </si>
  <si>
    <t>法定代表人或其授权人：</t>
  </si>
  <si>
    <t xml:space="preserve">                       （签字或盖章） </t>
  </si>
  <si>
    <t>编  制  时  间：</t>
  </si>
  <si>
    <r>
      <rPr>
        <b/>
        <u/>
        <sz val="14"/>
        <color theme="1"/>
        <rFont val="宋体"/>
        <charset val="134"/>
        <scheme val="minor"/>
      </rPr>
      <t xml:space="preserve">    </t>
    </r>
    <r>
      <rPr>
        <b/>
        <u/>
        <sz val="14"/>
        <color theme="1"/>
        <rFont val="宋体"/>
        <charset val="134"/>
        <scheme val="minor"/>
      </rPr>
      <t>2023</t>
    </r>
    <r>
      <rPr>
        <b/>
        <u/>
        <sz val="14"/>
        <color theme="1"/>
        <rFont val="宋体"/>
        <charset val="134"/>
        <scheme val="minor"/>
      </rPr>
      <t xml:space="preserve"> 年</t>
    </r>
    <r>
      <rPr>
        <b/>
        <u/>
        <sz val="14"/>
        <color theme="1"/>
        <rFont val="宋体"/>
        <charset val="134"/>
        <scheme val="minor"/>
      </rPr>
      <t xml:space="preserve"> 11 </t>
    </r>
    <r>
      <rPr>
        <b/>
        <u/>
        <sz val="14"/>
        <color theme="1"/>
        <rFont val="宋体"/>
        <charset val="134"/>
        <scheme val="minor"/>
      </rPr>
      <t>月</t>
    </r>
    <r>
      <rPr>
        <b/>
        <u/>
        <sz val="14"/>
        <color theme="1"/>
        <rFont val="宋体"/>
        <charset val="134"/>
        <scheme val="minor"/>
      </rPr>
      <t xml:space="preserve"> 15</t>
    </r>
    <r>
      <rPr>
        <b/>
        <u/>
        <sz val="14"/>
        <color theme="1"/>
        <rFont val="宋体"/>
        <charset val="134"/>
        <scheme val="minor"/>
      </rPr>
      <t xml:space="preserve"> 日     </t>
    </r>
  </si>
  <si>
    <t>工程量清单编制说明</t>
  </si>
  <si>
    <t>一</t>
  </si>
  <si>
    <t>报价范围</t>
  </si>
  <si>
    <t>承包范围：悠然居项目样板间门窗制作及安装工程，包含断桥铝合金门窗、普铝窗、推拉门、门头、零星真石漆、保温；</t>
  </si>
  <si>
    <t>清单及报价依据：悠然居项目样板间建筑施工图、门窗深化图、工程质量及技术标准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</si>
  <si>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</si>
  <si>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</si>
  <si>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</si>
  <si>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净面积*综合单价据实结算。门窗净面积为粉刷后的洞口面积，门窗外框高度按二次深化门窗图纸洞口高度-20mm、外框宽度按二次深化图纸门窗洞口宽度-20mm；</t>
  </si>
  <si>
    <t>本次招标采用增值税一般计税；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</si>
  <si>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淋水试验、塞缝、措施费(含安全施工、文明施工费、疫情防护、冬雨季施工、夜间施工、二次搬运、赶工等)、各种管理费、利润、规费、市场涨价风险、成品保护（塑料膜）、垃圾清运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</si>
  <si>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</si>
  <si>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</si>
  <si>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</si>
  <si>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</si>
  <si>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</si>
  <si>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</si>
  <si>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</si>
  <si>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</si>
  <si>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一、铝锭：
(1)投标时铝锭主材价格由投标人结合市场自主报价；
(2)基期铝锭价格A（除税价）：本次合同铝锭按照2023年6月5日长江有色金属MA1当日价格18400元/吨作为基准价，后期按照招标人向中标人发送每批次铝合金门窗进场书面通知发送当日的长江有色金属MA1当日价价格对铝型材价格进行调差。铝型材价差在-3%~3%之间的（含3%）的不调材差，铝型材价差小于-3%或大于3%以外的部分按铝锭价差调整铝型材价格。其他材料不调整；
(4)铝材调差费用=[B-A*(1±3%)]*可调差铝材总量*（1+合同增值税税率），上涨时为+3%，下跌时为-3%；
(5)调差部分只计税金，其他均不作调整；
三、玻璃（仅对浮法玻璃原片进行调差，二次深加工钢化、镀膜、中空、加胶、防火处理等不调差）：
(1)投标时玻璃主材价格由投标人结合市场自主报价；
(2)基期玻璃价格P0（除税价）：以合同签订日对应当期（签约日对应的上旬、中旬或下旬）价格为基期价格；玻璃价格以国家统计局(http://www.stats.gov.cn)“流通领域重要生产资料市场价格变动情况”公布的“浮法平板玻璃4.8/5mm”价格为准；
(3))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(4)玻璃调差费用=[P1-P0*(1±5%)]*可调差玻璃总量*（1+合同增值税税率）/(80.00或66.67或40.00)，上涨时为+5%，下跌时为-5%；
(5)玻璃总量玻璃总量的计算，吨单价与平米单价折合关系为：5mm厚每吨=80.00㎡，6mm厚每吨=66.67㎡，8mm厚每吨=50.00㎡，10mm厚每吨=40㎡.00；双层或三层玻璃按同型号叠加计算。</t>
  </si>
  <si>
    <t>总包服务费、配合费已由甲方统一支付给总包单位，甲方已支付的配合费包括施工方因施工需要使用总包脚手架、垂直运输工具、材料存放场地、供水电接驳点、资料统一归档的费用。</t>
  </si>
  <si>
    <t>本页以下无内容！</t>
  </si>
  <si>
    <t>悠然居项目样板间门窗及外装清单工程造价汇总表(表1-1)</t>
  </si>
  <si>
    <t>项目</t>
  </si>
  <si>
    <t>造价（元）</t>
  </si>
  <si>
    <t>备注</t>
  </si>
  <si>
    <t>悠然居项目样板间门窗</t>
  </si>
  <si>
    <t xml:space="preserve">详见汇总表(表2) </t>
  </si>
  <si>
    <t>合计</t>
  </si>
  <si>
    <t>悠然居项目样板间门窗及外装造价汇总表(表2)</t>
  </si>
  <si>
    <t>窗型</t>
  </si>
  <si>
    <t>名称</t>
  </si>
  <si>
    <t>长度</t>
  </si>
  <si>
    <t>总数量（个）</t>
  </si>
  <si>
    <t>总面积（m2）</t>
  </si>
  <si>
    <t>面积（m2）</t>
  </si>
  <si>
    <t>不含增值税综合单价
(元/m2)</t>
  </si>
  <si>
    <t>增值税税率
（%）</t>
  </si>
  <si>
    <t>含税合价(元)</t>
  </si>
  <si>
    <t>①</t>
  </si>
  <si>
    <t>②</t>
  </si>
  <si>
    <t>③</t>
  </si>
  <si>
    <r>
      <rPr>
        <b/>
        <sz val="10"/>
        <rFont val="Calibri"/>
        <charset val="134"/>
      </rPr>
      <t>④</t>
    </r>
    <r>
      <rPr>
        <b/>
        <sz val="10"/>
        <rFont val="宋体"/>
        <charset val="134"/>
      </rPr>
      <t>=</t>
    </r>
    <r>
      <rPr>
        <b/>
        <sz val="10"/>
        <rFont val="Calibri"/>
        <charset val="134"/>
      </rPr>
      <t>①*②*</t>
    </r>
    <r>
      <rPr>
        <b/>
        <sz val="10"/>
        <rFont val="宋体"/>
        <charset val="134"/>
      </rPr>
      <t>（</t>
    </r>
    <r>
      <rPr>
        <b/>
        <sz val="10"/>
        <rFont val="Calibri"/>
        <charset val="134"/>
      </rPr>
      <t>1+③</t>
    </r>
    <r>
      <rPr>
        <b/>
        <sz val="10"/>
        <rFont val="宋体"/>
        <charset val="134"/>
      </rPr>
      <t>）</t>
    </r>
  </si>
  <si>
    <t>断桥铝合金中空玻璃窗外开窗（5+9A+5+9A+5）</t>
  </si>
  <si>
    <t>C6015</t>
  </si>
  <si>
    <t>C0715</t>
  </si>
  <si>
    <t>卫生间</t>
  </si>
  <si>
    <t>C08015</t>
  </si>
  <si>
    <t>C0915</t>
  </si>
  <si>
    <t>厨房</t>
  </si>
  <si>
    <t>C2118</t>
  </si>
  <si>
    <t>C3824</t>
  </si>
  <si>
    <t>MLC1524</t>
  </si>
  <si>
    <t>卧室阳台</t>
  </si>
  <si>
    <t>TC2118</t>
  </si>
  <si>
    <t>卧室</t>
  </si>
  <si>
    <t>TC3118</t>
  </si>
  <si>
    <t>断桥铝窗框(Low-E 中空SuperSE-I)5mm+9A+5mm</t>
  </si>
  <si>
    <t>C1211</t>
  </si>
  <si>
    <t>公区</t>
  </si>
  <si>
    <t>推拉门联窗
断桥铝合金中空玻璃窗（5+9A+5+9A+5）</t>
  </si>
  <si>
    <t>TLMLC2754</t>
  </si>
  <si>
    <t>阳台</t>
  </si>
  <si>
    <t>TLM3824</t>
  </si>
  <si>
    <t>TLM3024</t>
  </si>
  <si>
    <t>70厚挤塑聚苯板保温层</t>
  </si>
  <si>
    <t>1、配套胶粘剂粘贴(每层设置300高玻化微珠保温板防火隔离带)
2、5厚抹面胶浆,压入耐碱玻纤网一层
3、刮柔性耐水腻子</t>
  </si>
  <si>
    <t>m2</t>
  </si>
  <si>
    <t>真石漆</t>
  </si>
  <si>
    <t>详设计参数</t>
  </si>
  <si>
    <t>按合同约定品牌</t>
  </si>
  <si>
    <t>平涂</t>
  </si>
  <si>
    <t>新增项</t>
  </si>
  <si>
    <t>门头</t>
  </si>
  <si>
    <t>详见二次深化设计图</t>
  </si>
  <si>
    <t>取消施工</t>
  </si>
  <si>
    <t>门窗招标清单工程量计算表(表2.3)-东西两户</t>
  </si>
  <si>
    <t>窗型及玻璃材质</t>
  </si>
  <si>
    <t>单个门窗尺寸</t>
  </si>
  <si>
    <t>隐形纱扇</t>
  </si>
  <si>
    <t>小计面积</t>
  </si>
  <si>
    <t>宽度(mm)</t>
  </si>
  <si>
    <t>高度(mm)</t>
  </si>
  <si>
    <t>面积(m2)</t>
  </si>
  <si>
    <t>面积</t>
  </si>
  <si>
    <r>
      <rPr>
        <sz val="11"/>
        <rFont val="SimSun"/>
        <charset val="134"/>
      </rPr>
      <t>断桥铝合金中空玻璃窗（5+9A+5+9A+5）</t>
    </r>
  </si>
  <si>
    <t>内开</t>
  </si>
  <si>
    <t>楼梯间</t>
  </si>
  <si>
    <t>注意：
1、下列部位的玻璃必须使用安全玻璃：
1）、单块面积大于1.5m2的窗玻璃或玻璃底边距最终装修面的小于500mm的落地铝合金门窗；
2）、单块面积大于1.5m2的窗玻璃或玻璃底边距离可踏面高度小于900mm塑料门窗；
3）、7层及7层以上建筑物外开窗玻璃；
4）、倾斜安装的装配窗、各类天棚（含天窗、采光顶）、建筑物的公共出入口、门厅等部位；
5）、易遭受撞击、冲击而造成人体伤害的其他部位；
6）、室内隔断玻璃应使用安全玻璃；
7）、用于室外的建筑玻璃应进行抗风压设计，并应同事满足承载力极限状态和正常使用极限状态的要求。
2、除图纸注明外,玻璃单块面积&gt;2平方,尚应采用 6mm厚玻璃。</t>
  </si>
  <si>
    <t>门窗单价分析表（样表，每个窗型进行分析报价）</t>
  </si>
  <si>
    <t>系列分类</t>
  </si>
  <si>
    <t>深化图</t>
  </si>
  <si>
    <t>门窗编号</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</si>
  <si>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</si>
  <si>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</si>
  <si>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</si>
  <si>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</si>
  <si>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</si>
  <si>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</si>
  <si>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</si>
  <si>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</si>
  <si>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</si>
  <si>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</si>
  <si>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</si>
  <si>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</si>
  <si>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</si>
  <si>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</si>
  <si>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粉末喷涂铝型材断桥铝型材</t>
  </si>
  <si>
    <t>kg/m2</t>
  </si>
  <si>
    <t>粉末喷涂铝型材普通铝型材</t>
  </si>
  <si>
    <t>素铝型材</t>
  </si>
  <si>
    <t>钢衬（热镀锌）</t>
  </si>
  <si>
    <t>五金</t>
  </si>
  <si>
    <t>五金配件</t>
  </si>
  <si>
    <t>套</t>
  </si>
  <si>
    <t>玻璃</t>
  </si>
  <si>
    <t>断桥铝合金中空玻璃窗（5+9A+5+9A+5）</t>
  </si>
  <si>
    <t>......</t>
  </si>
  <si>
    <t>密封材料</t>
  </si>
  <si>
    <t>按外框面积</t>
  </si>
  <si>
    <t>中性硅酮耐候胶</t>
  </si>
  <si>
    <t>支</t>
  </si>
  <si>
    <t>密封胶</t>
  </si>
  <si>
    <t>聚氨酯发泡剂</t>
  </si>
  <si>
    <t>组角结构胶</t>
  </si>
  <si>
    <t>防水砂浆塞缝</t>
  </si>
  <si>
    <t>m3</t>
  </si>
  <si>
    <t>辅材及其他</t>
  </si>
  <si>
    <t>三元乙丙胶条</t>
  </si>
  <si>
    <t>m</t>
  </si>
  <si>
    <t>毛条</t>
  </si>
  <si>
    <t>组角钢片</t>
  </si>
  <si>
    <t>个</t>
  </si>
  <si>
    <t>固定片</t>
  </si>
  <si>
    <t>其他（螺钉、工艺盖等）</t>
  </si>
  <si>
    <t>加工制作费</t>
  </si>
  <si>
    <t>现场安装费</t>
  </si>
  <si>
    <t>包装运输费</t>
  </si>
  <si>
    <t>水电费</t>
  </si>
  <si>
    <t>门窗检测及淋水试验</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</si>
  <si>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</si>
  <si>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</si>
  <si>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</si>
  <si>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</si>
  <si>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</si>
  <si>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8  </t>
    </r>
    <r>
      <rPr>
        <sz val="9"/>
        <color theme="1"/>
        <rFont val="宋体"/>
        <charset val="134"/>
        <scheme val="minor"/>
      </rPr>
      <t>%</t>
    </r>
  </si>
  <si>
    <t>不含税综合单价</t>
  </si>
  <si>
    <t>(12+13)</t>
  </si>
  <si>
    <t>注意：
1、下列部位的玻璃必须使用安全玻璃：
1）、单块面积大于1.5m2的窗玻璃或玻璃底边距最终装修面的小于500mm的落地铝合金门窗；
2）、单块面积大于1.5m2的窗玻璃或玻璃底边距离可踏面高度小于900mm塑料门窗；
3）、7层及7层以上建筑物外开窗玻璃；
4）、倾斜安装的装配窗、各类天棚（含天窗、采光顶）、建筑物的公共出入口、门厅等部位；
5）、易遭受撞击、冲击而造成人体伤害的其他部位；
6）、室内隔断玻璃应使用安全玻璃；
7）、用于室外的建筑玻璃应进行抗风压设计，并应同事满足承载力极限状态和正常使用极限状态的要求。
2、除图纸注明外,玻璃单块面积&gt;2平方,尚应采用 6mm厚玻璃。 
3、材料不满足可以自行补充、修改</t>
  </si>
  <si>
    <t>门窗工程材料品牌及单价表（样表）</t>
  </si>
  <si>
    <t>工程名称：</t>
  </si>
  <si>
    <r>
      <rPr>
        <sz val="9"/>
        <rFont val="Times New Roman"/>
        <charset val="134"/>
      </rPr>
      <t xml:space="preserve">  </t>
    </r>
    <r>
      <rPr>
        <sz val="9"/>
        <rFont val="宋体"/>
        <charset val="134"/>
      </rPr>
      <t>厂家及品牌</t>
    </r>
  </si>
  <si>
    <t>规格及型号</t>
  </si>
  <si>
    <r>
      <rPr>
        <sz val="9"/>
        <rFont val="宋体"/>
        <charset val="134"/>
      </rPr>
      <t>不含增值税单价</t>
    </r>
    <r>
      <rPr>
        <sz val="9"/>
        <rFont val="Times New Roman"/>
        <charset val="134"/>
      </rPr>
      <t xml:space="preserve"> </t>
    </r>
  </si>
  <si>
    <t>铝合金型材</t>
  </si>
  <si>
    <t>按合同约定</t>
  </si>
  <si>
    <t>55系列断桥铝合金</t>
  </si>
  <si>
    <t>t</t>
  </si>
  <si>
    <t>55系列</t>
  </si>
  <si>
    <t>80系列断桥铝合金</t>
  </si>
  <si>
    <t>80系列</t>
  </si>
  <si>
    <t>铝合金五金</t>
  </si>
  <si>
    <t>外平开窗</t>
  </si>
  <si>
    <t>内平开窗</t>
  </si>
  <si>
    <t>内开内倒窗</t>
  </si>
  <si>
    <t>推拉窗</t>
  </si>
  <si>
    <t>悬窗</t>
  </si>
  <si>
    <t>固定窗</t>
  </si>
  <si>
    <t>推拉门</t>
  </si>
  <si>
    <t>平开门</t>
  </si>
  <si>
    <t>平开门-（门联窗）</t>
  </si>
  <si>
    <t>5+12A+5中空</t>
  </si>
  <si>
    <t>㎡</t>
  </si>
  <si>
    <t>6+9A+6中空玻璃</t>
  </si>
  <si>
    <t>密封胶条</t>
  </si>
  <si>
    <t>胶</t>
  </si>
  <si>
    <t>中性硅酮密封胶</t>
  </si>
  <si>
    <t>硅酮耐候胶</t>
  </si>
  <si>
    <t>发泡胶</t>
  </si>
  <si>
    <t>元/支</t>
  </si>
  <si>
    <t>铝合金方管</t>
  </si>
  <si>
    <t>....</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</si>
  <si>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</si>
  <si>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玻璃调整清单</t>
  </si>
  <si>
    <t>名称及型号</t>
  </si>
  <si>
    <t>非钢化单价（元）</t>
  </si>
  <si>
    <t>钢化单价（元）</t>
  </si>
  <si>
    <t>双面low-e（元）</t>
  </si>
  <si>
    <t>6+12A+6中空</t>
  </si>
  <si>
    <t xml:space="preserve"> 门窗五金主要配置（样表） </t>
  </si>
  <si>
    <t>门窗类型</t>
  </si>
  <si>
    <t>配件名称</t>
  </si>
  <si>
    <t>使用数量</t>
  </si>
  <si>
    <t>不含税单价</t>
  </si>
  <si>
    <t>金额</t>
  </si>
  <si>
    <t>铝合金平开窗</t>
  </si>
  <si>
    <t>执 手</t>
  </si>
  <si>
    <t>单扇数量，多扇基数相乘</t>
  </si>
  <si>
    <t>传动杆</t>
  </si>
  <si>
    <t>锁 座</t>
  </si>
  <si>
    <t>滑 撑</t>
  </si>
  <si>
    <t>铝合金推拉门</t>
  </si>
  <si>
    <t>条锁</t>
  </si>
  <si>
    <t>单樘数量</t>
  </si>
  <si>
    <t>锁座</t>
  </si>
  <si>
    <t>双  轮</t>
  </si>
  <si>
    <t>铝合金平开门</t>
  </si>
  <si>
    <t>双面执手</t>
  </si>
  <si>
    <t>锁体</t>
  </si>
  <si>
    <t>扣板</t>
  </si>
  <si>
    <t>合页</t>
  </si>
  <si>
    <t>铝合金地弹门</t>
  </si>
  <si>
    <t>拉手</t>
  </si>
  <si>
    <t>地弹簧</t>
  </si>
  <si>
    <t>C7015</t>
  </si>
  <si>
    <t>平开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</si>
</sst>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00_);[Red]\(0.00\)"/>
    <numFmt numFmtId="180" formatCode="0.0_ "/>
    <numFmt numFmtId="181" formatCode="[DBNum2][$-804]General"/>
  </numFmts>
  <fonts count="52">
    <font>
      <sz val="12"/>
      <name val="宋体"/>
      <charset val="134"/>
    </font>
    <font>
      <b/>
      <sz val="12"/>
      <name val="宋体"/>
      <charset val="134"/>
    </font>
    <font>
      <b/>
      <sz val="14"/>
      <name val="宋体"/>
      <charset val="134"/>
    </font>
    <font>
      <b/>
      <sz val="10"/>
      <name val="宋体"/>
      <charset val="134"/>
    </font>
    <font>
      <sz val="10"/>
      <name val="宋体"/>
      <charset val="134"/>
    </font>
    <font>
      <sz val="11"/>
      <name val="SimSun"/>
      <charset val="134"/>
    </font>
    <font>
      <sz val="10"/>
      <name val="SimSun"/>
      <charset val="134"/>
    </font>
    <font>
      <sz val="11"/>
      <name val="宋体"/>
      <charset val="134"/>
    </font>
    <font>
      <sz val="11"/>
      <color theme="1"/>
      <name val="宋体"/>
      <charset val="134"/>
      <scheme val="minor"/>
    </font>
    <font>
      <b/>
      <sz val="16"/>
      <name val="宋体"/>
      <charset val="134"/>
      <scheme val="minor"/>
    </font>
    <font>
      <sz val="10"/>
      <name val="宋体"/>
      <charset val="134"/>
      <scheme val="minor"/>
    </font>
    <font>
      <sz val="9"/>
      <name val="宋体"/>
      <charset val="134"/>
    </font>
    <font>
      <b/>
      <sz val="10"/>
      <name val="宋体"/>
      <charset val="134"/>
      <scheme val="minor"/>
    </font>
    <font>
      <sz val="9"/>
      <color theme="1"/>
      <name val="宋体"/>
      <charset val="134"/>
      <scheme val="minor"/>
    </font>
    <font>
      <sz val="9"/>
      <color indexed="8"/>
      <name val="黑体"/>
      <charset val="134"/>
    </font>
    <font>
      <sz val="9"/>
      <name val="Times New Roman"/>
      <charset val="134"/>
    </font>
    <font>
      <b/>
      <sz val="9"/>
      <name val="Times New Roman"/>
      <charset val="134"/>
    </font>
    <font>
      <b/>
      <sz val="9"/>
      <name val="宋体"/>
      <charset val="134"/>
    </font>
    <font>
      <b/>
      <sz val="9"/>
      <color theme="1"/>
      <name val="宋体"/>
      <charset val="134"/>
      <scheme val="minor"/>
    </font>
    <font>
      <sz val="12"/>
      <color rgb="FFFF0000"/>
      <name val="宋体"/>
      <charset val="134"/>
    </font>
    <font>
      <b/>
      <sz val="10"/>
      <name val="Calibri"/>
      <charset val="134"/>
    </font>
    <font>
      <sz val="10"/>
      <name val="Calibri"/>
      <charset val="134"/>
    </font>
    <font>
      <sz val="12"/>
      <name val="宋体"/>
      <charset val="134"/>
      <scheme val="minor"/>
    </font>
    <font>
      <sz val="16"/>
      <name val="宋体"/>
      <charset val="134"/>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u/>
      <sz val="9"/>
      <color theme="1"/>
      <name val="宋体"/>
      <charset val="134"/>
      <scheme val="minor"/>
    </font>
  </fonts>
  <fills count="38">
    <fill>
      <patternFill patternType="none"/>
    </fill>
    <fill>
      <patternFill patternType="gray125"/>
    </fill>
    <fill>
      <patternFill patternType="solid">
        <fgColor theme="8" tint="0.799920651875362"/>
        <bgColor indexed="64"/>
      </patternFill>
    </fill>
    <fill>
      <patternFill patternType="solid">
        <fgColor rgb="FFFFFF00"/>
        <bgColor indexed="64"/>
      </patternFill>
    </fill>
    <fill>
      <patternFill patternType="solid">
        <fgColor theme="3" tint="0.799920651875362"/>
        <bgColor indexed="64"/>
      </patternFill>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8" fillId="7"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8" borderId="20" applyNumberFormat="0" applyAlignment="0" applyProtection="0">
      <alignment vertical="center"/>
    </xf>
    <xf numFmtId="0" fontId="39" fillId="9" borderId="21" applyNumberFormat="0" applyAlignment="0" applyProtection="0">
      <alignment vertical="center"/>
    </xf>
    <xf numFmtId="0" fontId="40" fillId="9" borderId="20" applyNumberFormat="0" applyAlignment="0" applyProtection="0">
      <alignment vertical="center"/>
    </xf>
    <xf numFmtId="0" fontId="41" fillId="10"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7" fillId="37" borderId="0" applyNumberFormat="0" applyBorder="0" applyAlignment="0" applyProtection="0">
      <alignment vertical="center"/>
    </xf>
    <xf numFmtId="0" fontId="49" fillId="0" borderId="0" applyProtection="0">
      <alignment vertical="center"/>
    </xf>
    <xf numFmtId="176" fontId="49" fillId="0" borderId="1">
      <alignment horizontal="right" vertical="center" wrapText="1"/>
    </xf>
    <xf numFmtId="176" fontId="49" fillId="0" borderId="1">
      <alignment horizontal="right" vertical="center" wrapText="1"/>
    </xf>
    <xf numFmtId="0" fontId="50" fillId="0" borderId="0">
      <alignment vertical="center"/>
    </xf>
    <xf numFmtId="0" fontId="8" fillId="0" borderId="0">
      <alignment vertical="center"/>
    </xf>
    <xf numFmtId="0" fontId="8" fillId="0" borderId="0">
      <alignment vertical="center"/>
    </xf>
    <xf numFmtId="0" fontId="50" fillId="0" borderId="0">
      <alignment vertical="center"/>
    </xf>
    <xf numFmtId="0" fontId="0" fillId="0" borderId="0">
      <alignment vertical="center"/>
    </xf>
    <xf numFmtId="0" fontId="0" fillId="0" borderId="0">
      <alignment vertical="center"/>
    </xf>
    <xf numFmtId="0" fontId="0" fillId="0" borderId="0">
      <alignment vertical="center"/>
    </xf>
    <xf numFmtId="0" fontId="50" fillId="0" borderId="0">
      <alignment vertical="center"/>
    </xf>
    <xf numFmtId="0" fontId="0" fillId="0" borderId="0"/>
  </cellStyleXfs>
  <cellXfs count="209">
    <xf numFmtId="0" fontId="0" fillId="0" borderId="0" xfId="0">
      <alignment vertical="center"/>
    </xf>
    <xf numFmtId="0" fontId="1" fillId="0" borderId="0" xfId="0" applyFont="1" applyFill="1" applyProtection="1">
      <alignment vertical="center"/>
      <protection locked="0"/>
    </xf>
    <xf numFmtId="0" fontId="0" fillId="0" borderId="0" xfId="0" applyFill="1" applyAlignment="1" applyProtection="1">
      <alignment horizontal="center" vertical="center"/>
      <protection locked="0"/>
    </xf>
    <xf numFmtId="176" fontId="0" fillId="0" borderId="0" xfId="0" applyNumberFormat="1"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Fill="1" applyAlignment="1" applyProtection="1">
      <alignment vertical="center"/>
      <protection locked="0"/>
    </xf>
    <xf numFmtId="176" fontId="0" fillId="0" borderId="0" xfId="0" applyNumberFormat="1" applyFont="1" applyFill="1" applyAlignment="1" applyProtection="1">
      <alignment horizontal="center" vertical="center"/>
      <protection locked="0"/>
    </xf>
    <xf numFmtId="0" fontId="0" fillId="0" borderId="0" xfId="0" applyFont="1" applyFill="1" applyAlignment="1" applyProtection="1">
      <alignment horizontal="left" vertical="center"/>
      <protection locked="0"/>
    </xf>
    <xf numFmtId="0" fontId="0" fillId="0" borderId="0" xfId="0" applyFill="1" applyProtection="1">
      <alignment vertical="center"/>
      <protection locked="0"/>
    </xf>
    <xf numFmtId="0" fontId="2"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xf>
    <xf numFmtId="0" fontId="5" fillId="0" borderId="1" xfId="0" applyFont="1" applyBorder="1" applyAlignment="1">
      <alignment vertical="center" wrapText="1"/>
    </xf>
    <xf numFmtId="0" fontId="6" fillId="0" borderId="1" xfId="0"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4"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protection locked="0"/>
    </xf>
    <xf numFmtId="177" fontId="0" fillId="0" borderId="0" xfId="0" applyNumberFormat="1" applyFont="1" applyFill="1" applyAlignment="1" applyProtection="1">
      <alignment horizontal="center" vertical="center"/>
      <protection locked="0"/>
    </xf>
    <xf numFmtId="0" fontId="2" fillId="0"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xf>
    <xf numFmtId="0" fontId="8" fillId="0" borderId="0" xfId="0" applyFont="1" applyFill="1" applyAlignment="1">
      <alignment vertical="center"/>
    </xf>
    <xf numFmtId="0" fontId="8" fillId="0" borderId="0" xfId="0" applyFont="1" applyFill="1" applyAlignment="1">
      <alignment vertical="center" wrapText="1"/>
    </xf>
    <xf numFmtId="0" fontId="9" fillId="0" borderId="0" xfId="60" applyFont="1" applyFill="1" applyBorder="1" applyAlignment="1">
      <alignment horizontal="center" vertical="center"/>
    </xf>
    <xf numFmtId="0" fontId="9" fillId="0" borderId="0" xfId="60" applyFont="1" applyFill="1" applyBorder="1" applyAlignment="1">
      <alignment horizontal="center" vertical="center" wrapText="1"/>
    </xf>
    <xf numFmtId="0" fontId="10" fillId="0" borderId="1" xfId="56" applyFont="1" applyFill="1" applyBorder="1" applyAlignment="1">
      <alignment horizontal="center" vertical="center"/>
    </xf>
    <xf numFmtId="0" fontId="10" fillId="0" borderId="1" xfId="56"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2" xfId="56"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10" fillId="0" borderId="3" xfId="56"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left" vertical="center" wrapText="1"/>
    </xf>
    <xf numFmtId="0" fontId="12" fillId="0" borderId="0" xfId="0" applyNumberFormat="1" applyFont="1" applyFill="1" applyAlignment="1">
      <alignment horizontal="left" vertical="center" wrapText="1"/>
    </xf>
    <xf numFmtId="176"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0" fontId="13" fillId="0" borderId="0" xfId="0" applyFont="1" applyFill="1" applyAlignment="1">
      <alignment vertical="center"/>
    </xf>
    <xf numFmtId="0" fontId="2" fillId="0" borderId="0" xfId="0" applyFont="1" applyFill="1" applyBorder="1" applyAlignment="1">
      <alignment horizontal="center" vertical="center"/>
    </xf>
    <xf numFmtId="0" fontId="14" fillId="0" borderId="4" xfId="59" applyNumberFormat="1" applyFont="1" applyFill="1" applyBorder="1" applyAlignment="1" applyProtection="1">
      <alignment horizontal="left" vertical="center" wrapText="1"/>
    </xf>
    <xf numFmtId="0" fontId="14" fillId="0" borderId="4" xfId="59"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178" fontId="11"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vertical="center"/>
    </xf>
    <xf numFmtId="179" fontId="11" fillId="0" borderId="1" xfId="0" applyNumberFormat="1" applyFont="1" applyFill="1" applyBorder="1" applyAlignment="1">
      <alignment vertical="center"/>
    </xf>
    <xf numFmtId="0" fontId="13" fillId="0" borderId="0" xfId="0" applyFont="1" applyFill="1" applyAlignment="1">
      <alignment horizontal="left" vertical="center" wrapText="1"/>
    </xf>
    <xf numFmtId="0" fontId="7" fillId="0" borderId="0" xfId="0" applyFont="1">
      <alignment vertical="center"/>
    </xf>
    <xf numFmtId="176" fontId="0" fillId="0" borderId="0" xfId="0" applyNumberFormat="1">
      <alignment vertical="center"/>
    </xf>
    <xf numFmtId="0" fontId="0" fillId="0" borderId="0" xfId="0" applyAlignment="1">
      <alignment vertical="center" wrapText="1"/>
    </xf>
    <xf numFmtId="0" fontId="18" fillId="0" borderId="0" xfId="0" applyFont="1" applyFill="1" applyAlignment="1">
      <alignment horizontal="center" vertical="center"/>
    </xf>
    <xf numFmtId="0" fontId="13" fillId="0" borderId="0" xfId="0" applyFont="1" applyFill="1" applyAlignment="1">
      <alignment horizontal="center" vertical="center"/>
    </xf>
    <xf numFmtId="176" fontId="13" fillId="0" borderId="0" xfId="0" applyNumberFormat="1" applyFont="1" applyFill="1" applyAlignment="1">
      <alignment horizontal="center" vertical="center"/>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xf>
    <xf numFmtId="0" fontId="13" fillId="0" borderId="1" xfId="0" applyFont="1" applyFill="1" applyBorder="1" applyAlignment="1">
      <alignment vertical="center" wrapText="1"/>
    </xf>
    <xf numFmtId="176" fontId="13" fillId="0" borderId="1" xfId="0" applyNumberFormat="1" applyFont="1" applyFill="1" applyBorder="1" applyAlignment="1">
      <alignment vertical="center"/>
    </xf>
    <xf numFmtId="0" fontId="18" fillId="2" borderId="1" xfId="0" applyFont="1" applyFill="1" applyBorder="1" applyAlignment="1">
      <alignment horizontal="center" vertical="center"/>
    </xf>
    <xf numFmtId="176" fontId="18" fillId="2" borderId="1" xfId="0" applyNumberFormat="1" applyFont="1" applyFill="1" applyBorder="1" applyAlignment="1">
      <alignment horizontal="center" vertical="center"/>
    </xf>
    <xf numFmtId="176" fontId="13" fillId="2" borderId="1" xfId="0" applyNumberFormat="1" applyFont="1" applyFill="1" applyBorder="1" applyAlignment="1">
      <alignment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176" fontId="18" fillId="2" borderId="1" xfId="0" applyNumberFormat="1" applyFont="1" applyFill="1" applyBorder="1" applyAlignment="1">
      <alignment vertical="center"/>
    </xf>
    <xf numFmtId="0" fontId="18" fillId="0" borderId="1" xfId="0" applyFont="1" applyFill="1" applyBorder="1" applyAlignment="1">
      <alignment horizontal="center" vertical="center"/>
    </xf>
    <xf numFmtId="176" fontId="18" fillId="0" borderId="1" xfId="0" applyNumberFormat="1"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2" xfId="0" applyFont="1" applyFill="1" applyBorder="1" applyAlignment="1">
      <alignment horizontal="center" vertical="center"/>
    </xf>
    <xf numFmtId="179" fontId="4" fillId="0" borderId="1" xfId="57" applyNumberFormat="1" applyFont="1" applyFill="1" applyBorder="1" applyAlignment="1">
      <alignment horizontal="center" vertical="center"/>
    </xf>
    <xf numFmtId="179" fontId="4" fillId="0" borderId="5" xfId="57" applyNumberFormat="1" applyFont="1" applyFill="1" applyBorder="1" applyAlignment="1">
      <alignment horizontal="center" vertical="center"/>
    </xf>
    <xf numFmtId="179" fontId="4" fillId="0" borderId="6" xfId="57" applyNumberFormat="1" applyFont="1" applyFill="1" applyBorder="1" applyAlignment="1">
      <alignment horizontal="center" vertical="center"/>
    </xf>
    <xf numFmtId="0" fontId="13" fillId="2" borderId="0" xfId="0" applyFont="1" applyFill="1" applyAlignment="1">
      <alignment horizontal="center" vertical="center"/>
    </xf>
    <xf numFmtId="0" fontId="13" fillId="2" borderId="1" xfId="0" applyFont="1" applyFill="1" applyBorder="1" applyAlignment="1">
      <alignment horizontal="center" vertical="center"/>
    </xf>
    <xf numFmtId="176" fontId="13" fillId="2" borderId="1" xfId="0" applyNumberFormat="1"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176" fontId="13" fillId="2" borderId="5" xfId="0" applyNumberFormat="1" applyFont="1" applyFill="1" applyBorder="1" applyAlignment="1">
      <alignment horizontal="center" vertical="center"/>
    </xf>
    <xf numFmtId="0" fontId="13" fillId="2" borderId="1" xfId="0" applyFont="1" applyFill="1" applyBorder="1" applyAlignment="1">
      <alignment vertical="center"/>
    </xf>
    <xf numFmtId="9" fontId="13" fillId="2" borderId="1" xfId="0" applyNumberFormat="1" applyFont="1" applyFill="1" applyBorder="1" applyAlignment="1">
      <alignment vertical="center"/>
    </xf>
    <xf numFmtId="0" fontId="7" fillId="0" borderId="0" xfId="0" applyFont="1" applyAlignment="1">
      <alignment horizontal="left" vertical="center" wrapText="1"/>
    </xf>
    <xf numFmtId="176" fontId="7" fillId="0" borderId="0" xfId="0" applyNumberFormat="1" applyFont="1" applyAlignment="1">
      <alignment horizontal="left" vertical="center" wrapText="1"/>
    </xf>
    <xf numFmtId="0" fontId="4" fillId="0" borderId="0" xfId="0" applyFont="1" applyAlignment="1">
      <alignment horizontal="left" vertical="center" wrapText="1"/>
    </xf>
    <xf numFmtId="176" fontId="4" fillId="0" borderId="0" xfId="0" applyNumberFormat="1" applyFont="1" applyAlignment="1">
      <alignment horizontal="left" vertical="center" wrapText="1"/>
    </xf>
    <xf numFmtId="0" fontId="13" fillId="0" borderId="0" xfId="0" applyFont="1" applyFill="1" applyAlignment="1">
      <alignment horizontal="center" vertical="center" wrapText="1"/>
    </xf>
    <xf numFmtId="0" fontId="13" fillId="2" borderId="1" xfId="0" applyFont="1" applyFill="1" applyBorder="1" applyAlignment="1">
      <alignment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vertical="center" wrapText="1"/>
    </xf>
    <xf numFmtId="0" fontId="0" fillId="0" borderId="0" xfId="0" applyAlignment="1">
      <alignment vertical="center" wrapText="1"/>
    </xf>
    <xf numFmtId="0" fontId="19" fillId="0" borderId="0" xfId="0" applyFont="1">
      <alignment vertical="center"/>
    </xf>
    <xf numFmtId="0" fontId="1" fillId="0" borderId="0" xfId="0" applyFont="1" applyFill="1" applyAlignment="1" applyProtection="1">
      <alignment horizontal="center" vertical="center"/>
      <protection locked="0"/>
    </xf>
    <xf numFmtId="0" fontId="0" fillId="0" borderId="0" xfId="0" applyFont="1">
      <alignment vertical="center"/>
    </xf>
    <xf numFmtId="0" fontId="0" fillId="3" borderId="0" xfId="0" applyFill="1">
      <alignment vertical="center"/>
    </xf>
    <xf numFmtId="0" fontId="0" fillId="0" borderId="0" xfId="0" applyFont="1" applyFill="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protection locked="0"/>
    </xf>
    <xf numFmtId="176" fontId="20"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21" fillId="0" borderId="1" xfId="0" applyNumberFormat="1"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4" fillId="0" borderId="1" xfId="0" applyFont="1" applyFill="1" applyBorder="1" applyAlignment="1" applyProtection="1">
      <alignment vertical="center" wrapText="1"/>
    </xf>
    <xf numFmtId="0" fontId="4" fillId="0" borderId="9"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wrapText="1"/>
    </xf>
    <xf numFmtId="0" fontId="0" fillId="0" borderId="2" xfId="0" applyFont="1" applyFill="1" applyBorder="1" applyAlignment="1" applyProtection="1">
      <alignment horizontal="center" vertical="center"/>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7"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wrapText="1"/>
    </xf>
    <xf numFmtId="176" fontId="4" fillId="3" borderId="2" xfId="0" applyNumberFormat="1" applyFont="1" applyFill="1" applyBorder="1" applyAlignment="1" applyProtection="1">
      <alignment horizontal="center" vertical="center" wrapText="1"/>
    </xf>
    <xf numFmtId="0" fontId="0" fillId="3"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9" fontId="22" fillId="0" borderId="1" xfId="0" applyNumberFormat="1" applyFont="1" applyFill="1" applyBorder="1" applyAlignment="1" applyProtection="1">
      <alignment horizontal="center" vertical="center" wrapText="1"/>
      <protection locked="0"/>
    </xf>
    <xf numFmtId="176" fontId="0" fillId="0" borderId="1" xfId="0"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3" borderId="2" xfId="0" applyFont="1" applyFill="1" applyBorder="1" applyAlignment="1" applyProtection="1">
      <alignment horizontal="center" vertical="center"/>
      <protection locked="0"/>
    </xf>
    <xf numFmtId="9" fontId="22" fillId="3" borderId="1" xfId="0" applyNumberFormat="1" applyFont="1" applyFill="1" applyBorder="1" applyAlignment="1" applyProtection="1">
      <alignment horizontal="center" vertical="center" wrapText="1"/>
      <protection locked="0"/>
    </xf>
    <xf numFmtId="176" fontId="0" fillId="3" borderId="1" xfId="0" applyNumberFormat="1"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wrapText="1"/>
      <protection locked="0"/>
    </xf>
    <xf numFmtId="176" fontId="3" fillId="0" borderId="11" xfId="0" applyNumberFormat="1"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protection locked="0"/>
    </xf>
    <xf numFmtId="0" fontId="0" fillId="0" borderId="0" xfId="0" applyFill="1" applyBorder="1" applyAlignment="1">
      <alignment vertical="center"/>
    </xf>
    <xf numFmtId="0" fontId="7" fillId="0" borderId="0" xfId="0" applyFont="1" applyFill="1" applyBorder="1" applyAlignment="1">
      <alignment vertical="center"/>
    </xf>
    <xf numFmtId="0" fontId="23"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76"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24" fillId="0" borderId="1" xfId="49" applyFont="1" applyFill="1" applyBorder="1" applyAlignment="1" applyProtection="1">
      <alignment horizontal="center" vertical="center" wrapText="1"/>
    </xf>
    <xf numFmtId="49" fontId="4" fillId="4" borderId="1" xfId="51" applyNumberFormat="1" applyFont="1" applyFill="1" applyBorder="1" applyAlignment="1" applyProtection="1">
      <alignment horizontal="center" vertical="center"/>
    </xf>
    <xf numFmtId="176" fontId="4" fillId="4" borderId="1" xfId="51" applyFont="1" applyFill="1" applyBorder="1" applyAlignment="1" applyProtection="1">
      <alignment horizontal="left" vertical="center" wrapText="1"/>
    </xf>
    <xf numFmtId="0" fontId="4" fillId="0" borderId="1" xfId="54" applyFont="1" applyFill="1" applyBorder="1" applyAlignment="1" applyProtection="1">
      <alignment horizontal="center" vertical="center"/>
    </xf>
    <xf numFmtId="176" fontId="4" fillId="0" borderId="1" xfId="51" applyFont="1" applyFill="1" applyBorder="1" applyAlignment="1" applyProtection="1">
      <alignment horizontal="left" vertical="center" wrapText="1"/>
    </xf>
    <xf numFmtId="0" fontId="10" fillId="0" borderId="1" xfId="53" applyFont="1" applyFill="1" applyBorder="1" applyAlignment="1" applyProtection="1">
      <alignment horizontal="justify" vertical="center" wrapText="1"/>
    </xf>
    <xf numFmtId="0" fontId="4" fillId="0" borderId="1" xfId="49" applyFont="1" applyFill="1" applyBorder="1" applyAlignment="1" applyProtection="1">
      <alignment horizontal="center" vertical="center"/>
    </xf>
    <xf numFmtId="0" fontId="4" fillId="0" borderId="1" xfId="52" applyFont="1" applyFill="1" applyBorder="1" applyAlignment="1" applyProtection="1">
      <alignment vertical="center" wrapText="1"/>
    </xf>
    <xf numFmtId="0" fontId="4" fillId="0" borderId="1" xfId="52" applyFont="1" applyFill="1" applyBorder="1" applyAlignment="1" applyProtection="1">
      <alignment horizontal="left" vertical="center" wrapText="1"/>
    </xf>
    <xf numFmtId="176" fontId="4" fillId="0" borderId="1" xfId="50" applyFont="1" applyFill="1" applyBorder="1" applyAlignment="1" applyProtection="1">
      <alignment horizontal="left" vertical="center" wrapText="1"/>
    </xf>
    <xf numFmtId="0" fontId="8" fillId="0" borderId="1" xfId="0" applyFont="1" applyFill="1" applyBorder="1" applyAlignment="1">
      <alignment horizontal="center" vertical="center"/>
    </xf>
    <xf numFmtId="176" fontId="4" fillId="0" borderId="1" xfId="51" applyFont="1" applyFill="1" applyBorder="1" applyAlignment="1" applyProtection="1">
      <alignment horizontal="left" vertical="top" wrapText="1"/>
    </xf>
    <xf numFmtId="0" fontId="4" fillId="0" borderId="1" xfId="0" applyFont="1" applyFill="1" applyBorder="1" applyAlignment="1">
      <alignment vertical="center"/>
    </xf>
    <xf numFmtId="0" fontId="4" fillId="0" borderId="0" xfId="0" applyFont="1" applyFill="1" applyBorder="1" applyAlignment="1">
      <alignment horizontal="center" vertical="center"/>
    </xf>
    <xf numFmtId="0" fontId="25" fillId="0" borderId="0" xfId="0" applyFont="1" applyFill="1" applyAlignment="1">
      <alignment horizontal="center" vertical="center"/>
    </xf>
    <xf numFmtId="0" fontId="8" fillId="0" borderId="0" xfId="0" applyFont="1" applyFill="1" applyAlignment="1">
      <alignment horizontal="center" vertical="center"/>
    </xf>
    <xf numFmtId="0" fontId="26" fillId="0" borderId="0" xfId="0" applyFont="1" applyFill="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6" fillId="0" borderId="0" xfId="0" applyFont="1" applyFill="1" applyAlignment="1">
      <alignment horizontal="left" vertical="center"/>
    </xf>
    <xf numFmtId="0" fontId="28" fillId="0" borderId="0" xfId="0" applyFont="1" applyFill="1" applyAlignment="1">
      <alignment horizontal="center" vertical="center"/>
    </xf>
    <xf numFmtId="0" fontId="29" fillId="0" borderId="0" xfId="0" applyFont="1" applyFill="1" applyAlignment="1">
      <alignment horizontal="left" vertical="center"/>
    </xf>
    <xf numFmtId="176" fontId="29" fillId="0" borderId="4" xfId="0" applyNumberFormat="1" applyFont="1" applyFill="1" applyBorder="1" applyAlignment="1">
      <alignment horizontal="center" vertical="center"/>
    </xf>
    <xf numFmtId="0" fontId="29" fillId="0" borderId="4" xfId="0" applyFont="1" applyFill="1" applyBorder="1" applyAlignment="1">
      <alignment horizontal="center" vertical="center"/>
    </xf>
    <xf numFmtId="181" fontId="29" fillId="0" borderId="16" xfId="0" applyNumberFormat="1" applyFont="1" applyFill="1" applyBorder="1" applyAlignment="1">
      <alignment horizontal="center" vertical="center"/>
    </xf>
    <xf numFmtId="0" fontId="29" fillId="0" borderId="0" xfId="0" applyFont="1" applyFill="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2" xfId="0" applyBorder="1">
      <alignment vertical="center"/>
    </xf>
    <xf numFmtId="0" fontId="0" fillId="5" borderId="1" xfId="0" applyFill="1" applyBorder="1">
      <alignment vertical="center"/>
    </xf>
    <xf numFmtId="0" fontId="0" fillId="6" borderId="1" xfId="0" applyFill="1" applyBorder="1">
      <alignment vertical="center"/>
    </xf>
    <xf numFmtId="0" fontId="0" fillId="0" borderId="1" xfId="0" applyFont="1" applyBorder="1">
      <alignment vertical="center"/>
    </xf>
    <xf numFmtId="0" fontId="0" fillId="6" borderId="0" xfId="0" applyFill="1">
      <alignment vertical="center"/>
    </xf>
    <xf numFmtId="0" fontId="0" fillId="0" borderId="0" xfId="0" applyFill="1">
      <alignment vertical="center"/>
    </xf>
    <xf numFmtId="0" fontId="0" fillId="0" borderId="2" xfId="0" applyFill="1" applyBorder="1">
      <alignment vertical="center"/>
    </xf>
    <xf numFmtId="0" fontId="0" fillId="0" borderId="5" xfId="0" applyBorder="1">
      <alignment vertical="center"/>
    </xf>
    <xf numFmtId="0" fontId="0" fillId="6" borderId="5" xfId="0" applyFill="1" applyBorder="1">
      <alignment vertical="center"/>
    </xf>
    <xf numFmtId="0" fontId="0" fillId="0" borderId="7" xfId="0" applyBorder="1">
      <alignment vertical="center"/>
    </xf>
    <xf numFmtId="0" fontId="0" fillId="0" borderId="5" xfId="0" applyFill="1" applyBorder="1">
      <alignment vertical="center"/>
    </xf>
    <xf numFmtId="0" fontId="0" fillId="6" borderId="9" xfId="0" applyFill="1" applyBorder="1">
      <alignment vertical="center"/>
    </xf>
    <xf numFmtId="0" fontId="0" fillId="0" borderId="1" xfId="0" applyFont="1" applyFill="1" applyBorder="1">
      <alignment vertical="center"/>
    </xf>
    <xf numFmtId="0" fontId="0" fillId="0" borderId="9" xfId="0" applyFill="1" applyBorder="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表体数字 3 2 6 5 3 2" xfId="50"/>
    <cellStyle name="表体数字 3 2 6 6" xfId="51"/>
    <cellStyle name="常规 10" xfId="52"/>
    <cellStyle name="常规 11" xfId="53"/>
    <cellStyle name="常规 144 4" xfId="54"/>
    <cellStyle name="常规 2" xfId="55"/>
    <cellStyle name="常规 2_K4地块外立面门窗工程报价清单" xfId="56"/>
    <cellStyle name="常规 2_合肥万达文旅新城一期塔楼门窗测算2014.6.4（修改版）" xfId="57"/>
    <cellStyle name="常规 5" xfId="58"/>
    <cellStyle name="常规_6C汇总门窗统计表" xfId="59"/>
    <cellStyle name="常规_Sheet1" xfId="60"/>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5" defaultRowHeight="15.6"/>
  <cols>
    <col min="2" max="2" width="9.875" customWidth="1"/>
    <col min="3" max="4" width="8.75" hidden="1" customWidth="1"/>
    <col min="5" max="27" width="9" customWidth="1" outlineLevel="1"/>
  </cols>
  <sheetData>
    <row r="1" spans="1:30">
      <c r="A1" s="192" t="s">
        <v>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row>
    <row r="2" spans="1:28">
      <c r="A2" s="193" t="s">
        <v>1</v>
      </c>
      <c r="B2" s="193" t="s">
        <v>2</v>
      </c>
      <c r="C2" s="193" t="s">
        <v>3</v>
      </c>
      <c r="D2" s="193" t="s">
        <v>4</v>
      </c>
      <c r="E2" s="193" t="s">
        <v>5</v>
      </c>
      <c r="F2" s="193" t="s">
        <v>6</v>
      </c>
      <c r="G2" s="193" t="s">
        <v>7</v>
      </c>
      <c r="H2" s="193" t="s">
        <v>8</v>
      </c>
      <c r="I2" s="193" t="s">
        <v>9</v>
      </c>
      <c r="J2" s="193" t="s">
        <v>10</v>
      </c>
      <c r="K2" s="193" t="s">
        <v>11</v>
      </c>
      <c r="L2" s="193" t="s">
        <v>12</v>
      </c>
      <c r="M2" s="193" t="s">
        <v>13</v>
      </c>
      <c r="N2" s="193" t="s">
        <v>14</v>
      </c>
      <c r="O2" s="193" t="s">
        <v>15</v>
      </c>
      <c r="P2" s="193" t="s">
        <v>16</v>
      </c>
      <c r="Q2" s="193" t="s">
        <v>17</v>
      </c>
      <c r="R2" s="193" t="s">
        <v>18</v>
      </c>
      <c r="S2" s="193" t="s">
        <v>19</v>
      </c>
      <c r="T2" s="193" t="s">
        <v>20</v>
      </c>
      <c r="U2" s="193" t="s">
        <v>21</v>
      </c>
      <c r="V2" s="193" t="s">
        <v>22</v>
      </c>
      <c r="W2" s="193" t="s">
        <v>23</v>
      </c>
      <c r="X2" s="193" t="s">
        <v>24</v>
      </c>
      <c r="Y2" s="193" t="s">
        <v>25</v>
      </c>
      <c r="Z2" s="193" t="s">
        <v>26</v>
      </c>
      <c r="AA2" s="193" t="s">
        <v>27</v>
      </c>
      <c r="AB2" s="193" t="s">
        <v>28</v>
      </c>
    </row>
    <row r="3" spans="1:28">
      <c r="A3" s="193" t="s">
        <v>29</v>
      </c>
      <c r="B3" s="193" t="s">
        <v>30</v>
      </c>
      <c r="C3" s="193"/>
      <c r="D3" s="193"/>
      <c r="E3" s="193"/>
      <c r="F3" s="194"/>
      <c r="G3" s="193">
        <v>1</v>
      </c>
      <c r="H3" s="193"/>
      <c r="I3" s="193"/>
      <c r="J3" s="193"/>
      <c r="K3" s="193"/>
      <c r="L3" s="193"/>
      <c r="M3" s="193"/>
      <c r="N3" s="193"/>
      <c r="O3" s="193"/>
      <c r="P3" s="193"/>
      <c r="Q3" s="193"/>
      <c r="R3" s="193"/>
      <c r="S3" s="193"/>
      <c r="T3" s="193"/>
      <c r="U3" s="193"/>
      <c r="V3" s="193"/>
      <c r="W3" s="193"/>
      <c r="X3" s="193"/>
      <c r="Y3" s="193"/>
      <c r="Z3" s="193"/>
      <c r="AA3" s="193"/>
      <c r="AB3" s="193">
        <f>SUM(E3:AA3)</f>
        <v>1</v>
      </c>
    </row>
    <row r="4" spans="1:28">
      <c r="A4" s="193" t="s">
        <v>31</v>
      </c>
      <c r="B4" s="193" t="s">
        <v>32</v>
      </c>
      <c r="C4" s="193"/>
      <c r="D4" s="193"/>
      <c r="E4" s="193">
        <v>1</v>
      </c>
      <c r="F4" s="194"/>
      <c r="G4" s="193"/>
      <c r="H4" s="193"/>
      <c r="I4" s="193"/>
      <c r="J4" s="193"/>
      <c r="K4" s="193"/>
      <c r="L4" s="193"/>
      <c r="M4" s="193"/>
      <c r="N4" s="193"/>
      <c r="O4" s="193"/>
      <c r="P4" s="193"/>
      <c r="Q4" s="193"/>
      <c r="R4" s="193"/>
      <c r="S4" s="193"/>
      <c r="T4" s="193"/>
      <c r="U4" s="193"/>
      <c r="V4" s="193"/>
      <c r="W4" s="193"/>
      <c r="X4" s="193"/>
      <c r="Y4" s="193"/>
      <c r="Z4" s="193"/>
      <c r="AA4" s="193"/>
      <c r="AB4" s="193">
        <f t="shared" ref="AB4:AB67" si="0">SUM(E4:AA4)</f>
        <v>1</v>
      </c>
    </row>
    <row r="5" spans="1:28">
      <c r="A5" s="193" t="s">
        <v>33</v>
      </c>
      <c r="B5" s="193" t="s">
        <v>34</v>
      </c>
      <c r="C5" s="193"/>
      <c r="D5" s="193"/>
      <c r="E5" s="193">
        <v>1</v>
      </c>
      <c r="F5" s="194">
        <v>1</v>
      </c>
      <c r="G5" s="193">
        <v>1</v>
      </c>
      <c r="H5" s="193">
        <v>2</v>
      </c>
      <c r="I5" s="193">
        <v>2</v>
      </c>
      <c r="J5" s="193">
        <v>2</v>
      </c>
      <c r="K5" s="193">
        <v>2</v>
      </c>
      <c r="L5" s="193">
        <v>2</v>
      </c>
      <c r="M5" s="193">
        <v>2</v>
      </c>
      <c r="N5" s="193">
        <v>2</v>
      </c>
      <c r="O5" s="193">
        <v>2</v>
      </c>
      <c r="P5" s="193">
        <v>2</v>
      </c>
      <c r="Q5" s="193">
        <v>2</v>
      </c>
      <c r="R5" s="193">
        <v>2</v>
      </c>
      <c r="S5" s="193">
        <v>2</v>
      </c>
      <c r="T5" s="193">
        <v>2</v>
      </c>
      <c r="U5" s="193">
        <v>2</v>
      </c>
      <c r="V5" s="193">
        <v>2</v>
      </c>
      <c r="W5" s="193">
        <v>2</v>
      </c>
      <c r="X5" s="193">
        <v>2</v>
      </c>
      <c r="Y5" s="193">
        <v>2</v>
      </c>
      <c r="Z5" s="193">
        <v>2</v>
      </c>
      <c r="AA5" s="193">
        <v>1</v>
      </c>
      <c r="AB5" s="193">
        <f t="shared" si="0"/>
        <v>42</v>
      </c>
    </row>
    <row r="6" spans="1:28">
      <c r="A6" s="193" t="s">
        <v>35</v>
      </c>
      <c r="B6" s="193" t="s">
        <v>36</v>
      </c>
      <c r="C6" s="193"/>
      <c r="D6" s="193"/>
      <c r="E6" s="193">
        <v>1</v>
      </c>
      <c r="F6" s="193">
        <v>1</v>
      </c>
      <c r="G6" s="193">
        <v>1</v>
      </c>
      <c r="H6" s="193"/>
      <c r="I6" s="193">
        <v>1</v>
      </c>
      <c r="J6" s="193">
        <v>1</v>
      </c>
      <c r="K6" s="193">
        <v>1</v>
      </c>
      <c r="L6" s="193">
        <v>1</v>
      </c>
      <c r="M6" s="193">
        <v>1</v>
      </c>
      <c r="N6" s="193">
        <v>1</v>
      </c>
      <c r="O6" s="193">
        <v>1</v>
      </c>
      <c r="P6" s="193">
        <v>1</v>
      </c>
      <c r="Q6" s="193">
        <v>1</v>
      </c>
      <c r="R6" s="193">
        <v>1</v>
      </c>
      <c r="S6" s="193">
        <v>1</v>
      </c>
      <c r="T6" s="193">
        <v>1</v>
      </c>
      <c r="U6" s="193">
        <v>1</v>
      </c>
      <c r="V6" s="193">
        <v>1</v>
      </c>
      <c r="W6" s="193">
        <v>1</v>
      </c>
      <c r="X6" s="193">
        <v>1</v>
      </c>
      <c r="Y6" s="193">
        <v>1</v>
      </c>
      <c r="Z6" s="193">
        <v>1</v>
      </c>
      <c r="AA6" s="193"/>
      <c r="AB6" s="193">
        <f t="shared" si="0"/>
        <v>21</v>
      </c>
    </row>
    <row r="7" spans="1:28">
      <c r="A7" s="193" t="s">
        <v>37</v>
      </c>
      <c r="B7" s="193" t="s">
        <v>38</v>
      </c>
      <c r="C7" s="193"/>
      <c r="D7" s="193"/>
      <c r="E7" s="193">
        <v>1</v>
      </c>
      <c r="F7" s="194">
        <v>1</v>
      </c>
      <c r="G7" s="193"/>
      <c r="H7" s="193"/>
      <c r="I7" s="193"/>
      <c r="J7" s="193"/>
      <c r="K7" s="193"/>
      <c r="L7" s="193"/>
      <c r="M7" s="193"/>
      <c r="N7" s="193"/>
      <c r="O7" s="193"/>
      <c r="P7" s="193"/>
      <c r="Q7" s="193"/>
      <c r="R7" s="193"/>
      <c r="S7" s="193"/>
      <c r="T7" s="193"/>
      <c r="U7" s="193"/>
      <c r="V7" s="193"/>
      <c r="W7" s="193"/>
      <c r="X7" s="193"/>
      <c r="Y7" s="193"/>
      <c r="Z7" s="193"/>
      <c r="AA7" s="193"/>
      <c r="AB7" s="193">
        <f t="shared" si="0"/>
        <v>2</v>
      </c>
    </row>
    <row r="8" spans="1:28">
      <c r="A8" s="193" t="s">
        <v>39</v>
      </c>
      <c r="B8" s="193" t="s">
        <v>40</v>
      </c>
      <c r="C8" s="193"/>
      <c r="D8" s="193"/>
      <c r="E8" s="193">
        <v>1</v>
      </c>
      <c r="F8" s="193"/>
      <c r="G8" s="193">
        <v>4</v>
      </c>
      <c r="H8" s="193">
        <v>2</v>
      </c>
      <c r="I8" s="193">
        <v>2</v>
      </c>
      <c r="J8" s="193">
        <v>2</v>
      </c>
      <c r="K8" s="193">
        <v>2</v>
      </c>
      <c r="L8" s="193">
        <v>2</v>
      </c>
      <c r="M8" s="193">
        <v>2</v>
      </c>
      <c r="N8" s="193">
        <v>2</v>
      </c>
      <c r="O8" s="193">
        <v>2</v>
      </c>
      <c r="P8" s="193">
        <v>2</v>
      </c>
      <c r="Q8" s="193">
        <v>2</v>
      </c>
      <c r="R8" s="193">
        <v>2</v>
      </c>
      <c r="S8" s="193">
        <v>2</v>
      </c>
      <c r="T8" s="193">
        <v>2</v>
      </c>
      <c r="U8" s="193">
        <v>2</v>
      </c>
      <c r="V8" s="193">
        <v>2</v>
      </c>
      <c r="W8" s="193">
        <v>2</v>
      </c>
      <c r="X8" s="193">
        <v>2</v>
      </c>
      <c r="Y8" s="193">
        <v>2</v>
      </c>
      <c r="Z8" s="193">
        <v>2</v>
      </c>
      <c r="AA8" s="193"/>
      <c r="AB8" s="193">
        <f t="shared" si="0"/>
        <v>43</v>
      </c>
    </row>
    <row r="9" spans="1:28">
      <c r="A9" s="193" t="s">
        <v>41</v>
      </c>
      <c r="B9" s="193" t="s">
        <v>42</v>
      </c>
      <c r="C9" s="193"/>
      <c r="D9" s="193"/>
      <c r="E9" s="193"/>
      <c r="F9" s="193">
        <v>1</v>
      </c>
      <c r="G9" s="193"/>
      <c r="H9" s="193"/>
      <c r="I9" s="193"/>
      <c r="J9" s="193"/>
      <c r="K9" s="193"/>
      <c r="L9" s="193"/>
      <c r="M9" s="193"/>
      <c r="N9" s="193"/>
      <c r="O9" s="193"/>
      <c r="P9" s="193"/>
      <c r="Q9" s="193"/>
      <c r="R9" s="193"/>
      <c r="S9" s="193"/>
      <c r="T9" s="193"/>
      <c r="U9" s="193"/>
      <c r="V9" s="193"/>
      <c r="W9" s="193"/>
      <c r="X9" s="193"/>
      <c r="Y9" s="193"/>
      <c r="Z9" s="193"/>
      <c r="AA9" s="193"/>
      <c r="AB9" s="193">
        <f t="shared" si="0"/>
        <v>1</v>
      </c>
    </row>
    <row r="10" spans="1:28">
      <c r="A10" s="193" t="s">
        <v>43</v>
      </c>
      <c r="B10" s="193" t="s">
        <v>44</v>
      </c>
      <c r="C10" s="193"/>
      <c r="D10" s="193"/>
      <c r="E10" s="193"/>
      <c r="F10" s="193">
        <v>2</v>
      </c>
      <c r="G10" s="193"/>
      <c r="H10" s="193"/>
      <c r="I10" s="193"/>
      <c r="J10" s="193"/>
      <c r="K10" s="193"/>
      <c r="L10" s="193"/>
      <c r="M10" s="193"/>
      <c r="N10" s="193"/>
      <c r="O10" s="193"/>
      <c r="P10" s="193"/>
      <c r="Q10" s="193"/>
      <c r="R10" s="193"/>
      <c r="S10" s="193"/>
      <c r="T10" s="193"/>
      <c r="U10" s="193"/>
      <c r="V10" s="193"/>
      <c r="W10" s="193"/>
      <c r="X10" s="193"/>
      <c r="Y10" s="193"/>
      <c r="Z10" s="193"/>
      <c r="AA10" s="193"/>
      <c r="AB10" s="193">
        <f t="shared" si="0"/>
        <v>2</v>
      </c>
    </row>
    <row r="11" spans="1:28">
      <c r="A11" s="193" t="s">
        <v>45</v>
      </c>
      <c r="B11" s="193" t="s">
        <v>46</v>
      </c>
      <c r="C11" s="193"/>
      <c r="D11" s="193"/>
      <c r="E11" s="193"/>
      <c r="F11" s="193">
        <v>2</v>
      </c>
      <c r="G11" s="193"/>
      <c r="H11" s="193"/>
      <c r="I11" s="193"/>
      <c r="J11" s="193"/>
      <c r="K11" s="193"/>
      <c r="L11" s="193"/>
      <c r="M11" s="193"/>
      <c r="N11" s="193"/>
      <c r="O11" s="193"/>
      <c r="P11" s="193"/>
      <c r="Q11" s="193"/>
      <c r="R11" s="193"/>
      <c r="S11" s="193"/>
      <c r="T11" s="193"/>
      <c r="U11" s="193"/>
      <c r="V11" s="193"/>
      <c r="W11" s="193"/>
      <c r="X11" s="193"/>
      <c r="Y11" s="193"/>
      <c r="Z11" s="193"/>
      <c r="AA11" s="193"/>
      <c r="AB11" s="193">
        <f t="shared" si="0"/>
        <v>2</v>
      </c>
    </row>
    <row r="12" spans="1:28">
      <c r="A12" s="193" t="s">
        <v>47</v>
      </c>
      <c r="B12" s="193" t="s">
        <v>48</v>
      </c>
      <c r="C12" s="193"/>
      <c r="D12" s="193"/>
      <c r="E12" s="193"/>
      <c r="F12" s="193">
        <v>4</v>
      </c>
      <c r="G12" s="193"/>
      <c r="H12" s="193"/>
      <c r="I12" s="193"/>
      <c r="J12" s="193"/>
      <c r="K12" s="193"/>
      <c r="L12" s="193"/>
      <c r="M12" s="193"/>
      <c r="N12" s="193"/>
      <c r="O12" s="193"/>
      <c r="P12" s="193"/>
      <c r="Q12" s="193"/>
      <c r="R12" s="193"/>
      <c r="S12" s="193"/>
      <c r="T12" s="193"/>
      <c r="U12" s="193"/>
      <c r="V12" s="193"/>
      <c r="W12" s="193"/>
      <c r="X12" s="193"/>
      <c r="Y12" s="193"/>
      <c r="Z12" s="193"/>
      <c r="AA12" s="193"/>
      <c r="AB12" s="193">
        <f t="shared" si="0"/>
        <v>4</v>
      </c>
    </row>
    <row r="13" spans="1:28">
      <c r="A13" s="193" t="s">
        <v>49</v>
      </c>
      <c r="B13" s="193" t="s">
        <v>50</v>
      </c>
      <c r="C13" s="193"/>
      <c r="D13" s="193"/>
      <c r="E13" s="193"/>
      <c r="F13" s="193">
        <v>1</v>
      </c>
      <c r="G13" s="193"/>
      <c r="H13" s="193"/>
      <c r="I13" s="193"/>
      <c r="J13" s="193"/>
      <c r="K13" s="193"/>
      <c r="L13" s="193"/>
      <c r="M13" s="193"/>
      <c r="N13" s="193"/>
      <c r="O13" s="193"/>
      <c r="P13" s="193"/>
      <c r="Q13" s="193"/>
      <c r="R13" s="193"/>
      <c r="S13" s="193"/>
      <c r="T13" s="193"/>
      <c r="U13" s="193"/>
      <c r="V13" s="193"/>
      <c r="W13" s="193"/>
      <c r="X13" s="193"/>
      <c r="Y13" s="193"/>
      <c r="Z13" s="193"/>
      <c r="AA13" s="193"/>
      <c r="AB13" s="193">
        <f t="shared" si="0"/>
        <v>1</v>
      </c>
    </row>
    <row r="14" spans="1:28">
      <c r="A14" s="193" t="s">
        <v>51</v>
      </c>
      <c r="B14" s="193" t="s">
        <v>52</v>
      </c>
      <c r="C14" s="193"/>
      <c r="D14" s="193"/>
      <c r="E14" s="193"/>
      <c r="F14" s="193">
        <v>1</v>
      </c>
      <c r="G14" s="193"/>
      <c r="H14" s="193"/>
      <c r="I14" s="193"/>
      <c r="J14" s="193"/>
      <c r="K14" s="193"/>
      <c r="L14" s="193"/>
      <c r="M14" s="193"/>
      <c r="N14" s="193"/>
      <c r="O14" s="193"/>
      <c r="P14" s="193"/>
      <c r="Q14" s="193"/>
      <c r="R14" s="193"/>
      <c r="S14" s="193"/>
      <c r="T14" s="193"/>
      <c r="U14" s="193"/>
      <c r="V14" s="193"/>
      <c r="W14" s="193"/>
      <c r="X14" s="193"/>
      <c r="Y14" s="193"/>
      <c r="Z14" s="193"/>
      <c r="AA14" s="193"/>
      <c r="AB14" s="193">
        <f t="shared" si="0"/>
        <v>1</v>
      </c>
    </row>
    <row r="15" spans="1:28">
      <c r="A15" s="193" t="s">
        <v>53</v>
      </c>
      <c r="B15" s="193" t="s">
        <v>54</v>
      </c>
      <c r="C15" s="193"/>
      <c r="D15" s="193"/>
      <c r="E15" s="193"/>
      <c r="F15" s="193">
        <v>1</v>
      </c>
      <c r="G15" s="193"/>
      <c r="H15" s="193"/>
      <c r="I15" s="193"/>
      <c r="J15" s="193"/>
      <c r="K15" s="193"/>
      <c r="L15" s="193"/>
      <c r="M15" s="193"/>
      <c r="N15" s="193"/>
      <c r="O15" s="193"/>
      <c r="P15" s="193"/>
      <c r="Q15" s="193"/>
      <c r="R15" s="193"/>
      <c r="S15" s="193"/>
      <c r="T15" s="193"/>
      <c r="U15" s="193"/>
      <c r="V15" s="193"/>
      <c r="W15" s="193"/>
      <c r="X15" s="193"/>
      <c r="Y15" s="193"/>
      <c r="Z15" s="193"/>
      <c r="AA15" s="193"/>
      <c r="AB15" s="193">
        <f t="shared" si="0"/>
        <v>1</v>
      </c>
    </row>
    <row r="16" spans="1:28">
      <c r="A16" s="193" t="s">
        <v>55</v>
      </c>
      <c r="B16" s="193" t="s">
        <v>56</v>
      </c>
      <c r="C16" s="193"/>
      <c r="D16" s="193"/>
      <c r="E16" s="193"/>
      <c r="F16" s="193">
        <v>1</v>
      </c>
      <c r="G16" s="193"/>
      <c r="H16" s="193"/>
      <c r="I16" s="193"/>
      <c r="J16" s="193"/>
      <c r="K16" s="193"/>
      <c r="L16" s="193"/>
      <c r="M16" s="193"/>
      <c r="N16" s="193"/>
      <c r="O16" s="193"/>
      <c r="P16" s="193"/>
      <c r="Q16" s="193"/>
      <c r="R16" s="193"/>
      <c r="S16" s="193"/>
      <c r="T16" s="193"/>
      <c r="U16" s="193"/>
      <c r="V16" s="193"/>
      <c r="W16" s="193"/>
      <c r="X16" s="193"/>
      <c r="Y16" s="193"/>
      <c r="Z16" s="193"/>
      <c r="AA16" s="193"/>
      <c r="AB16" s="193">
        <f t="shared" si="0"/>
        <v>1</v>
      </c>
    </row>
    <row r="17" spans="1:28">
      <c r="A17" s="193" t="s">
        <v>57</v>
      </c>
      <c r="B17" s="193" t="s">
        <v>58</v>
      </c>
      <c r="C17" s="193"/>
      <c r="D17" s="193"/>
      <c r="E17" s="193"/>
      <c r="F17" s="193">
        <v>2</v>
      </c>
      <c r="G17" s="193"/>
      <c r="H17" s="193"/>
      <c r="I17" s="193"/>
      <c r="J17" s="193"/>
      <c r="K17" s="193"/>
      <c r="L17" s="193"/>
      <c r="M17" s="193"/>
      <c r="N17" s="193"/>
      <c r="O17" s="193"/>
      <c r="P17" s="193"/>
      <c r="Q17" s="193"/>
      <c r="R17" s="193"/>
      <c r="S17" s="193"/>
      <c r="T17" s="193"/>
      <c r="U17" s="193"/>
      <c r="V17" s="193"/>
      <c r="W17" s="193"/>
      <c r="X17" s="193"/>
      <c r="Y17" s="193"/>
      <c r="Z17" s="193"/>
      <c r="AA17" s="193"/>
      <c r="AB17" s="193">
        <f t="shared" si="0"/>
        <v>2</v>
      </c>
    </row>
    <row r="18" spans="1:28">
      <c r="A18" s="193" t="s">
        <v>59</v>
      </c>
      <c r="B18" s="193" t="s">
        <v>60</v>
      </c>
      <c r="C18" s="193"/>
      <c r="D18" s="193"/>
      <c r="E18" s="193"/>
      <c r="F18" s="193">
        <v>1</v>
      </c>
      <c r="G18" s="193"/>
      <c r="H18" s="193"/>
      <c r="I18" s="193"/>
      <c r="J18" s="193"/>
      <c r="K18" s="193"/>
      <c r="L18" s="193"/>
      <c r="M18" s="193"/>
      <c r="N18" s="193"/>
      <c r="O18" s="193"/>
      <c r="P18" s="193"/>
      <c r="Q18" s="193"/>
      <c r="R18" s="193"/>
      <c r="S18" s="193"/>
      <c r="T18" s="193"/>
      <c r="U18" s="193"/>
      <c r="V18" s="193"/>
      <c r="W18" s="193"/>
      <c r="X18" s="193"/>
      <c r="Y18" s="193"/>
      <c r="Z18" s="193"/>
      <c r="AA18" s="193"/>
      <c r="AB18" s="193">
        <f t="shared" si="0"/>
        <v>1</v>
      </c>
    </row>
    <row r="19" spans="1:28">
      <c r="A19" s="193" t="s">
        <v>61</v>
      </c>
      <c r="B19" s="193" t="s">
        <v>62</v>
      </c>
      <c r="C19" s="193"/>
      <c r="D19" s="193"/>
      <c r="E19" s="193"/>
      <c r="F19" s="193">
        <v>1</v>
      </c>
      <c r="G19" s="193"/>
      <c r="H19" s="193"/>
      <c r="I19" s="193"/>
      <c r="J19" s="193"/>
      <c r="K19" s="193"/>
      <c r="L19" s="193"/>
      <c r="M19" s="193"/>
      <c r="N19" s="193"/>
      <c r="O19" s="193"/>
      <c r="P19" s="193"/>
      <c r="Q19" s="193"/>
      <c r="R19" s="193"/>
      <c r="S19" s="193"/>
      <c r="T19" s="193"/>
      <c r="U19" s="193"/>
      <c r="V19" s="193"/>
      <c r="W19" s="193"/>
      <c r="X19" s="193"/>
      <c r="Y19" s="193"/>
      <c r="Z19" s="193"/>
      <c r="AA19" s="193"/>
      <c r="AB19" s="193">
        <f t="shared" si="0"/>
        <v>1</v>
      </c>
    </row>
    <row r="20" spans="1:28">
      <c r="A20" s="193" t="s">
        <v>63</v>
      </c>
      <c r="B20" s="193" t="s">
        <v>64</v>
      </c>
      <c r="C20" s="193"/>
      <c r="D20" s="193"/>
      <c r="E20" s="193"/>
      <c r="F20" s="193">
        <v>1</v>
      </c>
      <c r="G20" s="193"/>
      <c r="H20" s="193"/>
      <c r="I20" s="193"/>
      <c r="J20" s="193"/>
      <c r="K20" s="193"/>
      <c r="L20" s="193"/>
      <c r="M20" s="193"/>
      <c r="N20" s="193"/>
      <c r="O20" s="193"/>
      <c r="P20" s="193"/>
      <c r="Q20" s="193"/>
      <c r="R20" s="193"/>
      <c r="S20" s="193"/>
      <c r="T20" s="193"/>
      <c r="U20" s="193"/>
      <c r="V20" s="193"/>
      <c r="W20" s="193"/>
      <c r="X20" s="193"/>
      <c r="Y20" s="193"/>
      <c r="Z20" s="193"/>
      <c r="AA20" s="193"/>
      <c r="AB20" s="193">
        <f t="shared" si="0"/>
        <v>1</v>
      </c>
    </row>
    <row r="21" spans="1:28">
      <c r="A21" s="193" t="s">
        <v>65</v>
      </c>
      <c r="B21" s="193" t="s">
        <v>66</v>
      </c>
      <c r="C21" s="193"/>
      <c r="D21" s="193"/>
      <c r="E21" s="193"/>
      <c r="F21" s="193">
        <v>7</v>
      </c>
      <c r="G21" s="193"/>
      <c r="H21" s="193"/>
      <c r="I21" s="193"/>
      <c r="J21" s="193"/>
      <c r="K21" s="193"/>
      <c r="L21" s="193"/>
      <c r="M21" s="193"/>
      <c r="N21" s="193"/>
      <c r="O21" s="193"/>
      <c r="P21" s="193"/>
      <c r="Q21" s="193"/>
      <c r="R21" s="193"/>
      <c r="S21" s="193"/>
      <c r="T21" s="193"/>
      <c r="U21" s="193"/>
      <c r="V21" s="193"/>
      <c r="W21" s="193"/>
      <c r="X21" s="193"/>
      <c r="Y21" s="193"/>
      <c r="Z21" s="193"/>
      <c r="AA21" s="193"/>
      <c r="AB21" s="193">
        <f t="shared" si="0"/>
        <v>7</v>
      </c>
    </row>
    <row r="22" spans="1:28">
      <c r="A22" s="193" t="s">
        <v>67</v>
      </c>
      <c r="B22" s="193" t="s">
        <v>68</v>
      </c>
      <c r="C22" s="193"/>
      <c r="D22" s="193"/>
      <c r="E22" s="193"/>
      <c r="F22" s="193">
        <v>1</v>
      </c>
      <c r="G22" s="193"/>
      <c r="H22" s="193"/>
      <c r="I22" s="193"/>
      <c r="J22" s="193"/>
      <c r="K22" s="193"/>
      <c r="L22" s="193"/>
      <c r="M22" s="193"/>
      <c r="N22" s="193"/>
      <c r="O22" s="193"/>
      <c r="P22" s="193"/>
      <c r="Q22" s="193"/>
      <c r="R22" s="193"/>
      <c r="S22" s="193"/>
      <c r="T22" s="193"/>
      <c r="U22" s="193"/>
      <c r="V22" s="193"/>
      <c r="W22" s="193"/>
      <c r="X22" s="193"/>
      <c r="Y22" s="193"/>
      <c r="Z22" s="193"/>
      <c r="AA22" s="193"/>
      <c r="AB22" s="193">
        <f t="shared" si="0"/>
        <v>1</v>
      </c>
    </row>
    <row r="23" spans="1:28">
      <c r="A23" s="193" t="s">
        <v>69</v>
      </c>
      <c r="B23" s="193" t="s">
        <v>70</v>
      </c>
      <c r="C23" s="193"/>
      <c r="D23" s="193"/>
      <c r="E23" s="193"/>
      <c r="F23" s="193">
        <v>6</v>
      </c>
      <c r="G23" s="193"/>
      <c r="H23" s="193"/>
      <c r="I23" s="193"/>
      <c r="J23" s="193"/>
      <c r="K23" s="193"/>
      <c r="L23" s="193"/>
      <c r="M23" s="193"/>
      <c r="N23" s="193"/>
      <c r="O23" s="193"/>
      <c r="P23" s="193"/>
      <c r="Q23" s="193"/>
      <c r="R23" s="193"/>
      <c r="S23" s="193"/>
      <c r="T23" s="193"/>
      <c r="U23" s="193"/>
      <c r="V23" s="193"/>
      <c r="W23" s="193"/>
      <c r="X23" s="193"/>
      <c r="Y23" s="193"/>
      <c r="Z23" s="193"/>
      <c r="AA23" s="193"/>
      <c r="AB23" s="193">
        <f t="shared" si="0"/>
        <v>6</v>
      </c>
    </row>
    <row r="24" spans="1:28">
      <c r="A24" s="193" t="s">
        <v>71</v>
      </c>
      <c r="B24" s="193" t="s">
        <v>72</v>
      </c>
      <c r="C24" s="193"/>
      <c r="D24" s="193"/>
      <c r="E24" s="193"/>
      <c r="F24" s="193">
        <v>4</v>
      </c>
      <c r="G24" s="193"/>
      <c r="H24" s="193"/>
      <c r="I24" s="193"/>
      <c r="J24" s="193"/>
      <c r="K24" s="193"/>
      <c r="L24" s="193"/>
      <c r="M24" s="193"/>
      <c r="N24" s="193"/>
      <c r="O24" s="193"/>
      <c r="P24" s="193"/>
      <c r="Q24" s="193"/>
      <c r="R24" s="193"/>
      <c r="S24" s="193"/>
      <c r="T24" s="193"/>
      <c r="U24" s="193"/>
      <c r="V24" s="193"/>
      <c r="W24" s="193"/>
      <c r="X24" s="193"/>
      <c r="Y24" s="193"/>
      <c r="Z24" s="193"/>
      <c r="AA24" s="193"/>
      <c r="AB24" s="193">
        <f t="shared" si="0"/>
        <v>4</v>
      </c>
    </row>
    <row r="25" spans="1:28">
      <c r="A25" s="193" t="s">
        <v>73</v>
      </c>
      <c r="B25" s="193" t="s">
        <v>74</v>
      </c>
      <c r="C25" s="193"/>
      <c r="D25" s="193"/>
      <c r="E25" s="193"/>
      <c r="F25" s="193">
        <v>1</v>
      </c>
      <c r="G25" s="193"/>
      <c r="H25" s="193"/>
      <c r="I25" s="193"/>
      <c r="J25" s="193"/>
      <c r="K25" s="193"/>
      <c r="L25" s="193"/>
      <c r="M25" s="193"/>
      <c r="N25" s="193"/>
      <c r="O25" s="193"/>
      <c r="P25" s="193"/>
      <c r="Q25" s="193"/>
      <c r="R25" s="193"/>
      <c r="S25" s="193"/>
      <c r="T25" s="193"/>
      <c r="U25" s="193"/>
      <c r="V25" s="193"/>
      <c r="W25" s="193"/>
      <c r="X25" s="193"/>
      <c r="Y25" s="193"/>
      <c r="Z25" s="193"/>
      <c r="AA25" s="193"/>
      <c r="AB25" s="193">
        <f t="shared" si="0"/>
        <v>1</v>
      </c>
    </row>
    <row r="26" spans="1:28">
      <c r="A26" s="193" t="s">
        <v>75</v>
      </c>
      <c r="B26" s="193" t="s">
        <v>76</v>
      </c>
      <c r="C26" s="193"/>
      <c r="D26" s="193"/>
      <c r="E26" s="193"/>
      <c r="F26" s="193">
        <v>1</v>
      </c>
      <c r="G26" s="193"/>
      <c r="H26" s="193"/>
      <c r="I26" s="193"/>
      <c r="J26" s="193"/>
      <c r="K26" s="193"/>
      <c r="L26" s="193"/>
      <c r="M26" s="193"/>
      <c r="N26" s="193"/>
      <c r="O26" s="193"/>
      <c r="P26" s="193"/>
      <c r="Q26" s="193"/>
      <c r="R26" s="193"/>
      <c r="S26" s="193"/>
      <c r="T26" s="193"/>
      <c r="U26" s="193"/>
      <c r="V26" s="193"/>
      <c r="W26" s="193"/>
      <c r="X26" s="193"/>
      <c r="Y26" s="193"/>
      <c r="Z26" s="193"/>
      <c r="AA26" s="193"/>
      <c r="AB26" s="193">
        <f t="shared" si="0"/>
        <v>1</v>
      </c>
    </row>
    <row r="27" spans="1:28">
      <c r="A27" s="193" t="s">
        <v>77</v>
      </c>
      <c r="B27" s="193" t="s">
        <v>78</v>
      </c>
      <c r="C27" s="193"/>
      <c r="D27" s="193"/>
      <c r="E27" s="193"/>
      <c r="F27" s="193">
        <v>1</v>
      </c>
      <c r="G27" s="193"/>
      <c r="H27" s="193"/>
      <c r="I27" s="193"/>
      <c r="J27" s="193"/>
      <c r="K27" s="193"/>
      <c r="L27" s="193"/>
      <c r="M27" s="193"/>
      <c r="N27" s="193"/>
      <c r="O27" s="193"/>
      <c r="P27" s="193"/>
      <c r="Q27" s="193"/>
      <c r="R27" s="193"/>
      <c r="S27" s="193"/>
      <c r="T27" s="193"/>
      <c r="U27" s="193"/>
      <c r="V27" s="193"/>
      <c r="W27" s="193"/>
      <c r="X27" s="193"/>
      <c r="Y27" s="193"/>
      <c r="Z27" s="193"/>
      <c r="AA27" s="193"/>
      <c r="AB27" s="193">
        <f t="shared" si="0"/>
        <v>1</v>
      </c>
    </row>
    <row r="28" spans="1:28">
      <c r="A28" s="193" t="s">
        <v>79</v>
      </c>
      <c r="B28" s="193" t="s">
        <v>80</v>
      </c>
      <c r="C28" s="193"/>
      <c r="D28" s="193"/>
      <c r="E28" s="193"/>
      <c r="F28" s="193">
        <v>1</v>
      </c>
      <c r="G28" s="193"/>
      <c r="H28" s="193"/>
      <c r="I28" s="193"/>
      <c r="J28" s="193"/>
      <c r="K28" s="193"/>
      <c r="L28" s="193"/>
      <c r="M28" s="193"/>
      <c r="N28" s="193"/>
      <c r="O28" s="193"/>
      <c r="P28" s="193"/>
      <c r="Q28" s="193"/>
      <c r="R28" s="193"/>
      <c r="S28" s="193"/>
      <c r="T28" s="193"/>
      <c r="U28" s="193"/>
      <c r="V28" s="193"/>
      <c r="W28" s="193"/>
      <c r="X28" s="193"/>
      <c r="Y28" s="193"/>
      <c r="Z28" s="193"/>
      <c r="AA28" s="193"/>
      <c r="AB28" s="193">
        <f t="shared" si="0"/>
        <v>1</v>
      </c>
    </row>
    <row r="29" spans="1:28">
      <c r="A29" s="193" t="s">
        <v>81</v>
      </c>
      <c r="B29" s="193" t="s">
        <v>82</v>
      </c>
      <c r="C29" s="193"/>
      <c r="D29" s="193"/>
      <c r="E29" s="193"/>
      <c r="F29" s="193">
        <v>1</v>
      </c>
      <c r="G29" s="193"/>
      <c r="H29" s="193"/>
      <c r="I29" s="193"/>
      <c r="J29" s="193"/>
      <c r="K29" s="193"/>
      <c r="L29" s="193"/>
      <c r="M29" s="193"/>
      <c r="N29" s="193"/>
      <c r="O29" s="193"/>
      <c r="P29" s="193"/>
      <c r="Q29" s="193"/>
      <c r="R29" s="193"/>
      <c r="S29" s="193"/>
      <c r="T29" s="193"/>
      <c r="U29" s="193"/>
      <c r="V29" s="193"/>
      <c r="W29" s="193"/>
      <c r="X29" s="193"/>
      <c r="Y29" s="193"/>
      <c r="Z29" s="193"/>
      <c r="AA29" s="193"/>
      <c r="AB29" s="193">
        <f t="shared" si="0"/>
        <v>1</v>
      </c>
    </row>
    <row r="30" spans="1:28">
      <c r="A30" s="193" t="s">
        <v>83</v>
      </c>
      <c r="B30" s="193" t="s">
        <v>84</v>
      </c>
      <c r="C30" s="193"/>
      <c r="D30" s="193"/>
      <c r="E30" s="193"/>
      <c r="F30" s="193">
        <v>1</v>
      </c>
      <c r="G30" s="193"/>
      <c r="H30" s="193"/>
      <c r="I30" s="193"/>
      <c r="J30" s="193"/>
      <c r="K30" s="193"/>
      <c r="L30" s="193"/>
      <c r="M30" s="193"/>
      <c r="N30" s="193"/>
      <c r="O30" s="193"/>
      <c r="P30" s="193"/>
      <c r="Q30" s="193"/>
      <c r="R30" s="193"/>
      <c r="S30" s="193"/>
      <c r="T30" s="193"/>
      <c r="U30" s="193"/>
      <c r="V30" s="193"/>
      <c r="W30" s="193"/>
      <c r="X30" s="193"/>
      <c r="Y30" s="193"/>
      <c r="Z30" s="193"/>
      <c r="AA30" s="193"/>
      <c r="AB30" s="193">
        <f t="shared" si="0"/>
        <v>1</v>
      </c>
    </row>
    <row r="31" spans="1:28">
      <c r="A31" s="193" t="s">
        <v>85</v>
      </c>
      <c r="B31" s="193" t="s">
        <v>86</v>
      </c>
      <c r="C31" s="193"/>
      <c r="D31" s="193"/>
      <c r="E31" s="193"/>
      <c r="F31" s="193">
        <v>1</v>
      </c>
      <c r="G31" s="193"/>
      <c r="H31" s="193"/>
      <c r="I31" s="193"/>
      <c r="J31" s="193"/>
      <c r="K31" s="193"/>
      <c r="L31" s="193"/>
      <c r="M31" s="193"/>
      <c r="N31" s="193"/>
      <c r="O31" s="193"/>
      <c r="P31" s="193"/>
      <c r="Q31" s="193"/>
      <c r="R31" s="193"/>
      <c r="S31" s="193"/>
      <c r="T31" s="193"/>
      <c r="U31" s="193"/>
      <c r="V31" s="193"/>
      <c r="W31" s="193"/>
      <c r="X31" s="193"/>
      <c r="Y31" s="193"/>
      <c r="Z31" s="193"/>
      <c r="AA31" s="193"/>
      <c r="AB31" s="193">
        <f t="shared" si="0"/>
        <v>1</v>
      </c>
    </row>
    <row r="32" spans="1:28">
      <c r="A32" s="193" t="s">
        <v>87</v>
      </c>
      <c r="B32" s="193" t="s">
        <v>88</v>
      </c>
      <c r="C32" s="193"/>
      <c r="D32" s="193"/>
      <c r="E32" s="193"/>
      <c r="F32" s="193"/>
      <c r="G32" s="193">
        <v>2</v>
      </c>
      <c r="H32" s="193"/>
      <c r="I32" s="193"/>
      <c r="J32" s="193"/>
      <c r="K32" s="193"/>
      <c r="L32" s="193"/>
      <c r="M32" s="193"/>
      <c r="N32" s="193"/>
      <c r="O32" s="193"/>
      <c r="P32" s="193"/>
      <c r="Q32" s="193"/>
      <c r="R32" s="193"/>
      <c r="S32" s="193"/>
      <c r="T32" s="193"/>
      <c r="U32" s="193"/>
      <c r="V32" s="193"/>
      <c r="W32" s="193"/>
      <c r="X32" s="193"/>
      <c r="Y32" s="193"/>
      <c r="Z32" s="193"/>
      <c r="AA32" s="193"/>
      <c r="AB32" s="193">
        <f t="shared" si="0"/>
        <v>2</v>
      </c>
    </row>
    <row r="33" spans="1:28">
      <c r="A33" s="193" t="s">
        <v>89</v>
      </c>
      <c r="B33" s="193" t="s">
        <v>90</v>
      </c>
      <c r="C33" s="193"/>
      <c r="D33" s="193"/>
      <c r="E33" s="193"/>
      <c r="F33" s="193"/>
      <c r="G33" s="193">
        <v>3</v>
      </c>
      <c r="H33" s="193"/>
      <c r="I33" s="193"/>
      <c r="J33" s="193"/>
      <c r="K33" s="193"/>
      <c r="L33" s="193"/>
      <c r="M33" s="193"/>
      <c r="N33" s="193"/>
      <c r="O33" s="193"/>
      <c r="P33" s="193"/>
      <c r="Q33" s="193"/>
      <c r="R33" s="193"/>
      <c r="S33" s="193"/>
      <c r="T33" s="193"/>
      <c r="U33" s="193"/>
      <c r="V33" s="193"/>
      <c r="W33" s="193"/>
      <c r="X33" s="193"/>
      <c r="Y33" s="193"/>
      <c r="Z33" s="193"/>
      <c r="AA33" s="193"/>
      <c r="AB33" s="193">
        <f t="shared" si="0"/>
        <v>3</v>
      </c>
    </row>
    <row r="34" spans="1:28">
      <c r="A34" s="193" t="s">
        <v>91</v>
      </c>
      <c r="B34" s="193" t="s">
        <v>92</v>
      </c>
      <c r="C34" s="193"/>
      <c r="D34" s="193"/>
      <c r="E34" s="193"/>
      <c r="F34" s="193"/>
      <c r="G34" s="193">
        <v>1</v>
      </c>
      <c r="H34" s="193"/>
      <c r="I34" s="193"/>
      <c r="J34" s="193"/>
      <c r="K34" s="193"/>
      <c r="L34" s="193"/>
      <c r="M34" s="193"/>
      <c r="N34" s="193"/>
      <c r="O34" s="193"/>
      <c r="P34" s="193"/>
      <c r="Q34" s="193"/>
      <c r="R34" s="193"/>
      <c r="S34" s="193"/>
      <c r="T34" s="193"/>
      <c r="U34" s="193"/>
      <c r="V34" s="193"/>
      <c r="W34" s="193"/>
      <c r="X34" s="193"/>
      <c r="Y34" s="193"/>
      <c r="Z34" s="193"/>
      <c r="AA34" s="193"/>
      <c r="AB34" s="193">
        <f t="shared" si="0"/>
        <v>1</v>
      </c>
    </row>
    <row r="35" spans="1:28">
      <c r="A35" s="193" t="s">
        <v>93</v>
      </c>
      <c r="B35" s="193" t="s">
        <v>94</v>
      </c>
      <c r="C35" s="193"/>
      <c r="D35" s="193"/>
      <c r="E35" s="193"/>
      <c r="F35" s="193"/>
      <c r="G35" s="193">
        <v>1</v>
      </c>
      <c r="H35" s="193"/>
      <c r="I35" s="193"/>
      <c r="J35" s="193"/>
      <c r="K35" s="193"/>
      <c r="L35" s="193"/>
      <c r="M35" s="193"/>
      <c r="N35" s="193"/>
      <c r="O35" s="193"/>
      <c r="P35" s="193"/>
      <c r="Q35" s="193"/>
      <c r="R35" s="193"/>
      <c r="S35" s="193"/>
      <c r="T35" s="193"/>
      <c r="U35" s="193"/>
      <c r="V35" s="193"/>
      <c r="W35" s="193"/>
      <c r="X35" s="193"/>
      <c r="Y35" s="193"/>
      <c r="Z35" s="193"/>
      <c r="AA35" s="193"/>
      <c r="AB35" s="193">
        <f t="shared" si="0"/>
        <v>1</v>
      </c>
    </row>
    <row r="36" spans="1:28">
      <c r="A36" s="193" t="s">
        <v>95</v>
      </c>
      <c r="B36" s="193" t="s">
        <v>96</v>
      </c>
      <c r="C36" s="193"/>
      <c r="D36" s="193"/>
      <c r="E36" s="193"/>
      <c r="F36" s="193"/>
      <c r="G36" s="193">
        <v>1</v>
      </c>
      <c r="H36" s="193"/>
      <c r="I36" s="193"/>
      <c r="J36" s="193"/>
      <c r="K36" s="193"/>
      <c r="L36" s="193"/>
      <c r="M36" s="193"/>
      <c r="N36" s="193"/>
      <c r="O36" s="193"/>
      <c r="P36" s="193"/>
      <c r="Q36" s="193"/>
      <c r="R36" s="193"/>
      <c r="S36" s="193"/>
      <c r="T36" s="193"/>
      <c r="U36" s="193"/>
      <c r="V36" s="193"/>
      <c r="W36" s="193"/>
      <c r="X36" s="193"/>
      <c r="Y36" s="193"/>
      <c r="Z36" s="193"/>
      <c r="AA36" s="193"/>
      <c r="AB36" s="193">
        <f t="shared" si="0"/>
        <v>1</v>
      </c>
    </row>
    <row r="37" spans="1:28">
      <c r="A37" s="193" t="s">
        <v>97</v>
      </c>
      <c r="B37" s="193" t="s">
        <v>98</v>
      </c>
      <c r="C37" s="193"/>
      <c r="D37" s="193"/>
      <c r="E37" s="193"/>
      <c r="F37" s="193"/>
      <c r="G37" s="193">
        <v>1</v>
      </c>
      <c r="H37" s="193"/>
      <c r="I37" s="193"/>
      <c r="J37" s="193"/>
      <c r="K37" s="193"/>
      <c r="L37" s="193"/>
      <c r="M37" s="193"/>
      <c r="N37" s="193"/>
      <c r="O37" s="193"/>
      <c r="P37" s="193"/>
      <c r="Q37" s="193"/>
      <c r="R37" s="193"/>
      <c r="S37" s="193"/>
      <c r="T37" s="193"/>
      <c r="U37" s="193"/>
      <c r="V37" s="193"/>
      <c r="W37" s="193"/>
      <c r="X37" s="193"/>
      <c r="Y37" s="193"/>
      <c r="Z37" s="193"/>
      <c r="AA37" s="193"/>
      <c r="AB37" s="193">
        <f t="shared" si="0"/>
        <v>1</v>
      </c>
    </row>
    <row r="38" spans="1:28">
      <c r="A38" s="193" t="s">
        <v>99</v>
      </c>
      <c r="B38" s="193" t="s">
        <v>100</v>
      </c>
      <c r="C38" s="193"/>
      <c r="D38" s="193"/>
      <c r="E38" s="193"/>
      <c r="F38" s="193"/>
      <c r="G38" s="193">
        <v>1</v>
      </c>
      <c r="H38" s="193"/>
      <c r="I38" s="193"/>
      <c r="J38" s="193"/>
      <c r="K38" s="193"/>
      <c r="L38" s="193"/>
      <c r="M38" s="193"/>
      <c r="N38" s="193"/>
      <c r="O38" s="193"/>
      <c r="P38" s="193"/>
      <c r="Q38" s="193"/>
      <c r="R38" s="193"/>
      <c r="S38" s="193"/>
      <c r="T38" s="193"/>
      <c r="U38" s="193"/>
      <c r="V38" s="193"/>
      <c r="W38" s="193"/>
      <c r="X38" s="193"/>
      <c r="Y38" s="193"/>
      <c r="Z38" s="193"/>
      <c r="AA38" s="193"/>
      <c r="AB38" s="193">
        <f t="shared" si="0"/>
        <v>1</v>
      </c>
    </row>
    <row r="39" spans="1:28">
      <c r="A39" s="193" t="s">
        <v>101</v>
      </c>
      <c r="B39" s="193" t="s">
        <v>102</v>
      </c>
      <c r="C39" s="193"/>
      <c r="D39" s="193"/>
      <c r="E39" s="193"/>
      <c r="F39" s="193"/>
      <c r="G39" s="193">
        <v>1</v>
      </c>
      <c r="H39" s="193"/>
      <c r="I39" s="193"/>
      <c r="J39" s="193"/>
      <c r="K39" s="193"/>
      <c r="L39" s="193"/>
      <c r="M39" s="193"/>
      <c r="N39" s="193"/>
      <c r="O39" s="193"/>
      <c r="P39" s="193"/>
      <c r="Q39" s="193"/>
      <c r="R39" s="193"/>
      <c r="S39" s="193"/>
      <c r="T39" s="193"/>
      <c r="U39" s="193"/>
      <c r="V39" s="193"/>
      <c r="W39" s="193"/>
      <c r="X39" s="193"/>
      <c r="Y39" s="193"/>
      <c r="Z39" s="193"/>
      <c r="AA39" s="193"/>
      <c r="AB39" s="193">
        <f t="shared" si="0"/>
        <v>1</v>
      </c>
    </row>
    <row r="40" spans="1:28">
      <c r="A40" s="193" t="s">
        <v>103</v>
      </c>
      <c r="B40" s="193" t="s">
        <v>104</v>
      </c>
      <c r="C40" s="193"/>
      <c r="D40" s="193"/>
      <c r="E40" s="193"/>
      <c r="F40" s="193"/>
      <c r="G40" s="193">
        <v>1</v>
      </c>
      <c r="H40" s="193"/>
      <c r="I40" s="193"/>
      <c r="J40" s="193"/>
      <c r="K40" s="193"/>
      <c r="L40" s="193"/>
      <c r="M40" s="193"/>
      <c r="N40" s="193"/>
      <c r="O40" s="193"/>
      <c r="P40" s="193"/>
      <c r="Q40" s="193"/>
      <c r="R40" s="193"/>
      <c r="S40" s="193"/>
      <c r="T40" s="193"/>
      <c r="U40" s="193"/>
      <c r="V40" s="193"/>
      <c r="W40" s="193"/>
      <c r="X40" s="193"/>
      <c r="Y40" s="193"/>
      <c r="Z40" s="193"/>
      <c r="AA40" s="193"/>
      <c r="AB40" s="193">
        <f t="shared" si="0"/>
        <v>1</v>
      </c>
    </row>
    <row r="41" spans="1:28">
      <c r="A41" s="193" t="s">
        <v>105</v>
      </c>
      <c r="B41" s="193" t="s">
        <v>106</v>
      </c>
      <c r="C41" s="193"/>
      <c r="D41" s="193"/>
      <c r="E41" s="193"/>
      <c r="F41" s="193"/>
      <c r="G41" s="193">
        <v>1</v>
      </c>
      <c r="H41" s="193"/>
      <c r="I41" s="193"/>
      <c r="J41" s="193"/>
      <c r="K41" s="193"/>
      <c r="L41" s="193"/>
      <c r="M41" s="193"/>
      <c r="N41" s="193"/>
      <c r="O41" s="193"/>
      <c r="P41" s="193"/>
      <c r="Q41" s="193"/>
      <c r="R41" s="193"/>
      <c r="S41" s="193"/>
      <c r="T41" s="193"/>
      <c r="U41" s="193"/>
      <c r="V41" s="193"/>
      <c r="W41" s="193"/>
      <c r="X41" s="193"/>
      <c r="Y41" s="193"/>
      <c r="Z41" s="193"/>
      <c r="AA41" s="193"/>
      <c r="AB41" s="193">
        <f t="shared" si="0"/>
        <v>1</v>
      </c>
    </row>
    <row r="42" spans="1:28">
      <c r="A42" s="193" t="s">
        <v>107</v>
      </c>
      <c r="B42" s="193" t="s">
        <v>108</v>
      </c>
      <c r="C42" s="193"/>
      <c r="D42" s="193"/>
      <c r="E42" s="193"/>
      <c r="F42" s="193"/>
      <c r="G42" s="193">
        <v>1</v>
      </c>
      <c r="H42" s="193"/>
      <c r="I42" s="193"/>
      <c r="J42" s="193"/>
      <c r="K42" s="193"/>
      <c r="L42" s="193"/>
      <c r="M42" s="193"/>
      <c r="N42" s="193"/>
      <c r="O42" s="193"/>
      <c r="P42" s="193"/>
      <c r="Q42" s="193"/>
      <c r="R42" s="193"/>
      <c r="S42" s="193"/>
      <c r="T42" s="193"/>
      <c r="U42" s="193"/>
      <c r="V42" s="193"/>
      <c r="W42" s="193"/>
      <c r="X42" s="193"/>
      <c r="Y42" s="193"/>
      <c r="Z42" s="193"/>
      <c r="AA42" s="193"/>
      <c r="AB42" s="193">
        <f t="shared" si="0"/>
        <v>1</v>
      </c>
    </row>
    <row r="43" spans="1:28">
      <c r="A43" s="193" t="s">
        <v>109</v>
      </c>
      <c r="B43" s="193" t="s">
        <v>110</v>
      </c>
      <c r="C43" s="193"/>
      <c r="D43" s="193"/>
      <c r="E43" s="193"/>
      <c r="F43" s="193"/>
      <c r="G43" s="193">
        <v>1</v>
      </c>
      <c r="H43" s="193"/>
      <c r="I43" s="193"/>
      <c r="J43" s="193"/>
      <c r="K43" s="193"/>
      <c r="L43" s="193"/>
      <c r="M43" s="193"/>
      <c r="N43" s="193"/>
      <c r="O43" s="193"/>
      <c r="P43" s="193"/>
      <c r="Q43" s="193"/>
      <c r="R43" s="193"/>
      <c r="S43" s="193"/>
      <c r="T43" s="193"/>
      <c r="U43" s="193"/>
      <c r="V43" s="193"/>
      <c r="W43" s="193"/>
      <c r="X43" s="193"/>
      <c r="Y43" s="193"/>
      <c r="Z43" s="193"/>
      <c r="AA43" s="193"/>
      <c r="AB43" s="193">
        <f t="shared" si="0"/>
        <v>1</v>
      </c>
    </row>
    <row r="44" spans="1:28">
      <c r="A44" s="193" t="s">
        <v>111</v>
      </c>
      <c r="B44" s="193" t="s">
        <v>112</v>
      </c>
      <c r="C44" s="193"/>
      <c r="D44" s="193"/>
      <c r="E44" s="193"/>
      <c r="F44" s="193"/>
      <c r="G44" s="193">
        <v>1</v>
      </c>
      <c r="H44" s="193"/>
      <c r="I44" s="193"/>
      <c r="J44" s="193"/>
      <c r="K44" s="193"/>
      <c r="L44" s="193"/>
      <c r="M44" s="193"/>
      <c r="N44" s="193"/>
      <c r="O44" s="193"/>
      <c r="P44" s="193"/>
      <c r="Q44" s="193"/>
      <c r="R44" s="193"/>
      <c r="S44" s="193"/>
      <c r="T44" s="193"/>
      <c r="U44" s="193"/>
      <c r="V44" s="193"/>
      <c r="W44" s="193"/>
      <c r="X44" s="193"/>
      <c r="Y44" s="193"/>
      <c r="Z44" s="193"/>
      <c r="AA44" s="193"/>
      <c r="AB44" s="193">
        <f t="shared" si="0"/>
        <v>1</v>
      </c>
    </row>
    <row r="45" spans="1:28">
      <c r="A45" s="193" t="s">
        <v>113</v>
      </c>
      <c r="B45" s="193" t="s">
        <v>114</v>
      </c>
      <c r="C45" s="193"/>
      <c r="D45" s="193"/>
      <c r="E45" s="193"/>
      <c r="F45" s="193"/>
      <c r="G45" s="193">
        <v>6</v>
      </c>
      <c r="H45" s="193"/>
      <c r="I45" s="193"/>
      <c r="J45" s="193"/>
      <c r="K45" s="193"/>
      <c r="L45" s="193"/>
      <c r="M45" s="193"/>
      <c r="N45" s="193"/>
      <c r="O45" s="193"/>
      <c r="P45" s="193"/>
      <c r="Q45" s="193"/>
      <c r="R45" s="193"/>
      <c r="S45" s="193"/>
      <c r="T45" s="193"/>
      <c r="U45" s="193"/>
      <c r="V45" s="193"/>
      <c r="W45" s="193"/>
      <c r="X45" s="193"/>
      <c r="Y45" s="193"/>
      <c r="Z45" s="193"/>
      <c r="AA45" s="193"/>
      <c r="AB45" s="193">
        <f t="shared" si="0"/>
        <v>6</v>
      </c>
    </row>
    <row r="46" spans="1:28">
      <c r="A46" s="193" t="s">
        <v>115</v>
      </c>
      <c r="B46" s="193" t="s">
        <v>116</v>
      </c>
      <c r="C46" s="193"/>
      <c r="D46" s="193"/>
      <c r="E46" s="193"/>
      <c r="F46" s="193"/>
      <c r="G46" s="193">
        <v>1</v>
      </c>
      <c r="H46" s="193"/>
      <c r="I46" s="193"/>
      <c r="J46" s="193"/>
      <c r="K46" s="193"/>
      <c r="L46" s="193"/>
      <c r="M46" s="193"/>
      <c r="N46" s="193"/>
      <c r="O46" s="193"/>
      <c r="P46" s="193"/>
      <c r="Q46" s="193"/>
      <c r="R46" s="193"/>
      <c r="S46" s="193"/>
      <c r="T46" s="193"/>
      <c r="U46" s="193"/>
      <c r="V46" s="193"/>
      <c r="W46" s="193"/>
      <c r="X46" s="193"/>
      <c r="Y46" s="193"/>
      <c r="Z46" s="193"/>
      <c r="AA46" s="193"/>
      <c r="AB46" s="193">
        <f t="shared" si="0"/>
        <v>1</v>
      </c>
    </row>
    <row r="47" spans="1:28">
      <c r="A47" s="193" t="s">
        <v>117</v>
      </c>
      <c r="B47" s="196" t="s">
        <v>118</v>
      </c>
      <c r="C47" s="193"/>
      <c r="D47" s="193"/>
      <c r="E47" s="193"/>
      <c r="F47" s="193"/>
      <c r="G47" s="193">
        <v>1</v>
      </c>
      <c r="H47" s="193"/>
      <c r="I47" s="193"/>
      <c r="J47" s="193"/>
      <c r="K47" s="193"/>
      <c r="L47" s="193"/>
      <c r="M47" s="193"/>
      <c r="N47" s="193"/>
      <c r="O47" s="193"/>
      <c r="P47" s="193"/>
      <c r="Q47" s="193"/>
      <c r="R47" s="193"/>
      <c r="S47" s="193"/>
      <c r="T47" s="193"/>
      <c r="U47" s="193"/>
      <c r="V47" s="193"/>
      <c r="W47" s="193"/>
      <c r="X47" s="193"/>
      <c r="Y47" s="193"/>
      <c r="Z47" s="193"/>
      <c r="AA47" s="193"/>
      <c r="AB47" s="193">
        <f t="shared" si="0"/>
        <v>1</v>
      </c>
    </row>
    <row r="48" spans="1:28">
      <c r="A48" s="193" t="s">
        <v>119</v>
      </c>
      <c r="B48" s="193" t="s">
        <v>120</v>
      </c>
      <c r="C48" s="193"/>
      <c r="D48" s="193"/>
      <c r="E48" s="193"/>
      <c r="F48" s="193"/>
      <c r="G48" s="193">
        <v>4</v>
      </c>
      <c r="H48" s="193"/>
      <c r="I48" s="193"/>
      <c r="J48" s="193"/>
      <c r="K48" s="193"/>
      <c r="L48" s="193"/>
      <c r="M48" s="193"/>
      <c r="N48" s="193"/>
      <c r="O48" s="193"/>
      <c r="P48" s="193"/>
      <c r="Q48" s="193"/>
      <c r="R48" s="193"/>
      <c r="S48" s="193"/>
      <c r="T48" s="193"/>
      <c r="U48" s="193"/>
      <c r="V48" s="193"/>
      <c r="W48" s="193"/>
      <c r="X48" s="193"/>
      <c r="Y48" s="193"/>
      <c r="Z48" s="193"/>
      <c r="AA48" s="193"/>
      <c r="AB48" s="193">
        <f t="shared" si="0"/>
        <v>4</v>
      </c>
    </row>
    <row r="49" spans="1:28">
      <c r="A49" s="193" t="s">
        <v>121</v>
      </c>
      <c r="B49" s="193" t="s">
        <v>122</v>
      </c>
      <c r="C49" s="193"/>
      <c r="D49" s="193"/>
      <c r="E49" s="193"/>
      <c r="F49" s="193"/>
      <c r="G49" s="193">
        <v>1</v>
      </c>
      <c r="H49" s="193"/>
      <c r="I49" s="193"/>
      <c r="J49" s="193"/>
      <c r="K49" s="193"/>
      <c r="L49" s="193"/>
      <c r="M49" s="193"/>
      <c r="N49" s="193"/>
      <c r="O49" s="193"/>
      <c r="P49" s="193"/>
      <c r="Q49" s="193"/>
      <c r="R49" s="193"/>
      <c r="S49" s="193"/>
      <c r="T49" s="193"/>
      <c r="U49" s="193"/>
      <c r="V49" s="193"/>
      <c r="W49" s="193"/>
      <c r="X49" s="193"/>
      <c r="Y49" s="193"/>
      <c r="Z49" s="193"/>
      <c r="AA49" s="193"/>
      <c r="AB49" s="193">
        <f t="shared" si="0"/>
        <v>1</v>
      </c>
    </row>
    <row r="50" spans="1:28">
      <c r="A50" s="193" t="s">
        <v>123</v>
      </c>
      <c r="B50" s="193" t="s">
        <v>124</v>
      </c>
      <c r="C50" s="193"/>
      <c r="D50" s="193"/>
      <c r="E50" s="193"/>
      <c r="F50" s="193"/>
      <c r="G50" s="193">
        <v>1</v>
      </c>
      <c r="H50" s="193"/>
      <c r="I50" s="193"/>
      <c r="J50" s="193"/>
      <c r="K50" s="193"/>
      <c r="L50" s="193"/>
      <c r="M50" s="193"/>
      <c r="N50" s="193"/>
      <c r="O50" s="193"/>
      <c r="P50" s="193"/>
      <c r="Q50" s="193"/>
      <c r="R50" s="193"/>
      <c r="S50" s="193"/>
      <c r="T50" s="193"/>
      <c r="U50" s="193"/>
      <c r="V50" s="193"/>
      <c r="W50" s="193"/>
      <c r="X50" s="193"/>
      <c r="Y50" s="193"/>
      <c r="Z50" s="193"/>
      <c r="AA50" s="193"/>
      <c r="AB50" s="193">
        <f t="shared" si="0"/>
        <v>1</v>
      </c>
    </row>
    <row r="51" spans="1:28">
      <c r="A51" s="193" t="s">
        <v>125</v>
      </c>
      <c r="B51" s="193" t="s">
        <v>126</v>
      </c>
      <c r="C51" s="193"/>
      <c r="D51" s="193"/>
      <c r="E51" s="193"/>
      <c r="F51" s="193"/>
      <c r="G51" s="193">
        <v>1</v>
      </c>
      <c r="H51" s="193">
        <v>2</v>
      </c>
      <c r="I51" s="193">
        <v>2</v>
      </c>
      <c r="J51" s="193">
        <v>2</v>
      </c>
      <c r="K51" s="193">
        <v>2</v>
      </c>
      <c r="L51" s="193">
        <v>2</v>
      </c>
      <c r="M51" s="193">
        <v>2</v>
      </c>
      <c r="N51" s="193">
        <v>2</v>
      </c>
      <c r="O51" s="193">
        <v>2</v>
      </c>
      <c r="P51" s="193">
        <v>2</v>
      </c>
      <c r="Q51" s="193">
        <v>2</v>
      </c>
      <c r="R51" s="193">
        <v>2</v>
      </c>
      <c r="S51" s="193">
        <v>2</v>
      </c>
      <c r="T51" s="193">
        <v>2</v>
      </c>
      <c r="U51" s="193">
        <v>2</v>
      </c>
      <c r="V51" s="193">
        <v>2</v>
      </c>
      <c r="W51" s="193">
        <v>2</v>
      </c>
      <c r="X51" s="193">
        <v>2</v>
      </c>
      <c r="Y51" s="193">
        <v>2</v>
      </c>
      <c r="Z51" s="193">
        <v>2</v>
      </c>
      <c r="AA51" s="193">
        <v>2</v>
      </c>
      <c r="AB51" s="193">
        <f t="shared" si="0"/>
        <v>41</v>
      </c>
    </row>
    <row r="52" spans="1:28">
      <c r="A52" s="193" t="s">
        <v>127</v>
      </c>
      <c r="B52" s="193" t="s">
        <v>128</v>
      </c>
      <c r="C52" s="193"/>
      <c r="D52" s="193"/>
      <c r="E52" s="193"/>
      <c r="F52" s="193"/>
      <c r="G52" s="193">
        <v>1</v>
      </c>
      <c r="H52" s="193"/>
      <c r="I52" s="193"/>
      <c r="J52" s="193"/>
      <c r="K52" s="193"/>
      <c r="L52" s="193"/>
      <c r="M52" s="193"/>
      <c r="N52" s="193"/>
      <c r="O52" s="193"/>
      <c r="P52" s="193"/>
      <c r="Q52" s="193"/>
      <c r="R52" s="193"/>
      <c r="S52" s="193"/>
      <c r="T52" s="193"/>
      <c r="U52" s="193"/>
      <c r="V52" s="193"/>
      <c r="W52" s="193"/>
      <c r="X52" s="193"/>
      <c r="Y52" s="193"/>
      <c r="Z52" s="193"/>
      <c r="AA52" s="193"/>
      <c r="AB52" s="193">
        <f t="shared" si="0"/>
        <v>1</v>
      </c>
    </row>
    <row r="53" spans="1:28">
      <c r="A53" s="193" t="s">
        <v>129</v>
      </c>
      <c r="B53" s="193" t="s">
        <v>130</v>
      </c>
      <c r="C53" s="193"/>
      <c r="D53" s="193"/>
      <c r="E53" s="193"/>
      <c r="F53" s="193"/>
      <c r="G53" s="193">
        <v>1</v>
      </c>
      <c r="H53" s="193"/>
      <c r="I53" s="193"/>
      <c r="J53" s="193"/>
      <c r="K53" s="193"/>
      <c r="L53" s="193"/>
      <c r="M53" s="193"/>
      <c r="N53" s="193"/>
      <c r="O53" s="193"/>
      <c r="P53" s="193"/>
      <c r="Q53" s="193"/>
      <c r="R53" s="193"/>
      <c r="S53" s="193"/>
      <c r="T53" s="193"/>
      <c r="U53" s="193"/>
      <c r="V53" s="193"/>
      <c r="W53" s="193"/>
      <c r="X53" s="193"/>
      <c r="Y53" s="193"/>
      <c r="Z53" s="193"/>
      <c r="AA53" s="193"/>
      <c r="AB53" s="193">
        <f t="shared" si="0"/>
        <v>1</v>
      </c>
    </row>
    <row r="54" spans="1:28">
      <c r="A54" s="193" t="s">
        <v>131</v>
      </c>
      <c r="B54" s="193" t="s">
        <v>132</v>
      </c>
      <c r="C54" s="193"/>
      <c r="D54" s="193"/>
      <c r="E54" s="193"/>
      <c r="F54" s="193"/>
      <c r="G54" s="193">
        <v>1</v>
      </c>
      <c r="H54" s="193"/>
      <c r="I54" s="193"/>
      <c r="J54" s="193"/>
      <c r="K54" s="193"/>
      <c r="L54" s="193"/>
      <c r="M54" s="193"/>
      <c r="N54" s="193"/>
      <c r="O54" s="193"/>
      <c r="P54" s="193"/>
      <c r="Q54" s="193"/>
      <c r="R54" s="193"/>
      <c r="S54" s="193"/>
      <c r="T54" s="193"/>
      <c r="U54" s="193"/>
      <c r="V54" s="193"/>
      <c r="W54" s="193"/>
      <c r="X54" s="193"/>
      <c r="Y54" s="193"/>
      <c r="Z54" s="193"/>
      <c r="AA54" s="193"/>
      <c r="AB54" s="193">
        <f t="shared" si="0"/>
        <v>1</v>
      </c>
    </row>
    <row r="55" spans="1:28">
      <c r="A55" s="193" t="s">
        <v>133</v>
      </c>
      <c r="B55" s="195" t="s">
        <v>134</v>
      </c>
      <c r="C55" s="195"/>
      <c r="D55" s="195"/>
      <c r="E55" s="195"/>
      <c r="F55" s="195"/>
      <c r="G55" s="195">
        <v>1</v>
      </c>
      <c r="H55" s="195"/>
      <c r="I55" s="195"/>
      <c r="J55" s="195"/>
      <c r="K55" s="195"/>
      <c r="L55" s="195"/>
      <c r="M55" s="195"/>
      <c r="N55" s="195"/>
      <c r="O55" s="195"/>
      <c r="P55" s="195"/>
      <c r="Q55" s="195"/>
      <c r="R55" s="195"/>
      <c r="S55" s="195"/>
      <c r="T55" s="195"/>
      <c r="U55" s="195"/>
      <c r="V55" s="195"/>
      <c r="W55" s="195"/>
      <c r="X55" s="195"/>
      <c r="Y55" s="195"/>
      <c r="Z55" s="195"/>
      <c r="AA55" s="195"/>
      <c r="AB55" s="193">
        <f t="shared" si="0"/>
        <v>1</v>
      </c>
    </row>
    <row r="56" spans="1:28">
      <c r="A56" s="202" t="s">
        <v>135</v>
      </c>
      <c r="B56" s="194" t="s">
        <v>136</v>
      </c>
      <c r="C56" s="193"/>
      <c r="D56" s="193"/>
      <c r="E56" s="194"/>
      <c r="F56" s="193"/>
      <c r="G56" s="193">
        <v>2</v>
      </c>
      <c r="H56" s="193"/>
      <c r="I56" s="193"/>
      <c r="J56" s="193"/>
      <c r="K56" s="193"/>
      <c r="L56" s="193"/>
      <c r="M56" s="193"/>
      <c r="N56" s="193"/>
      <c r="O56" s="193"/>
      <c r="P56" s="193"/>
      <c r="Q56" s="193"/>
      <c r="R56" s="193"/>
      <c r="S56" s="193"/>
      <c r="T56" s="193"/>
      <c r="U56" s="193"/>
      <c r="V56" s="193"/>
      <c r="W56" s="193"/>
      <c r="X56" s="193"/>
      <c r="Y56" s="193"/>
      <c r="Z56" s="193"/>
      <c r="AA56" s="193"/>
      <c r="AB56" s="193">
        <f t="shared" si="0"/>
        <v>2</v>
      </c>
    </row>
    <row r="57" spans="1:28">
      <c r="A57" s="202" t="s">
        <v>137</v>
      </c>
      <c r="B57" s="194"/>
      <c r="C57" s="193"/>
      <c r="D57" s="193"/>
      <c r="E57" s="194"/>
      <c r="F57" s="193"/>
      <c r="G57" s="193"/>
      <c r="H57" s="193"/>
      <c r="I57" s="193"/>
      <c r="J57" s="193"/>
      <c r="K57" s="193"/>
      <c r="L57" s="193"/>
      <c r="M57" s="193"/>
      <c r="N57" s="193"/>
      <c r="O57" s="193"/>
      <c r="P57" s="193"/>
      <c r="Q57" s="193"/>
      <c r="R57" s="193"/>
      <c r="S57" s="193"/>
      <c r="T57" s="193"/>
      <c r="U57" s="193"/>
      <c r="V57" s="193"/>
      <c r="W57" s="193"/>
      <c r="X57" s="193"/>
      <c r="Y57" s="193"/>
      <c r="Z57" s="193"/>
      <c r="AA57" s="193"/>
      <c r="AB57" s="193">
        <f t="shared" si="0"/>
        <v>0</v>
      </c>
    </row>
    <row r="58" spans="1:28">
      <c r="A58" s="202" t="s">
        <v>138</v>
      </c>
      <c r="B58" s="194" t="s">
        <v>139</v>
      </c>
      <c r="C58" s="193"/>
      <c r="D58" s="193"/>
      <c r="E58" s="194"/>
      <c r="F58" s="193"/>
      <c r="G58" s="193">
        <v>1</v>
      </c>
      <c r="H58" s="193"/>
      <c r="I58" s="193"/>
      <c r="J58" s="193"/>
      <c r="K58" s="193"/>
      <c r="L58" s="193"/>
      <c r="M58" s="193"/>
      <c r="N58" s="193"/>
      <c r="O58" s="193"/>
      <c r="P58" s="193"/>
      <c r="Q58" s="193"/>
      <c r="R58" s="193"/>
      <c r="S58" s="193"/>
      <c r="T58" s="193"/>
      <c r="U58" s="193"/>
      <c r="V58" s="193"/>
      <c r="W58" s="193"/>
      <c r="X58" s="193"/>
      <c r="Y58" s="193"/>
      <c r="Z58" s="193"/>
      <c r="AA58" s="193"/>
      <c r="AB58" s="193">
        <f t="shared" si="0"/>
        <v>1</v>
      </c>
    </row>
    <row r="59" spans="1:28">
      <c r="A59" s="202" t="s">
        <v>140</v>
      </c>
      <c r="B59" s="194" t="s">
        <v>141</v>
      </c>
      <c r="C59" s="193"/>
      <c r="D59" s="193"/>
      <c r="E59" s="194"/>
      <c r="F59" s="193"/>
      <c r="G59" s="193"/>
      <c r="H59" s="193">
        <v>1</v>
      </c>
      <c r="I59" s="193">
        <v>1</v>
      </c>
      <c r="J59" s="193">
        <v>1</v>
      </c>
      <c r="K59" s="193">
        <v>1</v>
      </c>
      <c r="L59" s="193">
        <v>1</v>
      </c>
      <c r="M59" s="193">
        <v>1</v>
      </c>
      <c r="N59" s="193">
        <v>1</v>
      </c>
      <c r="O59" s="193">
        <v>1</v>
      </c>
      <c r="P59" s="193">
        <v>1</v>
      </c>
      <c r="Q59" s="193">
        <v>1</v>
      </c>
      <c r="R59" s="193">
        <v>1</v>
      </c>
      <c r="S59" s="193">
        <v>1</v>
      </c>
      <c r="T59" s="193">
        <v>1</v>
      </c>
      <c r="U59" s="193">
        <v>1</v>
      </c>
      <c r="V59" s="193">
        <v>1</v>
      </c>
      <c r="W59" s="193">
        <v>1</v>
      </c>
      <c r="X59" s="193">
        <v>1</v>
      </c>
      <c r="Y59" s="193">
        <v>1</v>
      </c>
      <c r="Z59" s="193">
        <v>1</v>
      </c>
      <c r="AA59" s="193"/>
      <c r="AB59" s="193">
        <f t="shared" si="0"/>
        <v>19</v>
      </c>
    </row>
    <row r="60" spans="1:28">
      <c r="A60" s="202" t="s">
        <v>142</v>
      </c>
      <c r="B60" s="194" t="s">
        <v>143</v>
      </c>
      <c r="C60" s="193"/>
      <c r="D60" s="193"/>
      <c r="E60" s="194"/>
      <c r="F60" s="193"/>
      <c r="G60" s="193"/>
      <c r="H60" s="193">
        <v>1</v>
      </c>
      <c r="I60" s="193">
        <v>1</v>
      </c>
      <c r="J60" s="193">
        <v>1</v>
      </c>
      <c r="K60" s="193">
        <v>1</v>
      </c>
      <c r="L60" s="193">
        <v>1</v>
      </c>
      <c r="M60" s="193">
        <v>1</v>
      </c>
      <c r="N60" s="193">
        <v>1</v>
      </c>
      <c r="O60" s="193">
        <v>1</v>
      </c>
      <c r="P60" s="193">
        <v>1</v>
      </c>
      <c r="Q60" s="193">
        <v>1</v>
      </c>
      <c r="R60" s="193">
        <v>1</v>
      </c>
      <c r="S60" s="193">
        <v>1</v>
      </c>
      <c r="T60" s="193">
        <v>1</v>
      </c>
      <c r="U60" s="193">
        <v>1</v>
      </c>
      <c r="V60" s="193">
        <v>1</v>
      </c>
      <c r="W60" s="193">
        <v>1</v>
      </c>
      <c r="X60" s="193">
        <v>1</v>
      </c>
      <c r="Y60" s="193">
        <v>1</v>
      </c>
      <c r="Z60" s="193">
        <v>1</v>
      </c>
      <c r="AA60" s="193"/>
      <c r="AB60" s="193">
        <f t="shared" si="0"/>
        <v>19</v>
      </c>
    </row>
    <row r="61" spans="1:28">
      <c r="A61" s="202" t="s">
        <v>144</v>
      </c>
      <c r="B61" s="194" t="s">
        <v>145</v>
      </c>
      <c r="C61" s="193"/>
      <c r="D61" s="193"/>
      <c r="E61" s="194"/>
      <c r="F61" s="193"/>
      <c r="G61" s="193"/>
      <c r="H61" s="193">
        <v>4</v>
      </c>
      <c r="I61" s="193">
        <v>4</v>
      </c>
      <c r="J61" s="193">
        <v>4</v>
      </c>
      <c r="K61" s="193">
        <v>4</v>
      </c>
      <c r="L61" s="193">
        <v>4</v>
      </c>
      <c r="M61" s="193">
        <v>4</v>
      </c>
      <c r="N61" s="193">
        <v>4</v>
      </c>
      <c r="O61" s="193">
        <v>4</v>
      </c>
      <c r="P61" s="193">
        <v>4</v>
      </c>
      <c r="Q61" s="193">
        <v>4</v>
      </c>
      <c r="R61" s="193">
        <v>4</v>
      </c>
      <c r="S61" s="193">
        <v>4</v>
      </c>
      <c r="T61" s="193">
        <v>4</v>
      </c>
      <c r="U61" s="193">
        <v>4</v>
      </c>
      <c r="V61" s="193">
        <v>4</v>
      </c>
      <c r="W61" s="193">
        <v>4</v>
      </c>
      <c r="X61" s="193">
        <v>4</v>
      </c>
      <c r="Y61" s="193">
        <v>4</v>
      </c>
      <c r="Z61" s="193">
        <v>4</v>
      </c>
      <c r="AA61" s="193"/>
      <c r="AB61" s="193">
        <f t="shared" si="0"/>
        <v>76</v>
      </c>
    </row>
    <row r="62" spans="1:28">
      <c r="A62" s="202" t="s">
        <v>146</v>
      </c>
      <c r="B62" s="194" t="s">
        <v>147</v>
      </c>
      <c r="C62" s="193"/>
      <c r="D62" s="193"/>
      <c r="E62" s="194"/>
      <c r="F62" s="193"/>
      <c r="G62" s="193"/>
      <c r="H62" s="193">
        <v>3</v>
      </c>
      <c r="I62" s="193">
        <v>3</v>
      </c>
      <c r="J62" s="193">
        <v>3</v>
      </c>
      <c r="K62" s="193">
        <v>3</v>
      </c>
      <c r="L62" s="193">
        <v>3</v>
      </c>
      <c r="M62" s="193">
        <v>3</v>
      </c>
      <c r="N62" s="193">
        <v>3</v>
      </c>
      <c r="O62" s="193">
        <v>3</v>
      </c>
      <c r="P62" s="193">
        <v>3</v>
      </c>
      <c r="Q62" s="193">
        <v>3</v>
      </c>
      <c r="R62" s="193">
        <v>3</v>
      </c>
      <c r="S62" s="193">
        <v>3</v>
      </c>
      <c r="T62" s="193">
        <v>3</v>
      </c>
      <c r="U62" s="193">
        <v>3</v>
      </c>
      <c r="V62" s="193">
        <v>3</v>
      </c>
      <c r="W62" s="193">
        <v>3</v>
      </c>
      <c r="X62" s="193">
        <v>3</v>
      </c>
      <c r="Y62" s="193">
        <v>3</v>
      </c>
      <c r="Z62" s="193">
        <v>3</v>
      </c>
      <c r="AA62" s="193"/>
      <c r="AB62" s="193">
        <f t="shared" si="0"/>
        <v>57</v>
      </c>
    </row>
    <row r="63" spans="1:28">
      <c r="A63" s="202" t="s">
        <v>148</v>
      </c>
      <c r="B63" s="194" t="s">
        <v>149</v>
      </c>
      <c r="C63" s="193"/>
      <c r="D63" s="193"/>
      <c r="E63" s="194"/>
      <c r="F63" s="193"/>
      <c r="G63" s="193"/>
      <c r="H63" s="193">
        <v>6</v>
      </c>
      <c r="I63" s="193">
        <v>6</v>
      </c>
      <c r="J63" s="193">
        <v>6</v>
      </c>
      <c r="K63" s="193">
        <v>6</v>
      </c>
      <c r="L63" s="193">
        <v>6</v>
      </c>
      <c r="M63" s="193">
        <v>6</v>
      </c>
      <c r="N63" s="193">
        <v>6</v>
      </c>
      <c r="O63" s="193">
        <v>6</v>
      </c>
      <c r="P63" s="193">
        <v>6</v>
      </c>
      <c r="Q63" s="193">
        <v>6</v>
      </c>
      <c r="R63" s="193">
        <v>6</v>
      </c>
      <c r="S63" s="193">
        <v>6</v>
      </c>
      <c r="T63" s="193">
        <v>6</v>
      </c>
      <c r="U63" s="193">
        <v>6</v>
      </c>
      <c r="V63" s="193">
        <v>6</v>
      </c>
      <c r="W63" s="193">
        <v>6</v>
      </c>
      <c r="X63" s="193">
        <v>6</v>
      </c>
      <c r="Y63" s="193">
        <v>6</v>
      </c>
      <c r="Z63" s="193">
        <v>6</v>
      </c>
      <c r="AA63" s="193"/>
      <c r="AB63" s="193">
        <f t="shared" si="0"/>
        <v>114</v>
      </c>
    </row>
    <row r="64" spans="1:28">
      <c r="A64" s="202" t="s">
        <v>150</v>
      </c>
      <c r="B64" s="194" t="s">
        <v>151</v>
      </c>
      <c r="C64" s="193"/>
      <c r="D64" s="193"/>
      <c r="E64" s="194"/>
      <c r="F64" s="193"/>
      <c r="G64" s="193"/>
      <c r="H64" s="193">
        <v>6</v>
      </c>
      <c r="I64" s="193">
        <v>6</v>
      </c>
      <c r="J64" s="193">
        <v>6</v>
      </c>
      <c r="K64" s="193">
        <v>6</v>
      </c>
      <c r="L64" s="193">
        <v>6</v>
      </c>
      <c r="M64" s="193">
        <v>6</v>
      </c>
      <c r="N64" s="193">
        <v>6</v>
      </c>
      <c r="O64" s="193">
        <v>6</v>
      </c>
      <c r="P64" s="193">
        <v>6</v>
      </c>
      <c r="Q64" s="193">
        <v>6</v>
      </c>
      <c r="R64" s="193">
        <v>6</v>
      </c>
      <c r="S64" s="193">
        <v>6</v>
      </c>
      <c r="T64" s="193">
        <v>6</v>
      </c>
      <c r="U64" s="193">
        <v>6</v>
      </c>
      <c r="V64" s="193">
        <v>6</v>
      </c>
      <c r="W64" s="193">
        <v>6</v>
      </c>
      <c r="X64" s="193">
        <v>6</v>
      </c>
      <c r="Y64" s="193">
        <v>6</v>
      </c>
      <c r="Z64" s="193">
        <v>6</v>
      </c>
      <c r="AA64" s="193"/>
      <c r="AB64" s="193">
        <f t="shared" si="0"/>
        <v>114</v>
      </c>
    </row>
    <row r="65" spans="1:28">
      <c r="A65" s="202" t="s">
        <v>152</v>
      </c>
      <c r="B65" s="193" t="s">
        <v>153</v>
      </c>
      <c r="C65" s="193"/>
      <c r="D65" s="193"/>
      <c r="E65" s="193"/>
      <c r="F65" s="193"/>
      <c r="G65" s="193"/>
      <c r="H65" s="193">
        <v>3</v>
      </c>
      <c r="I65" s="193">
        <v>1</v>
      </c>
      <c r="J65" s="193">
        <v>1</v>
      </c>
      <c r="K65" s="193">
        <v>1</v>
      </c>
      <c r="L65" s="193">
        <v>2</v>
      </c>
      <c r="M65" s="193">
        <v>1</v>
      </c>
      <c r="N65" s="193">
        <v>2</v>
      </c>
      <c r="O65" s="193">
        <v>1</v>
      </c>
      <c r="P65" s="193">
        <v>1</v>
      </c>
      <c r="Q65" s="193">
        <v>1</v>
      </c>
      <c r="R65" s="193">
        <v>1</v>
      </c>
      <c r="S65" s="193">
        <v>1</v>
      </c>
      <c r="T65" s="193">
        <v>1</v>
      </c>
      <c r="U65" s="193">
        <v>1</v>
      </c>
      <c r="V65" s="193">
        <v>1</v>
      </c>
      <c r="W65" s="193">
        <v>1</v>
      </c>
      <c r="X65" s="193">
        <v>1</v>
      </c>
      <c r="Y65" s="193">
        <v>1</v>
      </c>
      <c r="Z65" s="193">
        <v>1</v>
      </c>
      <c r="AA65" s="193"/>
      <c r="AB65" s="193">
        <f t="shared" si="0"/>
        <v>23</v>
      </c>
    </row>
    <row r="66" spans="1:28">
      <c r="A66" s="202" t="s">
        <v>154</v>
      </c>
      <c r="B66" s="193" t="s">
        <v>155</v>
      </c>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f t="shared" si="0"/>
        <v>0</v>
      </c>
    </row>
    <row r="67" spans="1:28">
      <c r="A67" s="202" t="s">
        <v>156</v>
      </c>
      <c r="B67" s="193" t="s">
        <v>157</v>
      </c>
      <c r="C67" s="193"/>
      <c r="D67" s="193"/>
      <c r="E67" s="193"/>
      <c r="F67" s="193"/>
      <c r="G67" s="193"/>
      <c r="H67" s="193">
        <v>1</v>
      </c>
      <c r="I67" s="193">
        <v>1</v>
      </c>
      <c r="J67" s="193">
        <v>1</v>
      </c>
      <c r="K67" s="193">
        <v>1</v>
      </c>
      <c r="L67" s="193">
        <v>1</v>
      </c>
      <c r="M67" s="193">
        <v>1</v>
      </c>
      <c r="N67" s="193">
        <v>1</v>
      </c>
      <c r="O67" s="193">
        <v>1</v>
      </c>
      <c r="P67" s="193">
        <v>1</v>
      </c>
      <c r="Q67" s="193">
        <v>1</v>
      </c>
      <c r="R67" s="193">
        <v>1</v>
      </c>
      <c r="S67" s="193">
        <v>1</v>
      </c>
      <c r="T67" s="193">
        <v>1</v>
      </c>
      <c r="U67" s="193">
        <v>1</v>
      </c>
      <c r="V67" s="193">
        <v>1</v>
      </c>
      <c r="W67" s="193">
        <v>1</v>
      </c>
      <c r="X67" s="193">
        <v>1</v>
      </c>
      <c r="Y67" s="193">
        <v>1</v>
      </c>
      <c r="Z67" s="193">
        <v>1</v>
      </c>
      <c r="AA67" s="193"/>
      <c r="AB67" s="193">
        <f t="shared" si="0"/>
        <v>19</v>
      </c>
    </row>
    <row r="68" spans="1:28">
      <c r="A68" s="202" t="s">
        <v>158</v>
      </c>
      <c r="B68" s="194" t="s">
        <v>159</v>
      </c>
      <c r="C68" s="193"/>
      <c r="D68" s="193"/>
      <c r="E68" s="193"/>
      <c r="F68" s="193"/>
      <c r="G68" s="193"/>
      <c r="H68" s="193">
        <v>2</v>
      </c>
      <c r="I68" s="193">
        <v>2</v>
      </c>
      <c r="J68" s="193">
        <v>2</v>
      </c>
      <c r="K68" s="193">
        <v>2</v>
      </c>
      <c r="L68" s="193">
        <v>2</v>
      </c>
      <c r="M68" s="193">
        <v>2</v>
      </c>
      <c r="N68" s="193">
        <v>2</v>
      </c>
      <c r="O68" s="193">
        <v>2</v>
      </c>
      <c r="P68" s="193">
        <v>2</v>
      </c>
      <c r="Q68" s="193">
        <v>2</v>
      </c>
      <c r="R68" s="193">
        <v>2</v>
      </c>
      <c r="S68" s="193">
        <v>2</v>
      </c>
      <c r="T68" s="193">
        <v>2</v>
      </c>
      <c r="U68" s="193">
        <v>2</v>
      </c>
      <c r="V68" s="193">
        <v>2</v>
      </c>
      <c r="W68" s="193">
        <v>2</v>
      </c>
      <c r="X68" s="193">
        <v>2</v>
      </c>
      <c r="Y68" s="193">
        <v>2</v>
      </c>
      <c r="Z68" s="193">
        <v>2</v>
      </c>
      <c r="AA68" s="193"/>
      <c r="AB68" s="193">
        <f t="shared" ref="AB68:AB91" si="1">SUM(E68:AA68)</f>
        <v>38</v>
      </c>
    </row>
    <row r="69" spans="1:28">
      <c r="A69" s="202" t="s">
        <v>160</v>
      </c>
      <c r="B69" s="193" t="s">
        <v>161</v>
      </c>
      <c r="C69" s="193"/>
      <c r="D69" s="193"/>
      <c r="E69" s="193"/>
      <c r="F69" s="193"/>
      <c r="G69" s="193"/>
      <c r="H69" s="193">
        <v>2</v>
      </c>
      <c r="I69" s="193">
        <v>1</v>
      </c>
      <c r="J69" s="193">
        <v>1</v>
      </c>
      <c r="K69" s="193">
        <v>1</v>
      </c>
      <c r="L69" s="193">
        <v>1</v>
      </c>
      <c r="M69" s="193">
        <v>1</v>
      </c>
      <c r="N69" s="193">
        <v>1</v>
      </c>
      <c r="O69" s="193">
        <v>1</v>
      </c>
      <c r="P69" s="193">
        <v>1</v>
      </c>
      <c r="Q69" s="193">
        <v>1</v>
      </c>
      <c r="R69" s="193">
        <v>1</v>
      </c>
      <c r="S69" s="193">
        <v>1</v>
      </c>
      <c r="T69" s="193">
        <v>1</v>
      </c>
      <c r="U69" s="193">
        <v>1</v>
      </c>
      <c r="V69" s="193">
        <v>1</v>
      </c>
      <c r="W69" s="193">
        <v>1</v>
      </c>
      <c r="X69" s="193">
        <v>1</v>
      </c>
      <c r="Y69" s="193">
        <v>1</v>
      </c>
      <c r="Z69" s="193">
        <v>1</v>
      </c>
      <c r="AA69" s="193"/>
      <c r="AB69" s="193">
        <f t="shared" si="1"/>
        <v>20</v>
      </c>
    </row>
    <row r="70" spans="1:28">
      <c r="A70" s="202" t="s">
        <v>162</v>
      </c>
      <c r="B70" s="193" t="s">
        <v>163</v>
      </c>
      <c r="C70" s="193"/>
      <c r="D70" s="193"/>
      <c r="E70" s="193"/>
      <c r="F70" s="193"/>
      <c r="G70" s="193"/>
      <c r="H70" s="193">
        <v>2</v>
      </c>
      <c r="I70" s="193">
        <v>2</v>
      </c>
      <c r="J70" s="193">
        <v>2</v>
      </c>
      <c r="K70" s="193">
        <v>2</v>
      </c>
      <c r="L70" s="193">
        <v>2</v>
      </c>
      <c r="M70" s="193">
        <v>2</v>
      </c>
      <c r="N70" s="193">
        <v>2</v>
      </c>
      <c r="O70" s="193">
        <v>2</v>
      </c>
      <c r="P70" s="193">
        <v>2</v>
      </c>
      <c r="Q70" s="193">
        <v>2</v>
      </c>
      <c r="R70" s="193">
        <v>2</v>
      </c>
      <c r="S70" s="193">
        <v>2</v>
      </c>
      <c r="T70" s="193">
        <v>2</v>
      </c>
      <c r="U70" s="193">
        <v>2</v>
      </c>
      <c r="V70" s="193">
        <v>2</v>
      </c>
      <c r="W70" s="193">
        <v>2</v>
      </c>
      <c r="X70" s="193">
        <v>2</v>
      </c>
      <c r="Y70" s="193">
        <v>2</v>
      </c>
      <c r="Z70" s="193">
        <v>2</v>
      </c>
      <c r="AA70" s="193"/>
      <c r="AB70" s="193">
        <f t="shared" si="1"/>
        <v>38</v>
      </c>
    </row>
    <row r="71" spans="1:28">
      <c r="A71" s="202" t="s">
        <v>164</v>
      </c>
      <c r="B71" s="194" t="s">
        <v>165</v>
      </c>
      <c r="C71" s="193"/>
      <c r="D71" s="193"/>
      <c r="E71" s="193"/>
      <c r="F71" s="193"/>
      <c r="G71" s="193"/>
      <c r="H71" s="193">
        <v>1</v>
      </c>
      <c r="I71" s="193">
        <v>1</v>
      </c>
      <c r="J71" s="193">
        <v>1</v>
      </c>
      <c r="K71" s="193">
        <v>1</v>
      </c>
      <c r="L71" s="193">
        <v>1</v>
      </c>
      <c r="M71" s="193">
        <v>1</v>
      </c>
      <c r="N71" s="193">
        <v>1</v>
      </c>
      <c r="O71" s="193">
        <v>1</v>
      </c>
      <c r="P71" s="193">
        <v>1</v>
      </c>
      <c r="Q71" s="193">
        <v>1</v>
      </c>
      <c r="R71" s="193">
        <v>1</v>
      </c>
      <c r="S71" s="193">
        <v>1</v>
      </c>
      <c r="T71" s="193">
        <v>1</v>
      </c>
      <c r="U71" s="193">
        <v>1</v>
      </c>
      <c r="V71" s="193">
        <v>1</v>
      </c>
      <c r="W71" s="193">
        <v>1</v>
      </c>
      <c r="X71" s="193">
        <v>1</v>
      </c>
      <c r="Y71" s="193">
        <v>1</v>
      </c>
      <c r="Z71" s="193">
        <v>1</v>
      </c>
      <c r="AA71" s="193"/>
      <c r="AB71" s="193">
        <f t="shared" si="1"/>
        <v>19</v>
      </c>
    </row>
    <row r="72" spans="1:28">
      <c r="A72" s="202" t="s">
        <v>166</v>
      </c>
      <c r="B72" s="193" t="s">
        <v>167</v>
      </c>
      <c r="C72" s="193"/>
      <c r="D72" s="193"/>
      <c r="E72" s="193"/>
      <c r="F72" s="193"/>
      <c r="G72" s="193"/>
      <c r="H72" s="193">
        <v>1</v>
      </c>
      <c r="I72" s="193">
        <v>1</v>
      </c>
      <c r="J72" s="193">
        <v>1</v>
      </c>
      <c r="K72" s="193">
        <v>1</v>
      </c>
      <c r="L72" s="193">
        <v>1</v>
      </c>
      <c r="M72" s="193">
        <v>1</v>
      </c>
      <c r="N72" s="193">
        <v>1</v>
      </c>
      <c r="O72" s="193">
        <v>1</v>
      </c>
      <c r="P72" s="193">
        <v>1</v>
      </c>
      <c r="Q72" s="193">
        <v>1</v>
      </c>
      <c r="R72" s="193">
        <v>1</v>
      </c>
      <c r="S72" s="193">
        <v>1</v>
      </c>
      <c r="T72" s="193">
        <v>1</v>
      </c>
      <c r="U72" s="193">
        <v>1</v>
      </c>
      <c r="V72" s="193">
        <v>1</v>
      </c>
      <c r="W72" s="193">
        <v>1</v>
      </c>
      <c r="X72" s="193">
        <v>1</v>
      </c>
      <c r="Y72" s="193">
        <v>1</v>
      </c>
      <c r="Z72" s="193">
        <v>1</v>
      </c>
      <c r="AA72" s="193"/>
      <c r="AB72" s="193">
        <f t="shared" si="1"/>
        <v>19</v>
      </c>
    </row>
    <row r="73" spans="1:28">
      <c r="A73" s="202" t="s">
        <v>168</v>
      </c>
      <c r="B73" s="193" t="s">
        <v>169</v>
      </c>
      <c r="C73" s="193"/>
      <c r="D73" s="193"/>
      <c r="E73" s="193"/>
      <c r="F73" s="193"/>
      <c r="G73" s="193"/>
      <c r="H73" s="193">
        <v>2</v>
      </c>
      <c r="I73" s="193">
        <v>2</v>
      </c>
      <c r="J73" s="193">
        <v>2</v>
      </c>
      <c r="K73" s="193">
        <v>2</v>
      </c>
      <c r="L73" s="193">
        <v>2</v>
      </c>
      <c r="M73" s="193">
        <v>2</v>
      </c>
      <c r="N73" s="193">
        <v>2</v>
      </c>
      <c r="O73" s="193">
        <v>2</v>
      </c>
      <c r="P73" s="193">
        <v>2</v>
      </c>
      <c r="Q73" s="193">
        <v>2</v>
      </c>
      <c r="R73" s="193">
        <v>2</v>
      </c>
      <c r="S73" s="193">
        <v>2</v>
      </c>
      <c r="T73" s="193">
        <v>2</v>
      </c>
      <c r="U73" s="193">
        <v>2</v>
      </c>
      <c r="V73" s="193">
        <v>2</v>
      </c>
      <c r="W73" s="193">
        <v>2</v>
      </c>
      <c r="X73" s="193">
        <v>2</v>
      </c>
      <c r="Y73" s="193">
        <v>2</v>
      </c>
      <c r="Z73" s="193">
        <v>2</v>
      </c>
      <c r="AA73" s="193"/>
      <c r="AB73" s="193">
        <f t="shared" si="1"/>
        <v>38</v>
      </c>
    </row>
    <row r="74" spans="1:28">
      <c r="A74" s="202" t="s">
        <v>170</v>
      </c>
      <c r="B74" s="193" t="s">
        <v>171</v>
      </c>
      <c r="C74" s="193"/>
      <c r="D74" s="193"/>
      <c r="E74" s="193"/>
      <c r="F74" s="193"/>
      <c r="G74" s="193"/>
      <c r="H74" s="193">
        <v>1</v>
      </c>
      <c r="I74" s="193">
        <v>1</v>
      </c>
      <c r="J74" s="193">
        <v>1</v>
      </c>
      <c r="K74" s="193">
        <v>1</v>
      </c>
      <c r="L74" s="193">
        <v>1</v>
      </c>
      <c r="M74" s="193">
        <v>1</v>
      </c>
      <c r="N74" s="193">
        <v>1</v>
      </c>
      <c r="O74" s="193">
        <v>1</v>
      </c>
      <c r="P74" s="193">
        <v>1</v>
      </c>
      <c r="Q74" s="193">
        <v>1</v>
      </c>
      <c r="R74" s="193">
        <v>1</v>
      </c>
      <c r="S74" s="193">
        <v>1</v>
      </c>
      <c r="T74" s="193">
        <v>1</v>
      </c>
      <c r="U74" s="193">
        <v>1</v>
      </c>
      <c r="V74" s="193">
        <v>1</v>
      </c>
      <c r="W74" s="193">
        <v>1</v>
      </c>
      <c r="X74" s="193">
        <v>1</v>
      </c>
      <c r="Y74" s="193">
        <v>1</v>
      </c>
      <c r="Z74" s="193">
        <v>1</v>
      </c>
      <c r="AA74" s="193"/>
      <c r="AB74" s="193">
        <f t="shared" si="1"/>
        <v>19</v>
      </c>
    </row>
    <row r="75" spans="1:28">
      <c r="A75" s="193" t="s">
        <v>172</v>
      </c>
      <c r="B75" s="193" t="s">
        <v>173</v>
      </c>
      <c r="C75" s="193"/>
      <c r="D75" s="193"/>
      <c r="E75" s="193"/>
      <c r="F75" s="193"/>
      <c r="G75" s="193"/>
      <c r="H75" s="193">
        <v>1</v>
      </c>
      <c r="I75" s="193"/>
      <c r="J75" s="193"/>
      <c r="K75" s="193"/>
      <c r="L75" s="193"/>
      <c r="M75" s="193"/>
      <c r="N75" s="193"/>
      <c r="O75" s="193"/>
      <c r="P75" s="193"/>
      <c r="Q75" s="193"/>
      <c r="R75" s="193"/>
      <c r="S75" s="193"/>
      <c r="T75" s="193"/>
      <c r="U75" s="193"/>
      <c r="V75" s="193"/>
      <c r="W75" s="193"/>
      <c r="X75" s="193"/>
      <c r="Y75" s="193"/>
      <c r="Z75" s="193"/>
      <c r="AA75" s="193"/>
      <c r="AB75" s="193">
        <f t="shared" si="1"/>
        <v>1</v>
      </c>
    </row>
    <row r="76" spans="1:28">
      <c r="A76" s="193" t="s">
        <v>174</v>
      </c>
      <c r="B76" s="193" t="s">
        <v>175</v>
      </c>
      <c r="C76" s="193"/>
      <c r="D76" s="193"/>
      <c r="E76" s="193"/>
      <c r="F76" s="193"/>
      <c r="G76" s="193"/>
      <c r="H76" s="193">
        <v>1</v>
      </c>
      <c r="I76" s="193">
        <v>1</v>
      </c>
      <c r="J76" s="193">
        <v>1</v>
      </c>
      <c r="K76" s="193">
        <v>1</v>
      </c>
      <c r="L76" s="193">
        <v>1</v>
      </c>
      <c r="M76" s="193">
        <v>1</v>
      </c>
      <c r="N76" s="193">
        <v>1</v>
      </c>
      <c r="O76" s="193">
        <v>1</v>
      </c>
      <c r="P76" s="193">
        <v>1</v>
      </c>
      <c r="Q76" s="193">
        <v>1</v>
      </c>
      <c r="R76" s="193">
        <v>1</v>
      </c>
      <c r="S76" s="193">
        <v>1</v>
      </c>
      <c r="T76" s="193">
        <v>1</v>
      </c>
      <c r="U76" s="193">
        <v>1</v>
      </c>
      <c r="V76" s="193">
        <v>1</v>
      </c>
      <c r="W76" s="193">
        <v>1</v>
      </c>
      <c r="X76" s="193">
        <v>1</v>
      </c>
      <c r="Y76" s="193">
        <v>1</v>
      </c>
      <c r="Z76" s="193">
        <v>1</v>
      </c>
      <c r="AA76" s="193"/>
      <c r="AB76" s="193">
        <f t="shared" si="1"/>
        <v>19</v>
      </c>
    </row>
    <row r="77" spans="1:28">
      <c r="A77" s="193" t="s">
        <v>176</v>
      </c>
      <c r="B77" s="193" t="s">
        <v>177</v>
      </c>
      <c r="C77" s="193"/>
      <c r="D77" s="193"/>
      <c r="E77" s="193"/>
      <c r="F77" s="193"/>
      <c r="G77" s="193"/>
      <c r="H77" s="193">
        <v>1</v>
      </c>
      <c r="I77" s="193">
        <v>1</v>
      </c>
      <c r="J77" s="193">
        <v>1</v>
      </c>
      <c r="K77" s="193">
        <v>1</v>
      </c>
      <c r="L77" s="193">
        <v>1</v>
      </c>
      <c r="M77" s="193">
        <v>1</v>
      </c>
      <c r="N77" s="193">
        <v>1</v>
      </c>
      <c r="O77" s="193">
        <v>1</v>
      </c>
      <c r="P77" s="193">
        <v>1</v>
      </c>
      <c r="Q77" s="193">
        <v>1</v>
      </c>
      <c r="R77" s="193">
        <v>1</v>
      </c>
      <c r="S77" s="193">
        <v>1</v>
      </c>
      <c r="T77" s="193">
        <v>1</v>
      </c>
      <c r="U77" s="193">
        <v>1</v>
      </c>
      <c r="V77" s="193">
        <v>1</v>
      </c>
      <c r="W77" s="193">
        <v>1</v>
      </c>
      <c r="X77" s="193">
        <v>1</v>
      </c>
      <c r="Y77" s="193">
        <v>1</v>
      </c>
      <c r="Z77" s="193">
        <v>1</v>
      </c>
      <c r="AA77" s="193"/>
      <c r="AB77" s="193">
        <f t="shared" si="1"/>
        <v>19</v>
      </c>
    </row>
    <row r="78" spans="1:28">
      <c r="A78" s="193" t="s">
        <v>178</v>
      </c>
      <c r="B78" s="193" t="s">
        <v>179</v>
      </c>
      <c r="C78" s="193"/>
      <c r="D78" s="193"/>
      <c r="E78" s="193"/>
      <c r="F78" s="193"/>
      <c r="G78" s="193"/>
      <c r="H78" s="193">
        <v>1</v>
      </c>
      <c r="I78" s="193">
        <v>1</v>
      </c>
      <c r="J78" s="193">
        <v>1</v>
      </c>
      <c r="K78" s="193">
        <v>1</v>
      </c>
      <c r="L78" s="193">
        <v>1</v>
      </c>
      <c r="M78" s="193">
        <v>1</v>
      </c>
      <c r="N78" s="193">
        <v>1</v>
      </c>
      <c r="O78" s="193">
        <v>1</v>
      </c>
      <c r="P78" s="193">
        <v>1</v>
      </c>
      <c r="Q78" s="193">
        <v>1</v>
      </c>
      <c r="R78" s="193">
        <v>1</v>
      </c>
      <c r="S78" s="193">
        <v>1</v>
      </c>
      <c r="T78" s="193">
        <v>1</v>
      </c>
      <c r="U78" s="193">
        <v>1</v>
      </c>
      <c r="V78" s="193">
        <v>1</v>
      </c>
      <c r="W78" s="193">
        <v>1</v>
      </c>
      <c r="X78" s="193">
        <v>1</v>
      </c>
      <c r="Y78" s="193">
        <v>1</v>
      </c>
      <c r="Z78" s="193">
        <v>1</v>
      </c>
      <c r="AA78" s="193"/>
      <c r="AB78" s="193">
        <f t="shared" si="1"/>
        <v>19</v>
      </c>
    </row>
    <row r="79" spans="1:28">
      <c r="A79" s="193" t="s">
        <v>180</v>
      </c>
      <c r="B79" s="193" t="s">
        <v>181</v>
      </c>
      <c r="C79" s="193"/>
      <c r="D79" s="193"/>
      <c r="E79" s="193"/>
      <c r="F79" s="193"/>
      <c r="G79" s="193"/>
      <c r="H79" s="193">
        <v>1</v>
      </c>
      <c r="I79" s="193">
        <v>1</v>
      </c>
      <c r="J79" s="193">
        <v>1</v>
      </c>
      <c r="K79" s="193">
        <v>1</v>
      </c>
      <c r="L79" s="193">
        <v>1</v>
      </c>
      <c r="M79" s="193">
        <v>1</v>
      </c>
      <c r="N79" s="193">
        <v>1</v>
      </c>
      <c r="O79" s="193">
        <v>1</v>
      </c>
      <c r="P79" s="193">
        <v>1</v>
      </c>
      <c r="Q79" s="193">
        <v>1</v>
      </c>
      <c r="R79" s="193">
        <v>1</v>
      </c>
      <c r="S79" s="193">
        <v>1</v>
      </c>
      <c r="T79" s="193">
        <v>1</v>
      </c>
      <c r="U79" s="193">
        <v>1</v>
      </c>
      <c r="V79" s="193">
        <v>1</v>
      </c>
      <c r="W79" s="193">
        <v>1</v>
      </c>
      <c r="X79" s="193">
        <v>1</v>
      </c>
      <c r="Y79" s="193">
        <v>1</v>
      </c>
      <c r="Z79" s="193">
        <v>1</v>
      </c>
      <c r="AA79" s="193"/>
      <c r="AB79" s="193">
        <f t="shared" si="1"/>
        <v>19</v>
      </c>
    </row>
    <row r="80" spans="1:28">
      <c r="A80" s="193" t="s">
        <v>182</v>
      </c>
      <c r="B80" s="193" t="s">
        <v>183</v>
      </c>
      <c r="C80" s="193"/>
      <c r="D80" s="193"/>
      <c r="E80" s="193"/>
      <c r="F80" s="193"/>
      <c r="G80" s="193"/>
      <c r="H80" s="193">
        <v>1</v>
      </c>
      <c r="I80" s="193">
        <v>1</v>
      </c>
      <c r="J80" s="193">
        <v>1</v>
      </c>
      <c r="K80" s="193">
        <v>1</v>
      </c>
      <c r="L80" s="193">
        <v>1</v>
      </c>
      <c r="M80" s="193">
        <v>1</v>
      </c>
      <c r="N80" s="193">
        <v>1</v>
      </c>
      <c r="O80" s="193">
        <v>1</v>
      </c>
      <c r="P80" s="193">
        <v>1</v>
      </c>
      <c r="Q80" s="193">
        <v>1</v>
      </c>
      <c r="R80" s="193">
        <v>1</v>
      </c>
      <c r="S80" s="193">
        <v>1</v>
      </c>
      <c r="T80" s="193">
        <v>1</v>
      </c>
      <c r="U80" s="193">
        <v>1</v>
      </c>
      <c r="V80" s="193">
        <v>1</v>
      </c>
      <c r="W80" s="193">
        <v>1</v>
      </c>
      <c r="X80" s="193">
        <v>1</v>
      </c>
      <c r="Y80" s="193">
        <v>1</v>
      </c>
      <c r="Z80" s="193">
        <v>1</v>
      </c>
      <c r="AA80" s="193"/>
      <c r="AB80" s="193">
        <f t="shared" si="1"/>
        <v>19</v>
      </c>
    </row>
    <row r="81" spans="1:28">
      <c r="A81" s="193" t="s">
        <v>184</v>
      </c>
      <c r="B81" s="193" t="s">
        <v>185</v>
      </c>
      <c r="C81" s="193"/>
      <c r="D81" s="193"/>
      <c r="E81" s="193"/>
      <c r="F81" s="193"/>
      <c r="G81" s="193"/>
      <c r="H81" s="193"/>
      <c r="I81" s="193">
        <v>2</v>
      </c>
      <c r="J81" s="193">
        <v>2</v>
      </c>
      <c r="K81" s="193">
        <v>2</v>
      </c>
      <c r="L81" s="193">
        <v>1</v>
      </c>
      <c r="M81" s="193">
        <v>2</v>
      </c>
      <c r="N81" s="193">
        <v>1</v>
      </c>
      <c r="O81" s="193">
        <v>2</v>
      </c>
      <c r="P81" s="193">
        <v>2</v>
      </c>
      <c r="Q81" s="193">
        <v>2</v>
      </c>
      <c r="R81" s="193">
        <v>2</v>
      </c>
      <c r="S81" s="193">
        <v>2</v>
      </c>
      <c r="T81" s="193">
        <v>2</v>
      </c>
      <c r="U81" s="193">
        <v>2</v>
      </c>
      <c r="V81" s="193">
        <v>2</v>
      </c>
      <c r="W81" s="193">
        <v>2</v>
      </c>
      <c r="X81" s="193">
        <v>2</v>
      </c>
      <c r="Y81" s="193">
        <v>2</v>
      </c>
      <c r="Z81" s="193">
        <v>2</v>
      </c>
      <c r="AA81" s="193"/>
      <c r="AB81" s="193">
        <f t="shared" si="1"/>
        <v>34</v>
      </c>
    </row>
    <row r="82" spans="1:28">
      <c r="A82" s="193" t="s">
        <v>186</v>
      </c>
      <c r="B82" s="193" t="s">
        <v>187</v>
      </c>
      <c r="C82" s="193"/>
      <c r="D82" s="193"/>
      <c r="E82" s="193"/>
      <c r="F82" s="193"/>
      <c r="G82" s="193"/>
      <c r="H82" s="193"/>
      <c r="I82" s="193">
        <v>1</v>
      </c>
      <c r="J82" s="193">
        <v>1</v>
      </c>
      <c r="K82" s="193">
        <v>1</v>
      </c>
      <c r="L82" s="193">
        <v>1</v>
      </c>
      <c r="M82" s="193">
        <v>1</v>
      </c>
      <c r="N82" s="193">
        <v>1</v>
      </c>
      <c r="O82" s="193">
        <v>1</v>
      </c>
      <c r="P82" s="193">
        <v>1</v>
      </c>
      <c r="Q82" s="193">
        <v>1</v>
      </c>
      <c r="R82" s="193">
        <v>1</v>
      </c>
      <c r="S82" s="193">
        <v>1</v>
      </c>
      <c r="T82" s="193">
        <v>1</v>
      </c>
      <c r="U82" s="193">
        <v>1</v>
      </c>
      <c r="V82" s="193">
        <v>1</v>
      </c>
      <c r="W82" s="193">
        <v>1</v>
      </c>
      <c r="X82" s="193">
        <v>1</v>
      </c>
      <c r="Y82" s="193">
        <v>1</v>
      </c>
      <c r="Z82" s="193">
        <v>1</v>
      </c>
      <c r="AA82" s="193"/>
      <c r="AB82" s="193">
        <f t="shared" si="1"/>
        <v>18</v>
      </c>
    </row>
    <row r="83" spans="1:28">
      <c r="A83" s="193" t="s">
        <v>188</v>
      </c>
      <c r="B83" s="193" t="s">
        <v>189</v>
      </c>
      <c r="C83" s="193"/>
      <c r="D83" s="193"/>
      <c r="E83" s="193"/>
      <c r="F83" s="193"/>
      <c r="G83" s="193">
        <v>1</v>
      </c>
      <c r="H83" s="193"/>
      <c r="I83" s="193"/>
      <c r="J83" s="193"/>
      <c r="K83" s="193"/>
      <c r="L83" s="193"/>
      <c r="M83" s="193"/>
      <c r="N83" s="193"/>
      <c r="O83" s="193"/>
      <c r="P83" s="193"/>
      <c r="Q83" s="193"/>
      <c r="R83" s="193"/>
      <c r="S83" s="193"/>
      <c r="T83" s="193"/>
      <c r="U83" s="193"/>
      <c r="V83" s="193"/>
      <c r="W83" s="193"/>
      <c r="X83" s="193"/>
      <c r="Y83" s="193"/>
      <c r="Z83" s="193"/>
      <c r="AA83" s="193"/>
      <c r="AB83" s="193">
        <f t="shared" si="1"/>
        <v>1</v>
      </c>
    </row>
    <row r="84" spans="1:28">
      <c r="A84" s="193" t="s">
        <v>190</v>
      </c>
      <c r="B84" s="193" t="s">
        <v>191</v>
      </c>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v>2</v>
      </c>
      <c r="AB84" s="193">
        <f t="shared" si="1"/>
        <v>2</v>
      </c>
    </row>
    <row r="85" spans="1:28">
      <c r="A85" s="193" t="s">
        <v>192</v>
      </c>
      <c r="B85" s="194" t="s">
        <v>193</v>
      </c>
      <c r="C85" s="193"/>
      <c r="D85" s="193"/>
      <c r="E85" s="193"/>
      <c r="F85" s="193"/>
      <c r="G85" s="193">
        <v>1</v>
      </c>
      <c r="H85" s="193"/>
      <c r="I85" s="193"/>
      <c r="J85" s="193"/>
      <c r="K85" s="193"/>
      <c r="L85" s="193"/>
      <c r="M85" s="193"/>
      <c r="N85" s="193"/>
      <c r="O85" s="193"/>
      <c r="P85" s="193"/>
      <c r="Q85" s="193"/>
      <c r="R85" s="193"/>
      <c r="S85" s="193"/>
      <c r="T85" s="193"/>
      <c r="U85" s="193"/>
      <c r="V85" s="193"/>
      <c r="W85" s="193"/>
      <c r="X85" s="193"/>
      <c r="Y85" s="193"/>
      <c r="Z85" s="193"/>
      <c r="AA85" s="193"/>
      <c r="AB85" s="193">
        <f t="shared" si="1"/>
        <v>1</v>
      </c>
    </row>
    <row r="86" spans="1:28">
      <c r="A86" s="193" t="s">
        <v>194</v>
      </c>
      <c r="B86" s="198" t="s">
        <v>195</v>
      </c>
      <c r="C86" s="193"/>
      <c r="D86" s="193"/>
      <c r="E86" s="193"/>
      <c r="F86" s="193">
        <v>1</v>
      </c>
      <c r="G86" s="193"/>
      <c r="H86" s="193"/>
      <c r="I86" s="193"/>
      <c r="J86" s="193"/>
      <c r="K86" s="193"/>
      <c r="L86" s="193"/>
      <c r="M86" s="193"/>
      <c r="N86" s="193"/>
      <c r="O86" s="193"/>
      <c r="P86" s="193"/>
      <c r="Q86" s="193"/>
      <c r="R86" s="193"/>
      <c r="S86" s="193"/>
      <c r="T86" s="193"/>
      <c r="U86" s="193"/>
      <c r="V86" s="193"/>
      <c r="W86" s="193"/>
      <c r="X86" s="193"/>
      <c r="Y86" s="193"/>
      <c r="Z86" s="193"/>
      <c r="AA86" s="193"/>
      <c r="AB86" s="193">
        <f t="shared" si="1"/>
        <v>1</v>
      </c>
    </row>
    <row r="87" spans="1:28">
      <c r="A87" s="193" t="s">
        <v>196</v>
      </c>
      <c r="B87" s="198" t="s">
        <v>155</v>
      </c>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f t="shared" si="1"/>
        <v>0</v>
      </c>
    </row>
    <row r="88" spans="1:28">
      <c r="A88" s="193" t="s">
        <v>197</v>
      </c>
      <c r="B88" s="198" t="s">
        <v>198</v>
      </c>
      <c r="C88" s="193"/>
      <c r="D88" s="193"/>
      <c r="E88" s="193"/>
      <c r="G88" s="193">
        <v>1</v>
      </c>
      <c r="H88" s="193"/>
      <c r="I88" s="193"/>
      <c r="J88" s="193"/>
      <c r="K88" s="193"/>
      <c r="L88" s="193"/>
      <c r="M88" s="193"/>
      <c r="N88" s="193"/>
      <c r="O88" s="193"/>
      <c r="P88" s="193"/>
      <c r="Q88" s="193"/>
      <c r="R88" s="193"/>
      <c r="S88" s="193"/>
      <c r="T88" s="193"/>
      <c r="U88" s="193"/>
      <c r="V88" s="193"/>
      <c r="W88" s="193"/>
      <c r="X88" s="193"/>
      <c r="Y88" s="193"/>
      <c r="Z88" s="193"/>
      <c r="AA88" s="193"/>
      <c r="AB88" s="193">
        <f t="shared" si="1"/>
        <v>1</v>
      </c>
    </row>
    <row r="89" spans="1:28">
      <c r="A89" s="193" t="s">
        <v>199</v>
      </c>
      <c r="B89" s="198" t="s">
        <v>200</v>
      </c>
      <c r="C89" s="193"/>
      <c r="D89" s="193"/>
      <c r="E89" s="193"/>
      <c r="F89" s="193">
        <v>21</v>
      </c>
      <c r="G89" s="193"/>
      <c r="H89" s="193"/>
      <c r="I89" s="193"/>
      <c r="J89" s="193"/>
      <c r="K89" s="193"/>
      <c r="L89" s="193"/>
      <c r="M89" s="193"/>
      <c r="N89" s="193"/>
      <c r="O89" s="193"/>
      <c r="P89" s="193"/>
      <c r="Q89" s="193"/>
      <c r="R89" s="193"/>
      <c r="S89" s="193"/>
      <c r="T89" s="193"/>
      <c r="U89" s="193"/>
      <c r="V89" s="193"/>
      <c r="W89" s="193"/>
      <c r="X89" s="193"/>
      <c r="Y89" s="193"/>
      <c r="Z89" s="193"/>
      <c r="AA89" s="193"/>
      <c r="AB89" s="193">
        <f t="shared" si="1"/>
        <v>21</v>
      </c>
    </row>
    <row r="90" spans="1:28">
      <c r="A90" s="193" t="s">
        <v>201</v>
      </c>
      <c r="B90" s="198" t="s">
        <v>202</v>
      </c>
      <c r="C90" s="193"/>
      <c r="D90" s="193"/>
      <c r="E90" s="193"/>
      <c r="F90" s="193">
        <v>3</v>
      </c>
      <c r="G90" s="193"/>
      <c r="H90" s="193"/>
      <c r="I90" s="193"/>
      <c r="J90" s="193"/>
      <c r="K90" s="193"/>
      <c r="L90" s="193"/>
      <c r="M90" s="193"/>
      <c r="N90" s="193"/>
      <c r="O90" s="193"/>
      <c r="P90" s="193"/>
      <c r="Q90" s="193"/>
      <c r="R90" s="193"/>
      <c r="S90" s="193"/>
      <c r="T90" s="193"/>
      <c r="U90" s="193"/>
      <c r="V90" s="193"/>
      <c r="W90" s="193"/>
      <c r="X90" s="193"/>
      <c r="Y90" s="193"/>
      <c r="Z90" s="193"/>
      <c r="AA90" s="193"/>
      <c r="AB90" s="193">
        <f t="shared" si="1"/>
        <v>3</v>
      </c>
    </row>
    <row r="91" spans="1:28">
      <c r="A91" s="193" t="s">
        <v>203</v>
      </c>
      <c r="B91" s="207" t="s">
        <v>204</v>
      </c>
      <c r="C91" s="193"/>
      <c r="D91" s="193"/>
      <c r="E91" s="193">
        <v>1</v>
      </c>
      <c r="F91" s="193"/>
      <c r="G91" s="193"/>
      <c r="H91" s="193"/>
      <c r="I91" s="193"/>
      <c r="J91" s="193"/>
      <c r="K91" s="193"/>
      <c r="L91" s="193"/>
      <c r="M91" s="193"/>
      <c r="N91" s="193"/>
      <c r="O91" s="193"/>
      <c r="P91" s="193"/>
      <c r="Q91" s="193"/>
      <c r="R91" s="193"/>
      <c r="S91" s="193"/>
      <c r="T91" s="193"/>
      <c r="U91" s="193"/>
      <c r="V91" s="193"/>
      <c r="W91" s="193"/>
      <c r="X91" s="193"/>
      <c r="Y91" s="193"/>
      <c r="Z91" s="193"/>
      <c r="AA91" s="193"/>
      <c r="AB91" s="193">
        <f t="shared" si="1"/>
        <v>1</v>
      </c>
    </row>
    <row r="92" spans="28:28">
      <c r="AB92" s="208">
        <f>SUM(AB3:AB91)</f>
        <v>1042</v>
      </c>
    </row>
    <row r="94" spans="28:28">
      <c r="AB94" t="e">
        <f>#REF!-#REF!-#REF!-#REF!-#REF!-#REF!-#REF!</f>
        <v>#REF!</v>
      </c>
    </row>
    <row r="95" spans="28:28">
      <c r="AB95" t="e">
        <f>AB92-AB94</f>
        <v>#REF!</v>
      </c>
    </row>
  </sheetData>
  <autoFilter ref="A2:AD92">
    <extLst/>
  </autoFilter>
  <mergeCells count="1">
    <mergeCell ref="A1:AD1"/>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9"/>
  <sheetViews>
    <sheetView view="pageBreakPreview" zoomScale="130" zoomScaleNormal="115" workbookViewId="0">
      <selection activeCell="K30" sqref="K30"/>
    </sheetView>
  </sheetViews>
  <sheetFormatPr defaultColWidth="8.75" defaultRowHeight="15.6"/>
  <cols>
    <col min="1" max="1" width="7.5" customWidth="1"/>
    <col min="3" max="3" width="14.5" customWidth="1"/>
    <col min="4" max="4" width="7.625" customWidth="1"/>
    <col min="5" max="5" width="11.25" style="64" customWidth="1"/>
    <col min="6" max="6" width="7.75833333333333" customWidth="1"/>
    <col min="7" max="7" width="10.225" customWidth="1"/>
    <col min="8" max="8" width="7.225" style="64" customWidth="1"/>
    <col min="9" max="9" width="7.225" style="65" customWidth="1"/>
    <col min="14" max="14" width="9.375"/>
    <col min="15" max="15" width="12.625"/>
  </cols>
  <sheetData>
    <row r="1" ht="22.15" customHeight="1" spans="1:9">
      <c r="A1" s="66" t="s">
        <v>446</v>
      </c>
      <c r="B1" s="67"/>
      <c r="C1" s="67"/>
      <c r="D1" s="67"/>
      <c r="E1" s="68"/>
      <c r="F1" s="67"/>
      <c r="G1" s="67"/>
      <c r="H1" s="68"/>
      <c r="I1" s="101"/>
    </row>
    <row r="2" s="63" customFormat="1" ht="30.95" customHeight="1" spans="1:9">
      <c r="A2" s="69" t="s">
        <v>388</v>
      </c>
      <c r="B2" s="69"/>
      <c r="C2" s="69"/>
      <c r="D2" s="69"/>
      <c r="E2" s="70" t="s">
        <v>447</v>
      </c>
      <c r="F2" s="69"/>
      <c r="G2" s="69"/>
      <c r="H2" s="70" t="s">
        <v>448</v>
      </c>
      <c r="I2" s="71"/>
    </row>
    <row r="3" s="63" customFormat="1" ht="30.95" customHeight="1" spans="1:9">
      <c r="A3" s="69" t="s">
        <v>449</v>
      </c>
      <c r="B3" s="69"/>
      <c r="C3" s="69"/>
      <c r="D3" s="69"/>
      <c r="E3" s="70" t="s">
        <v>450</v>
      </c>
      <c r="F3" s="69"/>
      <c r="G3" s="69"/>
      <c r="H3" s="70"/>
      <c r="I3" s="71"/>
    </row>
    <row r="4" s="63" customFormat="1" ht="30" customHeight="1" spans="1:9">
      <c r="A4" s="71" t="s">
        <v>451</v>
      </c>
      <c r="B4" s="69"/>
      <c r="C4" s="71" t="s">
        <v>452</v>
      </c>
      <c r="D4" s="69"/>
      <c r="E4" s="70" t="s">
        <v>453</v>
      </c>
      <c r="F4" s="69"/>
      <c r="G4" s="72" t="s">
        <v>454</v>
      </c>
      <c r="H4" s="70"/>
      <c r="I4" s="71"/>
    </row>
    <row r="5" s="63" customFormat="1" ht="24" customHeight="1" spans="1:9">
      <c r="A5" s="71"/>
      <c r="B5" s="69"/>
      <c r="C5" s="71"/>
      <c r="D5" s="69"/>
      <c r="E5" s="70"/>
      <c r="F5" s="69"/>
      <c r="G5" s="73" t="s">
        <v>455</v>
      </c>
      <c r="H5" s="70"/>
      <c r="I5" s="71"/>
    </row>
    <row r="6" s="63" customFormat="1" ht="30" customHeight="1" spans="1:9">
      <c r="A6" s="69" t="s">
        <v>1</v>
      </c>
      <c r="B6" s="69" t="s">
        <v>456</v>
      </c>
      <c r="C6" s="69"/>
      <c r="D6" s="69" t="s">
        <v>457</v>
      </c>
      <c r="E6" s="70" t="s">
        <v>458</v>
      </c>
      <c r="F6" s="69" t="s">
        <v>459</v>
      </c>
      <c r="G6" s="72" t="s">
        <v>460</v>
      </c>
      <c r="H6" s="74" t="s">
        <v>461</v>
      </c>
      <c r="I6" s="73" t="s">
        <v>462</v>
      </c>
    </row>
    <row r="7" s="63" customFormat="1" ht="30" customHeight="1" spans="1:9">
      <c r="A7" s="75">
        <v>1</v>
      </c>
      <c r="B7" s="75" t="s">
        <v>463</v>
      </c>
      <c r="C7" s="75"/>
      <c r="D7" s="75"/>
      <c r="E7" s="76"/>
      <c r="F7" s="75"/>
      <c r="G7" s="75"/>
      <c r="H7" s="77">
        <f>SUM(H8:H11)</f>
        <v>239.53</v>
      </c>
      <c r="I7" s="102"/>
    </row>
    <row r="8" s="63" customFormat="1" ht="30" customHeight="1" spans="1:9">
      <c r="A8" s="69">
        <v>1.1</v>
      </c>
      <c r="B8" s="78" t="s">
        <v>464</v>
      </c>
      <c r="C8" s="79"/>
      <c r="D8" s="69" t="s">
        <v>465</v>
      </c>
      <c r="E8" s="74">
        <v>6.92</v>
      </c>
      <c r="F8" s="74">
        <v>0.1</v>
      </c>
      <c r="G8" s="74">
        <f>19.5+6.5</f>
        <v>26</v>
      </c>
      <c r="H8" s="74">
        <f t="shared" ref="H8:H11" si="0">E8*(1+F8)*G8</f>
        <v>197.91</v>
      </c>
      <c r="I8" s="73"/>
    </row>
    <row r="9" s="63" customFormat="1" ht="30" customHeight="1" spans="1:9">
      <c r="A9" s="69">
        <v>1.2</v>
      </c>
      <c r="B9" s="78" t="s">
        <v>466</v>
      </c>
      <c r="C9" s="79"/>
      <c r="D9" s="69" t="s">
        <v>465</v>
      </c>
      <c r="E9" s="74">
        <v>1.21</v>
      </c>
      <c r="F9" s="74">
        <v>0.1</v>
      </c>
      <c r="G9" s="74">
        <f>19.5+4.5</f>
        <v>24</v>
      </c>
      <c r="H9" s="74">
        <f t="shared" si="0"/>
        <v>31.94</v>
      </c>
      <c r="I9" s="73"/>
    </row>
    <row r="10" s="63" customFormat="1" ht="30" customHeight="1" spans="1:9">
      <c r="A10" s="69">
        <v>1.3</v>
      </c>
      <c r="B10" s="69" t="s">
        <v>467</v>
      </c>
      <c r="C10" s="69"/>
      <c r="D10" s="69" t="s">
        <v>465</v>
      </c>
      <c r="E10" s="74">
        <v>0.4</v>
      </c>
      <c r="F10" s="74">
        <v>0.1</v>
      </c>
      <c r="G10" s="74">
        <f>19.5+2.5</f>
        <v>22</v>
      </c>
      <c r="H10" s="74">
        <f t="shared" si="0"/>
        <v>9.68</v>
      </c>
      <c r="I10" s="73"/>
    </row>
    <row r="11" s="63" customFormat="1" ht="30" customHeight="1" spans="1:9">
      <c r="A11" s="69">
        <v>1.4</v>
      </c>
      <c r="B11" s="69" t="s">
        <v>468</v>
      </c>
      <c r="C11" s="69"/>
      <c r="D11" s="69" t="s">
        <v>465</v>
      </c>
      <c r="E11" s="74"/>
      <c r="F11" s="69"/>
      <c r="G11" s="72"/>
      <c r="H11" s="74">
        <f t="shared" si="0"/>
        <v>0</v>
      </c>
      <c r="I11" s="73"/>
    </row>
    <row r="12" s="63" customFormat="1" ht="30" customHeight="1" spans="1:9">
      <c r="A12" s="75">
        <v>2</v>
      </c>
      <c r="B12" s="75" t="s">
        <v>469</v>
      </c>
      <c r="C12" s="75"/>
      <c r="D12" s="75"/>
      <c r="E12" s="76"/>
      <c r="F12" s="75"/>
      <c r="G12" s="75"/>
      <c r="H12" s="80">
        <f>H13</f>
        <v>26</v>
      </c>
      <c r="I12" s="102"/>
    </row>
    <row r="13" s="63" customFormat="1" ht="33" customHeight="1" spans="1:9">
      <c r="A13" s="69">
        <v>2.1</v>
      </c>
      <c r="B13" s="69" t="s">
        <v>470</v>
      </c>
      <c r="C13" s="69"/>
      <c r="D13" s="69" t="s">
        <v>471</v>
      </c>
      <c r="E13" s="74">
        <v>0.4</v>
      </c>
      <c r="F13" s="74">
        <v>0</v>
      </c>
      <c r="G13" s="72">
        <v>65</v>
      </c>
      <c r="H13" s="74">
        <f>E13*(1+F13)*G13</f>
        <v>26</v>
      </c>
      <c r="I13" s="73"/>
    </row>
    <row r="14" s="63" customFormat="1" ht="33" customHeight="1" spans="1:9">
      <c r="A14" s="75">
        <v>3</v>
      </c>
      <c r="B14" s="75" t="s">
        <v>472</v>
      </c>
      <c r="C14" s="75"/>
      <c r="D14" s="75"/>
      <c r="E14" s="76"/>
      <c r="F14" s="75"/>
      <c r="G14" s="75"/>
      <c r="H14" s="77">
        <f>SUM(H15:H16)</f>
        <v>161.34</v>
      </c>
      <c r="I14" s="73"/>
    </row>
    <row r="15" s="63" customFormat="1" ht="33" customHeight="1" spans="1:9">
      <c r="A15" s="69">
        <v>3.1</v>
      </c>
      <c r="B15" s="71" t="s">
        <v>473</v>
      </c>
      <c r="C15" s="71"/>
      <c r="D15" s="69" t="s">
        <v>424</v>
      </c>
      <c r="E15" s="74">
        <v>0.88</v>
      </c>
      <c r="F15" s="74">
        <v>0.03</v>
      </c>
      <c r="G15" s="72">
        <v>178</v>
      </c>
      <c r="H15" s="74">
        <f t="shared" ref="H15:H23" si="1">E15*(1+F15)*G15</f>
        <v>161.34</v>
      </c>
      <c r="I15" s="73"/>
    </row>
    <row r="16" s="63" customFormat="1" ht="33" customHeight="1" spans="1:9">
      <c r="A16" s="69">
        <v>3.2</v>
      </c>
      <c r="B16" s="71" t="s">
        <v>473</v>
      </c>
      <c r="C16" s="71"/>
      <c r="D16" s="69" t="s">
        <v>424</v>
      </c>
      <c r="E16" s="74"/>
      <c r="F16" s="69"/>
      <c r="G16" s="72"/>
      <c r="H16" s="74"/>
      <c r="I16" s="73"/>
    </row>
    <row r="17" s="63" customFormat="1" ht="33" customHeight="1" spans="1:9">
      <c r="A17" s="69">
        <v>3.2</v>
      </c>
      <c r="B17" s="78" t="s">
        <v>474</v>
      </c>
      <c r="C17" s="79"/>
      <c r="D17" s="69"/>
      <c r="E17" s="74"/>
      <c r="F17" s="69"/>
      <c r="G17" s="72"/>
      <c r="H17" s="74"/>
      <c r="I17" s="73"/>
    </row>
    <row r="18" s="63" customFormat="1" ht="33" customHeight="1" spans="1:9">
      <c r="A18" s="75">
        <v>4</v>
      </c>
      <c r="B18" s="75" t="s">
        <v>475</v>
      </c>
      <c r="C18" s="75"/>
      <c r="D18" s="75"/>
      <c r="E18" s="76"/>
      <c r="F18" s="75"/>
      <c r="G18" s="75"/>
      <c r="H18" s="77">
        <f>SUM(H19:H23)</f>
        <v>17.12</v>
      </c>
      <c r="I18" s="102" t="s">
        <v>476</v>
      </c>
    </row>
    <row r="19" s="63" customFormat="1" ht="33" customHeight="1" spans="1:9">
      <c r="A19" s="81">
        <v>4.1</v>
      </c>
      <c r="B19" s="69" t="s">
        <v>477</v>
      </c>
      <c r="C19" s="69"/>
      <c r="D19" s="69" t="s">
        <v>478</v>
      </c>
      <c r="E19" s="82"/>
      <c r="F19" s="81"/>
      <c r="G19" s="81"/>
      <c r="H19" s="74">
        <f t="shared" si="1"/>
        <v>0</v>
      </c>
      <c r="I19" s="73"/>
    </row>
    <row r="20" s="63" customFormat="1" ht="33" customHeight="1" spans="1:9">
      <c r="A20" s="81">
        <v>4.2</v>
      </c>
      <c r="B20" s="78" t="s">
        <v>479</v>
      </c>
      <c r="C20" s="79"/>
      <c r="D20" s="69" t="s">
        <v>478</v>
      </c>
      <c r="E20" s="74">
        <v>0.4</v>
      </c>
      <c r="F20" s="74">
        <v>0.1</v>
      </c>
      <c r="G20" s="74">
        <v>20</v>
      </c>
      <c r="H20" s="74">
        <f t="shared" si="1"/>
        <v>8.8</v>
      </c>
      <c r="I20" s="73"/>
    </row>
    <row r="21" s="63" customFormat="1" ht="33" customHeight="1" spans="1:9">
      <c r="A21" s="81">
        <v>4.3</v>
      </c>
      <c r="B21" s="78" t="s">
        <v>480</v>
      </c>
      <c r="C21" s="79"/>
      <c r="D21" s="69" t="s">
        <v>478</v>
      </c>
      <c r="E21" s="74">
        <v>0.35</v>
      </c>
      <c r="F21" s="74">
        <v>0.1</v>
      </c>
      <c r="G21" s="74">
        <v>8</v>
      </c>
      <c r="H21" s="74">
        <f t="shared" si="1"/>
        <v>3.08</v>
      </c>
      <c r="I21" s="73"/>
    </row>
    <row r="22" spans="1:9">
      <c r="A22" s="81">
        <v>4.4</v>
      </c>
      <c r="B22" s="83" t="s">
        <v>481</v>
      </c>
      <c r="C22" s="84"/>
      <c r="D22" s="69" t="s">
        <v>478</v>
      </c>
      <c r="E22" s="74">
        <v>0.15</v>
      </c>
      <c r="F22" s="74">
        <v>0.1</v>
      </c>
      <c r="G22" s="74">
        <v>16</v>
      </c>
      <c r="H22" s="74">
        <f t="shared" si="1"/>
        <v>2.64</v>
      </c>
      <c r="I22" s="73"/>
    </row>
    <row r="23" spans="1:9">
      <c r="A23" s="81">
        <v>4.5</v>
      </c>
      <c r="B23" s="85" t="s">
        <v>482</v>
      </c>
      <c r="C23" s="85"/>
      <c r="D23" s="69" t="s">
        <v>483</v>
      </c>
      <c r="E23" s="74">
        <v>0.01</v>
      </c>
      <c r="F23" s="74">
        <v>0</v>
      </c>
      <c r="G23" s="74">
        <v>260</v>
      </c>
      <c r="H23" s="74">
        <f t="shared" si="1"/>
        <v>2.6</v>
      </c>
      <c r="I23" s="73"/>
    </row>
    <row r="24" ht="21.6" spans="1:9">
      <c r="A24" s="75">
        <v>5</v>
      </c>
      <c r="B24" s="75" t="s">
        <v>484</v>
      </c>
      <c r="C24" s="75"/>
      <c r="D24" s="75"/>
      <c r="E24" s="76"/>
      <c r="F24" s="75"/>
      <c r="G24" s="75"/>
      <c r="H24" s="77">
        <f>SUM(H25:H29)</f>
        <v>9.52</v>
      </c>
      <c r="I24" s="102" t="s">
        <v>476</v>
      </c>
    </row>
    <row r="25" spans="1:9">
      <c r="A25" s="81">
        <v>5.1</v>
      </c>
      <c r="B25" s="69" t="s">
        <v>485</v>
      </c>
      <c r="C25" s="69"/>
      <c r="D25" s="69" t="s">
        <v>486</v>
      </c>
      <c r="E25" s="70">
        <f>(4*1.48+8*1.08+12*0.9)/0.9/1.48</f>
        <v>19.04</v>
      </c>
      <c r="F25" s="74">
        <v>0</v>
      </c>
      <c r="G25" s="74">
        <v>0.5</v>
      </c>
      <c r="H25" s="74">
        <f t="shared" ref="H25:H35" si="2">E25*(1+F25)*G25</f>
        <v>9.52</v>
      </c>
      <c r="I25" s="73"/>
    </row>
    <row r="26" spans="1:9">
      <c r="A26" s="81">
        <v>5.2</v>
      </c>
      <c r="B26" s="78" t="s">
        <v>487</v>
      </c>
      <c r="C26" s="79"/>
      <c r="D26" s="69" t="s">
        <v>486</v>
      </c>
      <c r="E26" s="74"/>
      <c r="F26" s="74"/>
      <c r="G26" s="74"/>
      <c r="H26" s="74">
        <f t="shared" si="2"/>
        <v>0</v>
      </c>
      <c r="I26" s="73"/>
    </row>
    <row r="27" ht="21.6" spans="1:9">
      <c r="A27" s="81">
        <v>5.3</v>
      </c>
      <c r="B27" s="86" t="s">
        <v>488</v>
      </c>
      <c r="C27" s="86"/>
      <c r="D27" s="69" t="s">
        <v>489</v>
      </c>
      <c r="E27" s="74"/>
      <c r="F27" s="74"/>
      <c r="G27" s="74"/>
      <c r="H27" s="74">
        <f t="shared" si="2"/>
        <v>0</v>
      </c>
      <c r="I27" s="73" t="s">
        <v>476</v>
      </c>
    </row>
    <row r="28" spans="1:9">
      <c r="A28" s="81">
        <v>5.4</v>
      </c>
      <c r="B28" s="86" t="s">
        <v>490</v>
      </c>
      <c r="C28" s="86"/>
      <c r="D28" s="69" t="s">
        <v>489</v>
      </c>
      <c r="E28" s="74"/>
      <c r="F28" s="74"/>
      <c r="G28" s="74"/>
      <c r="H28" s="74">
        <f t="shared" si="2"/>
        <v>0</v>
      </c>
      <c r="I28" s="73"/>
    </row>
    <row r="29" spans="1:9">
      <c r="A29" s="81">
        <v>5.5</v>
      </c>
      <c r="B29" s="87" t="s">
        <v>491</v>
      </c>
      <c r="C29" s="88"/>
      <c r="D29" s="69" t="s">
        <v>424</v>
      </c>
      <c r="E29" s="74"/>
      <c r="F29" s="74"/>
      <c r="G29" s="74"/>
      <c r="H29" s="74">
        <f t="shared" si="2"/>
        <v>0</v>
      </c>
      <c r="I29" s="73"/>
    </row>
    <row r="30" ht="21.6" spans="1:9">
      <c r="A30" s="89">
        <v>6</v>
      </c>
      <c r="B30" s="90" t="s">
        <v>492</v>
      </c>
      <c r="C30" s="90"/>
      <c r="D30" s="90" t="s">
        <v>424</v>
      </c>
      <c r="E30" s="91">
        <v>1</v>
      </c>
      <c r="F30" s="74">
        <v>0</v>
      </c>
      <c r="G30" s="74">
        <v>28</v>
      </c>
      <c r="H30" s="74">
        <f t="shared" si="2"/>
        <v>28</v>
      </c>
      <c r="I30" s="102" t="s">
        <v>476</v>
      </c>
    </row>
    <row r="31" ht="21.6" spans="1:9">
      <c r="A31" s="75">
        <v>7</v>
      </c>
      <c r="B31" s="92" t="s">
        <v>493</v>
      </c>
      <c r="C31" s="93"/>
      <c r="D31" s="90" t="s">
        <v>424</v>
      </c>
      <c r="E31" s="91">
        <v>1</v>
      </c>
      <c r="F31" s="74">
        <v>0</v>
      </c>
      <c r="G31" s="74">
        <v>55</v>
      </c>
      <c r="H31" s="74">
        <f t="shared" si="2"/>
        <v>55</v>
      </c>
      <c r="I31" s="102" t="s">
        <v>476</v>
      </c>
    </row>
    <row r="32" ht="21.6" spans="1:9">
      <c r="A32" s="75">
        <v>8</v>
      </c>
      <c r="B32" s="90" t="s">
        <v>494</v>
      </c>
      <c r="C32" s="90"/>
      <c r="D32" s="90" t="s">
        <v>424</v>
      </c>
      <c r="E32" s="91">
        <v>1</v>
      </c>
      <c r="F32" s="74">
        <v>0</v>
      </c>
      <c r="G32" s="74">
        <v>3</v>
      </c>
      <c r="H32" s="74">
        <f t="shared" si="2"/>
        <v>3</v>
      </c>
      <c r="I32" s="102" t="s">
        <v>476</v>
      </c>
    </row>
    <row r="33" ht="21.6" spans="1:9">
      <c r="A33" s="90">
        <v>9</v>
      </c>
      <c r="B33" s="90" t="s">
        <v>495</v>
      </c>
      <c r="C33" s="90"/>
      <c r="D33" s="90" t="s">
        <v>424</v>
      </c>
      <c r="E33" s="91">
        <v>1</v>
      </c>
      <c r="F33" s="74">
        <v>0</v>
      </c>
      <c r="G33" s="74">
        <v>2</v>
      </c>
      <c r="H33" s="77">
        <f t="shared" si="2"/>
        <v>2</v>
      </c>
      <c r="I33" s="102" t="s">
        <v>476</v>
      </c>
    </row>
    <row r="34" ht="21.6" spans="1:9">
      <c r="A34" s="90">
        <v>10</v>
      </c>
      <c r="B34" s="90" t="s">
        <v>496</v>
      </c>
      <c r="C34" s="90"/>
      <c r="D34" s="90" t="s">
        <v>424</v>
      </c>
      <c r="E34" s="91">
        <v>1</v>
      </c>
      <c r="F34" s="74">
        <v>0</v>
      </c>
      <c r="G34" s="74">
        <v>3</v>
      </c>
      <c r="H34" s="77">
        <f t="shared" si="2"/>
        <v>3</v>
      </c>
      <c r="I34" s="102" t="s">
        <v>476</v>
      </c>
    </row>
    <row r="35" ht="21.6" spans="1:9">
      <c r="A35" s="90">
        <v>11</v>
      </c>
      <c r="B35" s="90" t="s">
        <v>497</v>
      </c>
      <c r="C35" s="90"/>
      <c r="D35" s="90" t="s">
        <v>424</v>
      </c>
      <c r="E35" s="91">
        <v>1</v>
      </c>
      <c r="F35" s="74">
        <v>0</v>
      </c>
      <c r="G35" s="74">
        <v>2</v>
      </c>
      <c r="H35" s="77">
        <f t="shared" si="2"/>
        <v>2</v>
      </c>
      <c r="I35" s="102" t="s">
        <v>476</v>
      </c>
    </row>
    <row r="36" spans="1:9">
      <c r="A36" s="90">
        <v>12</v>
      </c>
      <c r="B36" s="92" t="s">
        <v>498</v>
      </c>
      <c r="C36" s="93"/>
      <c r="D36" s="90" t="s">
        <v>348</v>
      </c>
      <c r="E36" s="94" t="s">
        <v>499</v>
      </c>
      <c r="F36" s="93"/>
      <c r="G36" s="95"/>
      <c r="H36" s="77">
        <f>H7+H12+H14+H18+H24+H30+H31+H32+H33+H34+H35</f>
        <v>546.51</v>
      </c>
      <c r="I36" s="103" t="s">
        <v>500</v>
      </c>
    </row>
    <row r="37" spans="1:9">
      <c r="A37" s="90">
        <v>13</v>
      </c>
      <c r="B37" s="92" t="s">
        <v>501</v>
      </c>
      <c r="C37" s="93"/>
      <c r="D37" s="90" t="s">
        <v>348</v>
      </c>
      <c r="E37" s="94" t="s">
        <v>502</v>
      </c>
      <c r="F37" s="93"/>
      <c r="G37" s="96">
        <v>0.08</v>
      </c>
      <c r="H37" s="77">
        <f>H36*G37</f>
        <v>43.72</v>
      </c>
      <c r="I37" s="104"/>
    </row>
    <row r="38" spans="1:9">
      <c r="A38" s="90">
        <v>14</v>
      </c>
      <c r="B38" s="92" t="s">
        <v>503</v>
      </c>
      <c r="C38" s="93"/>
      <c r="D38" s="90" t="s">
        <v>348</v>
      </c>
      <c r="E38" s="94" t="s">
        <v>504</v>
      </c>
      <c r="F38" s="93"/>
      <c r="G38" s="95"/>
      <c r="H38" s="77">
        <f>H36+H37</f>
        <v>590.23</v>
      </c>
      <c r="I38" s="102">
        <f>H38</f>
        <v>590.23</v>
      </c>
    </row>
    <row r="39" ht="162" customHeight="1" spans="1:9">
      <c r="A39" s="97" t="s">
        <v>505</v>
      </c>
      <c r="B39" s="97"/>
      <c r="C39" s="97"/>
      <c r="D39" s="97"/>
      <c r="E39" s="98"/>
      <c r="F39" s="97"/>
      <c r="G39" s="97"/>
      <c r="H39" s="98"/>
      <c r="I39" s="97"/>
    </row>
    <row r="40" ht="72.95" customHeight="1" spans="1:11">
      <c r="A40" s="99"/>
      <c r="B40" s="99"/>
      <c r="C40" s="99"/>
      <c r="D40" s="99"/>
      <c r="E40" s="100"/>
      <c r="F40" s="99"/>
      <c r="G40" s="99"/>
      <c r="H40" s="100"/>
      <c r="I40" s="99"/>
      <c r="K40" s="105"/>
    </row>
    <row r="41" ht="22.15" customHeight="1" spans="1:9">
      <c r="A41" s="66" t="s">
        <v>446</v>
      </c>
      <c r="B41" s="67"/>
      <c r="C41" s="67"/>
      <c r="D41" s="67"/>
      <c r="E41" s="68"/>
      <c r="F41" s="67"/>
      <c r="G41" s="67"/>
      <c r="H41" s="68"/>
      <c r="I41" s="101"/>
    </row>
    <row r="42" s="63" customFormat="1" ht="30.95" customHeight="1" spans="1:9">
      <c r="A42" s="69" t="s">
        <v>388</v>
      </c>
      <c r="B42" s="69"/>
      <c r="C42" s="69"/>
      <c r="D42" s="69"/>
      <c r="E42" s="70" t="s">
        <v>447</v>
      </c>
      <c r="F42" s="69"/>
      <c r="G42" s="69"/>
      <c r="H42" s="70" t="s">
        <v>448</v>
      </c>
      <c r="I42" s="71"/>
    </row>
    <row r="43" s="63" customFormat="1" ht="30.95" customHeight="1" spans="1:9">
      <c r="A43" s="69" t="s">
        <v>449</v>
      </c>
      <c r="B43" s="69"/>
      <c r="C43" s="69"/>
      <c r="D43" s="69"/>
      <c r="E43" s="70" t="s">
        <v>450</v>
      </c>
      <c r="F43" s="69"/>
      <c r="G43" s="69"/>
      <c r="H43" s="70"/>
      <c r="I43" s="71"/>
    </row>
    <row r="44" s="63" customFormat="1" ht="30" customHeight="1" spans="1:9">
      <c r="A44" s="71" t="s">
        <v>451</v>
      </c>
      <c r="B44" s="69"/>
      <c r="C44" s="71" t="s">
        <v>452</v>
      </c>
      <c r="D44" s="69"/>
      <c r="E44" s="70" t="s">
        <v>453</v>
      </c>
      <c r="F44" s="69"/>
      <c r="G44" s="72" t="s">
        <v>454</v>
      </c>
      <c r="H44" s="70"/>
      <c r="I44" s="71"/>
    </row>
    <row r="45" s="63" customFormat="1" ht="24" customHeight="1" spans="1:9">
      <c r="A45" s="71"/>
      <c r="B45" s="69"/>
      <c r="C45" s="71"/>
      <c r="D45" s="69"/>
      <c r="E45" s="70"/>
      <c r="F45" s="69"/>
      <c r="G45" s="73" t="s">
        <v>455</v>
      </c>
      <c r="H45" s="70"/>
      <c r="I45" s="71"/>
    </row>
    <row r="46" s="63" customFormat="1" ht="30" customHeight="1" spans="1:9">
      <c r="A46" s="69" t="s">
        <v>1</v>
      </c>
      <c r="B46" s="69" t="s">
        <v>456</v>
      </c>
      <c r="C46" s="69"/>
      <c r="D46" s="69" t="s">
        <v>457</v>
      </c>
      <c r="E46" s="70" t="s">
        <v>458</v>
      </c>
      <c r="F46" s="69" t="s">
        <v>459</v>
      </c>
      <c r="G46" s="72" t="s">
        <v>460</v>
      </c>
      <c r="H46" s="74" t="s">
        <v>461</v>
      </c>
      <c r="I46" s="73" t="s">
        <v>462</v>
      </c>
    </row>
    <row r="47" s="63" customFormat="1" ht="30" customHeight="1" spans="1:9">
      <c r="A47" s="75">
        <v>1</v>
      </c>
      <c r="B47" s="75" t="s">
        <v>463</v>
      </c>
      <c r="C47" s="75"/>
      <c r="D47" s="75"/>
      <c r="E47" s="76"/>
      <c r="F47" s="75"/>
      <c r="G47" s="75"/>
      <c r="H47" s="77">
        <f>SUM(H48:H51)</f>
        <v>181.87</v>
      </c>
      <c r="I47" s="102"/>
    </row>
    <row r="48" s="63" customFormat="1" ht="30" customHeight="1" spans="1:9">
      <c r="A48" s="69">
        <v>1.1</v>
      </c>
      <c r="B48" s="78" t="s">
        <v>464</v>
      </c>
      <c r="C48" s="79"/>
      <c r="D48" s="69" t="s">
        <v>465</v>
      </c>
      <c r="E48" s="74">
        <v>5.35</v>
      </c>
      <c r="F48" s="74">
        <v>0.1</v>
      </c>
      <c r="G48" s="74">
        <f>19.5+6.5</f>
        <v>26</v>
      </c>
      <c r="H48" s="74">
        <f t="shared" ref="H48:H51" si="3">E48*(1+F48)*G48</f>
        <v>153.01</v>
      </c>
      <c r="I48" s="73"/>
    </row>
    <row r="49" s="63" customFormat="1" ht="30" customHeight="1" spans="1:9">
      <c r="A49" s="69">
        <v>1.2</v>
      </c>
      <c r="B49" s="78" t="s">
        <v>466</v>
      </c>
      <c r="C49" s="79"/>
      <c r="D49" s="69" t="s">
        <v>465</v>
      </c>
      <c r="E49" s="74">
        <v>0.8</v>
      </c>
      <c r="F49" s="74">
        <v>0.1</v>
      </c>
      <c r="G49" s="74">
        <f>19.5+4.5</f>
        <v>24</v>
      </c>
      <c r="H49" s="74">
        <f t="shared" si="3"/>
        <v>21.12</v>
      </c>
      <c r="I49" s="73"/>
    </row>
    <row r="50" s="63" customFormat="1" ht="30" customHeight="1" spans="1:9">
      <c r="A50" s="69">
        <v>1.3</v>
      </c>
      <c r="B50" s="69" t="s">
        <v>467</v>
      </c>
      <c r="C50" s="69"/>
      <c r="D50" s="69" t="s">
        <v>465</v>
      </c>
      <c r="E50" s="74">
        <v>0.32</v>
      </c>
      <c r="F50" s="74">
        <v>0.1</v>
      </c>
      <c r="G50" s="74">
        <f>19.5+2.5</f>
        <v>22</v>
      </c>
      <c r="H50" s="74">
        <f t="shared" si="3"/>
        <v>7.74</v>
      </c>
      <c r="I50" s="73"/>
    </row>
    <row r="51" s="63" customFormat="1" ht="30" customHeight="1" spans="1:9">
      <c r="A51" s="69">
        <v>1.4</v>
      </c>
      <c r="B51" s="69" t="s">
        <v>468</v>
      </c>
      <c r="C51" s="69"/>
      <c r="D51" s="69" t="s">
        <v>465</v>
      </c>
      <c r="E51" s="74"/>
      <c r="F51" s="69"/>
      <c r="G51" s="72"/>
      <c r="H51" s="74">
        <f t="shared" si="3"/>
        <v>0</v>
      </c>
      <c r="I51" s="73"/>
    </row>
    <row r="52" s="63" customFormat="1" ht="30" customHeight="1" spans="1:9">
      <c r="A52" s="75">
        <v>2</v>
      </c>
      <c r="B52" s="75" t="s">
        <v>469</v>
      </c>
      <c r="C52" s="75"/>
      <c r="D52" s="75"/>
      <c r="E52" s="76"/>
      <c r="F52" s="75"/>
      <c r="G52" s="75"/>
      <c r="H52" s="80">
        <f>H53</f>
        <v>19.25</v>
      </c>
      <c r="I52" s="102"/>
    </row>
    <row r="53" s="63" customFormat="1" ht="33" customHeight="1" spans="1:9">
      <c r="A53" s="69">
        <v>2.1</v>
      </c>
      <c r="B53" s="69" t="s">
        <v>470</v>
      </c>
      <c r="C53" s="69"/>
      <c r="D53" s="69" t="s">
        <v>471</v>
      </c>
      <c r="E53" s="74">
        <f>3/3.89</f>
        <v>0.77</v>
      </c>
      <c r="F53" s="74">
        <v>0</v>
      </c>
      <c r="G53" s="72">
        <v>25</v>
      </c>
      <c r="H53" s="74">
        <f>E53*(1+F53)*G53</f>
        <v>19.25</v>
      </c>
      <c r="I53" s="73"/>
    </row>
    <row r="54" s="63" customFormat="1" ht="33" customHeight="1" spans="1:9">
      <c r="A54" s="75">
        <v>3</v>
      </c>
      <c r="B54" s="75" t="s">
        <v>472</v>
      </c>
      <c r="C54" s="75"/>
      <c r="D54" s="75"/>
      <c r="E54" s="76"/>
      <c r="F54" s="75"/>
      <c r="G54" s="75"/>
      <c r="H54" s="77">
        <f>SUM(H55:H56)</f>
        <v>161.34</v>
      </c>
      <c r="I54" s="73"/>
    </row>
    <row r="55" s="63" customFormat="1" ht="33" customHeight="1" spans="1:9">
      <c r="A55" s="69">
        <v>3.1</v>
      </c>
      <c r="B55" s="71" t="s">
        <v>473</v>
      </c>
      <c r="C55" s="71"/>
      <c r="D55" s="69" t="s">
        <v>424</v>
      </c>
      <c r="E55" s="74">
        <v>0.88</v>
      </c>
      <c r="F55" s="74">
        <v>0.03</v>
      </c>
      <c r="G55" s="72">
        <v>178</v>
      </c>
      <c r="H55" s="74">
        <f t="shared" ref="H55:H63" si="4">E55*(1+F55)*G55</f>
        <v>161.34</v>
      </c>
      <c r="I55" s="73"/>
    </row>
    <row r="56" s="63" customFormat="1" ht="33" customHeight="1" spans="1:9">
      <c r="A56" s="69">
        <v>3.2</v>
      </c>
      <c r="B56" s="71" t="s">
        <v>473</v>
      </c>
      <c r="C56" s="71"/>
      <c r="D56" s="69" t="s">
        <v>424</v>
      </c>
      <c r="E56" s="74"/>
      <c r="F56" s="69"/>
      <c r="G56" s="72"/>
      <c r="H56" s="74"/>
      <c r="I56" s="73"/>
    </row>
    <row r="57" s="63" customFormat="1" ht="33" customHeight="1" spans="1:9">
      <c r="A57" s="69">
        <v>3.2</v>
      </c>
      <c r="B57" s="78" t="s">
        <v>474</v>
      </c>
      <c r="C57" s="79"/>
      <c r="D57" s="69"/>
      <c r="E57" s="74"/>
      <c r="F57" s="69"/>
      <c r="G57" s="72"/>
      <c r="H57" s="74"/>
      <c r="I57" s="73"/>
    </row>
    <row r="58" s="63" customFormat="1" ht="33" customHeight="1" spans="1:9">
      <c r="A58" s="75">
        <v>4</v>
      </c>
      <c r="B58" s="75" t="s">
        <v>475</v>
      </c>
      <c r="C58" s="75"/>
      <c r="D58" s="75"/>
      <c r="E58" s="76"/>
      <c r="F58" s="75"/>
      <c r="G58" s="75"/>
      <c r="H58" s="77">
        <f>SUM(H59:H63)</f>
        <v>17.12</v>
      </c>
      <c r="I58" s="102" t="s">
        <v>476</v>
      </c>
    </row>
    <row r="59" s="63" customFormat="1" ht="33" customHeight="1" spans="1:9">
      <c r="A59" s="81">
        <v>4.1</v>
      </c>
      <c r="B59" s="69" t="s">
        <v>477</v>
      </c>
      <c r="C59" s="69"/>
      <c r="D59" s="69" t="s">
        <v>478</v>
      </c>
      <c r="E59" s="82"/>
      <c r="F59" s="81"/>
      <c r="G59" s="81"/>
      <c r="H59" s="74">
        <f t="shared" si="4"/>
        <v>0</v>
      </c>
      <c r="I59" s="73"/>
    </row>
    <row r="60" s="63" customFormat="1" ht="33" customHeight="1" spans="1:9">
      <c r="A60" s="81">
        <v>4.2</v>
      </c>
      <c r="B60" s="78" t="s">
        <v>479</v>
      </c>
      <c r="C60" s="79"/>
      <c r="D60" s="69" t="s">
        <v>478</v>
      </c>
      <c r="E60" s="74">
        <v>0.4</v>
      </c>
      <c r="F60" s="74">
        <v>0.1</v>
      </c>
      <c r="G60" s="74">
        <v>20</v>
      </c>
      <c r="H60" s="74">
        <f t="shared" si="4"/>
        <v>8.8</v>
      </c>
      <c r="I60" s="73"/>
    </row>
    <row r="61" s="63" customFormat="1" ht="33" customHeight="1" spans="1:9">
      <c r="A61" s="81">
        <v>4.3</v>
      </c>
      <c r="B61" s="78" t="s">
        <v>480</v>
      </c>
      <c r="C61" s="79"/>
      <c r="D61" s="69" t="s">
        <v>478</v>
      </c>
      <c r="E61" s="74">
        <v>0.35</v>
      </c>
      <c r="F61" s="74">
        <v>0.1</v>
      </c>
      <c r="G61" s="74">
        <v>8</v>
      </c>
      <c r="H61" s="74">
        <f t="shared" si="4"/>
        <v>3.08</v>
      </c>
      <c r="I61" s="73"/>
    </row>
    <row r="62" spans="1:9">
      <c r="A62" s="81">
        <v>4.4</v>
      </c>
      <c r="B62" s="83" t="s">
        <v>481</v>
      </c>
      <c r="C62" s="84"/>
      <c r="D62" s="69" t="s">
        <v>478</v>
      </c>
      <c r="E62" s="74">
        <v>0.15</v>
      </c>
      <c r="F62" s="74">
        <v>0.1</v>
      </c>
      <c r="G62" s="74">
        <v>16</v>
      </c>
      <c r="H62" s="74">
        <f t="shared" si="4"/>
        <v>2.64</v>
      </c>
      <c r="I62" s="73"/>
    </row>
    <row r="63" spans="1:9">
      <c r="A63" s="81">
        <v>4.5</v>
      </c>
      <c r="B63" s="85" t="s">
        <v>482</v>
      </c>
      <c r="C63" s="85"/>
      <c r="D63" s="69" t="s">
        <v>483</v>
      </c>
      <c r="E63" s="74">
        <v>0.01</v>
      </c>
      <c r="F63" s="74">
        <v>0</v>
      </c>
      <c r="G63" s="74">
        <v>260</v>
      </c>
      <c r="H63" s="74">
        <f t="shared" si="4"/>
        <v>2.6</v>
      </c>
      <c r="I63" s="73"/>
    </row>
    <row r="64" ht="21.6" spans="1:9">
      <c r="A64" s="75">
        <v>5</v>
      </c>
      <c r="B64" s="75" t="s">
        <v>484</v>
      </c>
      <c r="C64" s="75"/>
      <c r="D64" s="75"/>
      <c r="E64" s="76"/>
      <c r="F64" s="75"/>
      <c r="G64" s="75"/>
      <c r="H64" s="77">
        <f>SUM(H65:H69)</f>
        <v>9.52</v>
      </c>
      <c r="I64" s="102" t="s">
        <v>476</v>
      </c>
    </row>
    <row r="65" spans="1:9">
      <c r="A65" s="81">
        <v>5.1</v>
      </c>
      <c r="B65" s="69" t="s">
        <v>485</v>
      </c>
      <c r="C65" s="69"/>
      <c r="D65" s="69" t="s">
        <v>486</v>
      </c>
      <c r="E65" s="70">
        <f>(4*1.48+8*1.08+12*0.9)/0.9/1.48</f>
        <v>19.04</v>
      </c>
      <c r="F65" s="74">
        <v>0</v>
      </c>
      <c r="G65" s="74">
        <v>0.5</v>
      </c>
      <c r="H65" s="74">
        <f t="shared" ref="H65:H75" si="5">E65*(1+F65)*G65</f>
        <v>9.52</v>
      </c>
      <c r="I65" s="73"/>
    </row>
    <row r="66" spans="1:9">
      <c r="A66" s="81">
        <v>5.2</v>
      </c>
      <c r="B66" s="78" t="s">
        <v>487</v>
      </c>
      <c r="C66" s="79"/>
      <c r="D66" s="69" t="s">
        <v>486</v>
      </c>
      <c r="E66" s="74"/>
      <c r="F66" s="74"/>
      <c r="G66" s="74"/>
      <c r="H66" s="74">
        <f t="shared" si="5"/>
        <v>0</v>
      </c>
      <c r="I66" s="73"/>
    </row>
    <row r="67" ht="21.6" spans="1:9">
      <c r="A67" s="81">
        <v>5.3</v>
      </c>
      <c r="B67" s="86" t="s">
        <v>488</v>
      </c>
      <c r="C67" s="86"/>
      <c r="D67" s="69" t="s">
        <v>489</v>
      </c>
      <c r="E67" s="74"/>
      <c r="F67" s="74"/>
      <c r="G67" s="74"/>
      <c r="H67" s="74">
        <f t="shared" si="5"/>
        <v>0</v>
      </c>
      <c r="I67" s="73" t="s">
        <v>476</v>
      </c>
    </row>
    <row r="68" spans="1:9">
      <c r="A68" s="81">
        <v>5.4</v>
      </c>
      <c r="B68" s="86" t="s">
        <v>490</v>
      </c>
      <c r="C68" s="86"/>
      <c r="D68" s="69" t="s">
        <v>489</v>
      </c>
      <c r="E68" s="74"/>
      <c r="F68" s="74"/>
      <c r="G68" s="74"/>
      <c r="H68" s="74">
        <f t="shared" si="5"/>
        <v>0</v>
      </c>
      <c r="I68" s="73"/>
    </row>
    <row r="69" spans="1:9">
      <c r="A69" s="81">
        <v>5.5</v>
      </c>
      <c r="B69" s="87" t="s">
        <v>491</v>
      </c>
      <c r="C69" s="88"/>
      <c r="D69" s="69" t="s">
        <v>424</v>
      </c>
      <c r="E69" s="74"/>
      <c r="F69" s="74"/>
      <c r="G69" s="74"/>
      <c r="H69" s="74">
        <f t="shared" si="5"/>
        <v>0</v>
      </c>
      <c r="I69" s="73"/>
    </row>
    <row r="70" ht="21.6" spans="1:9">
      <c r="A70" s="89">
        <v>6</v>
      </c>
      <c r="B70" s="90" t="s">
        <v>492</v>
      </c>
      <c r="C70" s="90"/>
      <c r="D70" s="90" t="s">
        <v>424</v>
      </c>
      <c r="E70" s="91">
        <v>1</v>
      </c>
      <c r="F70" s="74">
        <v>0</v>
      </c>
      <c r="G70" s="74">
        <v>28</v>
      </c>
      <c r="H70" s="74">
        <f t="shared" si="5"/>
        <v>28</v>
      </c>
      <c r="I70" s="102" t="s">
        <v>476</v>
      </c>
    </row>
    <row r="71" ht="21.6" spans="1:9">
      <c r="A71" s="75">
        <v>7</v>
      </c>
      <c r="B71" s="92" t="s">
        <v>493</v>
      </c>
      <c r="C71" s="93"/>
      <c r="D71" s="90" t="s">
        <v>424</v>
      </c>
      <c r="E71" s="91">
        <v>1</v>
      </c>
      <c r="F71" s="74">
        <v>0</v>
      </c>
      <c r="G71" s="74">
        <v>55</v>
      </c>
      <c r="H71" s="74">
        <f t="shared" si="5"/>
        <v>55</v>
      </c>
      <c r="I71" s="102" t="s">
        <v>476</v>
      </c>
    </row>
    <row r="72" ht="21.6" spans="1:9">
      <c r="A72" s="75">
        <v>8</v>
      </c>
      <c r="B72" s="90" t="s">
        <v>494</v>
      </c>
      <c r="C72" s="90"/>
      <c r="D72" s="90" t="s">
        <v>424</v>
      </c>
      <c r="E72" s="91">
        <v>1</v>
      </c>
      <c r="F72" s="74">
        <v>0</v>
      </c>
      <c r="G72" s="74">
        <v>3</v>
      </c>
      <c r="H72" s="74">
        <f t="shared" si="5"/>
        <v>3</v>
      </c>
      <c r="I72" s="102" t="s">
        <v>476</v>
      </c>
    </row>
    <row r="73" ht="21.6" spans="1:9">
      <c r="A73" s="90">
        <v>9</v>
      </c>
      <c r="B73" s="90" t="s">
        <v>495</v>
      </c>
      <c r="C73" s="90"/>
      <c r="D73" s="90" t="s">
        <v>424</v>
      </c>
      <c r="E73" s="91">
        <v>1</v>
      </c>
      <c r="F73" s="74">
        <v>0</v>
      </c>
      <c r="G73" s="74">
        <v>2</v>
      </c>
      <c r="H73" s="77">
        <f t="shared" si="5"/>
        <v>2</v>
      </c>
      <c r="I73" s="102" t="s">
        <v>476</v>
      </c>
    </row>
    <row r="74" ht="21.6" spans="1:9">
      <c r="A74" s="90">
        <v>10</v>
      </c>
      <c r="B74" s="90" t="s">
        <v>496</v>
      </c>
      <c r="C74" s="90"/>
      <c r="D74" s="90" t="s">
        <v>424</v>
      </c>
      <c r="E74" s="91">
        <v>1</v>
      </c>
      <c r="F74" s="74">
        <v>0</v>
      </c>
      <c r="G74" s="74">
        <v>3</v>
      </c>
      <c r="H74" s="77">
        <f t="shared" si="5"/>
        <v>3</v>
      </c>
      <c r="I74" s="102" t="s">
        <v>476</v>
      </c>
    </row>
    <row r="75" ht="21.6" spans="1:9">
      <c r="A75" s="90">
        <v>11</v>
      </c>
      <c r="B75" s="90" t="s">
        <v>497</v>
      </c>
      <c r="C75" s="90"/>
      <c r="D75" s="90" t="s">
        <v>424</v>
      </c>
      <c r="E75" s="91">
        <v>1</v>
      </c>
      <c r="F75" s="74">
        <v>0</v>
      </c>
      <c r="G75" s="74">
        <v>2</v>
      </c>
      <c r="H75" s="77">
        <f t="shared" si="5"/>
        <v>2</v>
      </c>
      <c r="I75" s="102" t="s">
        <v>476</v>
      </c>
    </row>
    <row r="76" spans="1:9">
      <c r="A76" s="90">
        <v>12</v>
      </c>
      <c r="B76" s="92" t="s">
        <v>498</v>
      </c>
      <c r="C76" s="93"/>
      <c r="D76" s="90" t="s">
        <v>348</v>
      </c>
      <c r="E76" s="94" t="s">
        <v>499</v>
      </c>
      <c r="F76" s="93"/>
      <c r="G76" s="95"/>
      <c r="H76" s="77">
        <f>H47+H52+H54+H58+H64+H70+H71+H72+H73+H74+H75</f>
        <v>482.1</v>
      </c>
      <c r="I76" s="103" t="s">
        <v>500</v>
      </c>
    </row>
    <row r="77" spans="1:9">
      <c r="A77" s="90">
        <v>13</v>
      </c>
      <c r="B77" s="92" t="s">
        <v>501</v>
      </c>
      <c r="C77" s="93"/>
      <c r="D77" s="90" t="s">
        <v>348</v>
      </c>
      <c r="E77" s="94" t="s">
        <v>502</v>
      </c>
      <c r="F77" s="93"/>
      <c r="G77" s="96">
        <v>0.08</v>
      </c>
      <c r="H77" s="77">
        <f>H76*G77</f>
        <v>38.57</v>
      </c>
      <c r="I77" s="104"/>
    </row>
    <row r="78" spans="1:9">
      <c r="A78" s="90">
        <v>14</v>
      </c>
      <c r="B78" s="92" t="s">
        <v>503</v>
      </c>
      <c r="C78" s="93"/>
      <c r="D78" s="90" t="s">
        <v>348</v>
      </c>
      <c r="E78" s="94" t="s">
        <v>504</v>
      </c>
      <c r="F78" s="93"/>
      <c r="G78" s="95"/>
      <c r="H78" s="77">
        <f>H76+H77</f>
        <v>520.67</v>
      </c>
      <c r="I78" s="102">
        <f>H78</f>
        <v>520.67</v>
      </c>
    </row>
    <row r="79" ht="162" customHeight="1" spans="1:9">
      <c r="A79" s="97" t="s">
        <v>505</v>
      </c>
      <c r="B79" s="97"/>
      <c r="C79" s="97"/>
      <c r="D79" s="97"/>
      <c r="E79" s="98"/>
      <c r="F79" s="97"/>
      <c r="G79" s="97"/>
      <c r="H79" s="98"/>
      <c r="I79" s="97"/>
    </row>
    <row r="81" ht="22.15" customHeight="1" spans="1:9">
      <c r="A81" s="66" t="s">
        <v>446</v>
      </c>
      <c r="B81" s="67"/>
      <c r="C81" s="67"/>
      <c r="D81" s="67"/>
      <c r="E81" s="68"/>
      <c r="F81" s="67"/>
      <c r="G81" s="67"/>
      <c r="H81" s="68"/>
      <c r="I81" s="101"/>
    </row>
    <row r="82" s="63" customFormat="1" ht="30.95" customHeight="1" spans="1:9">
      <c r="A82" s="69" t="s">
        <v>388</v>
      </c>
      <c r="B82" s="69"/>
      <c r="C82" s="69"/>
      <c r="D82" s="69"/>
      <c r="E82" s="70" t="s">
        <v>447</v>
      </c>
      <c r="F82" s="69"/>
      <c r="G82" s="69"/>
      <c r="H82" s="70" t="s">
        <v>448</v>
      </c>
      <c r="I82" s="71"/>
    </row>
    <row r="83" s="63" customFormat="1" ht="30.95" customHeight="1" spans="1:9">
      <c r="A83" s="69" t="s">
        <v>449</v>
      </c>
      <c r="B83" s="69"/>
      <c r="C83" s="69"/>
      <c r="D83" s="69"/>
      <c r="E83" s="70" t="s">
        <v>450</v>
      </c>
      <c r="F83" s="69"/>
      <c r="G83" s="69"/>
      <c r="H83" s="70"/>
      <c r="I83" s="71"/>
    </row>
    <row r="84" s="63" customFormat="1" ht="30" customHeight="1" spans="1:9">
      <c r="A84" s="71" t="s">
        <v>451</v>
      </c>
      <c r="B84" s="69"/>
      <c r="C84" s="71" t="s">
        <v>452</v>
      </c>
      <c r="D84" s="69"/>
      <c r="E84" s="70" t="s">
        <v>453</v>
      </c>
      <c r="F84" s="69"/>
      <c r="G84" s="72" t="s">
        <v>454</v>
      </c>
      <c r="H84" s="70"/>
      <c r="I84" s="71"/>
    </row>
    <row r="85" s="63" customFormat="1" ht="24" customHeight="1" spans="1:9">
      <c r="A85" s="71"/>
      <c r="B85" s="69"/>
      <c r="C85" s="71"/>
      <c r="D85" s="69"/>
      <c r="E85" s="70"/>
      <c r="F85" s="69"/>
      <c r="G85" s="73" t="s">
        <v>455</v>
      </c>
      <c r="H85" s="70"/>
      <c r="I85" s="71"/>
    </row>
    <row r="86" s="63" customFormat="1" ht="30" customHeight="1" spans="1:9">
      <c r="A86" s="69" t="s">
        <v>1</v>
      </c>
      <c r="B86" s="69" t="s">
        <v>456</v>
      </c>
      <c r="C86" s="69"/>
      <c r="D86" s="69" t="s">
        <v>457</v>
      </c>
      <c r="E86" s="70" t="s">
        <v>458</v>
      </c>
      <c r="F86" s="69" t="s">
        <v>459</v>
      </c>
      <c r="G86" s="72" t="s">
        <v>460</v>
      </c>
      <c r="H86" s="74" t="s">
        <v>461</v>
      </c>
      <c r="I86" s="73" t="s">
        <v>462</v>
      </c>
    </row>
    <row r="87" s="63" customFormat="1" ht="30" customHeight="1" spans="1:9">
      <c r="A87" s="75">
        <v>1</v>
      </c>
      <c r="B87" s="75" t="s">
        <v>463</v>
      </c>
      <c r="C87" s="75"/>
      <c r="D87" s="75"/>
      <c r="E87" s="76"/>
      <c r="F87" s="75"/>
      <c r="G87" s="75"/>
      <c r="H87" s="77">
        <f>SUM(H88:H91)</f>
        <v>182.2</v>
      </c>
      <c r="I87" s="102"/>
    </row>
    <row r="88" s="63" customFormat="1" ht="30" customHeight="1" spans="1:14">
      <c r="A88" s="69">
        <v>1.1</v>
      </c>
      <c r="B88" s="78" t="s">
        <v>464</v>
      </c>
      <c r="C88" s="79"/>
      <c r="D88" s="69" t="s">
        <v>465</v>
      </c>
      <c r="E88" s="74">
        <f>4.92*1.2</f>
        <v>5.9</v>
      </c>
      <c r="F88" s="74">
        <v>0.1</v>
      </c>
      <c r="G88" s="74">
        <f>19.5+6.5</f>
        <v>26</v>
      </c>
      <c r="H88" s="74">
        <f t="shared" ref="H88:H91" si="6">E88*(1+F88)*G88</f>
        <v>168.74</v>
      </c>
      <c r="I88" s="73"/>
      <c r="K88" s="63">
        <v>1.3</v>
      </c>
      <c r="L88" s="63">
        <v>2.38</v>
      </c>
      <c r="M88" s="63">
        <v>2</v>
      </c>
      <c r="N88" s="63">
        <f>K88*L88*M88</f>
        <v>6.188</v>
      </c>
    </row>
    <row r="89" s="63" customFormat="1" ht="30" customHeight="1" spans="1:14">
      <c r="A89" s="69">
        <v>1.2</v>
      </c>
      <c r="B89" s="78" t="s">
        <v>466</v>
      </c>
      <c r="C89" s="79"/>
      <c r="D89" s="69" t="s">
        <v>465</v>
      </c>
      <c r="E89" s="74">
        <v>0.4</v>
      </c>
      <c r="F89" s="74">
        <v>0.1</v>
      </c>
      <c r="G89" s="74">
        <f>19.5+4.5</f>
        <v>24</v>
      </c>
      <c r="H89" s="74">
        <f t="shared" si="6"/>
        <v>10.56</v>
      </c>
      <c r="I89" s="73"/>
      <c r="K89" s="63">
        <v>2.132</v>
      </c>
      <c r="L89" s="63">
        <v>2.38</v>
      </c>
      <c r="M89" s="63">
        <v>1</v>
      </c>
      <c r="N89" s="63">
        <f>K89*L89*M89</f>
        <v>5.07416</v>
      </c>
    </row>
    <row r="90" s="63" customFormat="1" ht="30" customHeight="1" spans="1:14">
      <c r="A90" s="69">
        <v>1.3</v>
      </c>
      <c r="B90" s="69" t="s">
        <v>467</v>
      </c>
      <c r="C90" s="69"/>
      <c r="D90" s="69" t="s">
        <v>465</v>
      </c>
      <c r="E90" s="74">
        <v>0.12</v>
      </c>
      <c r="F90" s="74">
        <v>0.1</v>
      </c>
      <c r="G90" s="74">
        <f>19.5+2.5</f>
        <v>22</v>
      </c>
      <c r="H90" s="74">
        <f t="shared" si="6"/>
        <v>2.9</v>
      </c>
      <c r="I90" s="73"/>
      <c r="K90" s="63">
        <v>1.243</v>
      </c>
      <c r="L90" s="63">
        <f>2.38*2+1*4</f>
        <v>8.76</v>
      </c>
      <c r="M90" s="63">
        <v>1</v>
      </c>
      <c r="N90" s="63">
        <f>K90*L90*M90</f>
        <v>10.88868</v>
      </c>
    </row>
    <row r="91" s="63" customFormat="1" ht="30" customHeight="1" spans="1:14">
      <c r="A91" s="69">
        <v>1.4</v>
      </c>
      <c r="B91" s="69" t="s">
        <v>468</v>
      </c>
      <c r="C91" s="69"/>
      <c r="D91" s="69" t="s">
        <v>465</v>
      </c>
      <c r="E91" s="74"/>
      <c r="F91" s="69"/>
      <c r="G91" s="72"/>
      <c r="H91" s="74">
        <f t="shared" si="6"/>
        <v>0</v>
      </c>
      <c r="I91" s="73"/>
      <c r="K91" s="63">
        <v>2.34</v>
      </c>
      <c r="L91" s="63">
        <v>3</v>
      </c>
      <c r="M91" s="63">
        <v>1</v>
      </c>
      <c r="N91" s="63">
        <f>K91*L91*M91</f>
        <v>7.02</v>
      </c>
    </row>
    <row r="92" s="63" customFormat="1" ht="30" customHeight="1" spans="1:14">
      <c r="A92" s="75">
        <v>2</v>
      </c>
      <c r="B92" s="75" t="s">
        <v>469</v>
      </c>
      <c r="C92" s="75"/>
      <c r="D92" s="75"/>
      <c r="E92" s="76"/>
      <c r="F92" s="75"/>
      <c r="G92" s="75"/>
      <c r="H92" s="80">
        <f>H93</f>
        <v>25.9</v>
      </c>
      <c r="I92" s="102"/>
      <c r="K92" s="63">
        <v>1.98</v>
      </c>
      <c r="L92" s="63">
        <v>3</v>
      </c>
      <c r="M92" s="63">
        <v>1</v>
      </c>
      <c r="N92" s="63">
        <f>K92*L92*M92</f>
        <v>5.94</v>
      </c>
    </row>
    <row r="93" s="63" customFormat="1" ht="33" customHeight="1" spans="1:15">
      <c r="A93" s="69">
        <v>2.1</v>
      </c>
      <c r="B93" s="69" t="s">
        <v>470</v>
      </c>
      <c r="C93" s="69"/>
      <c r="D93" s="69" t="s">
        <v>471</v>
      </c>
      <c r="E93" s="74">
        <f>1/3/2.38</f>
        <v>0.14</v>
      </c>
      <c r="F93" s="74">
        <v>0</v>
      </c>
      <c r="G93" s="72">
        <v>185</v>
      </c>
      <c r="H93" s="74">
        <f>E93*(1+F93)*G93</f>
        <v>25.9</v>
      </c>
      <c r="I93" s="73"/>
      <c r="N93" s="63">
        <f>SUM(N88:N92)</f>
        <v>35.11084</v>
      </c>
      <c r="O93" s="63">
        <f>N93/3/2.38</f>
        <v>4.91748459383754</v>
      </c>
    </row>
    <row r="94" s="63" customFormat="1" ht="33" customHeight="1" spans="1:9">
      <c r="A94" s="75">
        <v>3</v>
      </c>
      <c r="B94" s="75" t="s">
        <v>472</v>
      </c>
      <c r="C94" s="75"/>
      <c r="D94" s="75"/>
      <c r="E94" s="76"/>
      <c r="F94" s="75"/>
      <c r="G94" s="75"/>
      <c r="H94" s="77">
        <f>SUM(H95:H96)</f>
        <v>161.34</v>
      </c>
      <c r="I94" s="73"/>
    </row>
    <row r="95" s="63" customFormat="1" ht="33" customHeight="1" spans="1:9">
      <c r="A95" s="69">
        <v>3.1</v>
      </c>
      <c r="B95" s="71" t="s">
        <v>473</v>
      </c>
      <c r="C95" s="71"/>
      <c r="D95" s="69" t="s">
        <v>424</v>
      </c>
      <c r="E95" s="74">
        <v>0.88</v>
      </c>
      <c r="F95" s="74">
        <v>0.03</v>
      </c>
      <c r="G95" s="72">
        <v>178</v>
      </c>
      <c r="H95" s="74">
        <f t="shared" ref="H95:H103" si="7">E95*(1+F95)*G95</f>
        <v>161.34</v>
      </c>
      <c r="I95" s="73"/>
    </row>
    <row r="96" s="63" customFormat="1" ht="33" customHeight="1" spans="1:9">
      <c r="A96" s="69">
        <v>3.2</v>
      </c>
      <c r="B96" s="71" t="s">
        <v>473</v>
      </c>
      <c r="C96" s="71"/>
      <c r="D96" s="69" t="s">
        <v>424</v>
      </c>
      <c r="E96" s="74"/>
      <c r="F96" s="69"/>
      <c r="G96" s="72"/>
      <c r="H96" s="74"/>
      <c r="I96" s="73"/>
    </row>
    <row r="97" s="63" customFormat="1" ht="33" customHeight="1" spans="1:9">
      <c r="A97" s="69">
        <v>3.2</v>
      </c>
      <c r="B97" s="78" t="s">
        <v>474</v>
      </c>
      <c r="C97" s="79"/>
      <c r="D97" s="69"/>
      <c r="E97" s="74"/>
      <c r="F97" s="69"/>
      <c r="G97" s="72"/>
      <c r="H97" s="74"/>
      <c r="I97" s="73"/>
    </row>
    <row r="98" s="63" customFormat="1" ht="33" customHeight="1" spans="1:9">
      <c r="A98" s="75">
        <v>4</v>
      </c>
      <c r="B98" s="75" t="s">
        <v>475</v>
      </c>
      <c r="C98" s="75"/>
      <c r="D98" s="75"/>
      <c r="E98" s="76"/>
      <c r="F98" s="75"/>
      <c r="G98" s="75"/>
      <c r="H98" s="77">
        <f>SUM(H99:H103)</f>
        <v>17.12</v>
      </c>
      <c r="I98" s="102" t="s">
        <v>476</v>
      </c>
    </row>
    <row r="99" s="63" customFormat="1" ht="33" customHeight="1" spans="1:9">
      <c r="A99" s="81">
        <v>4.1</v>
      </c>
      <c r="B99" s="69" t="s">
        <v>477</v>
      </c>
      <c r="C99" s="69"/>
      <c r="D99" s="69" t="s">
        <v>478</v>
      </c>
      <c r="E99" s="82"/>
      <c r="F99" s="81"/>
      <c r="G99" s="81"/>
      <c r="H99" s="74">
        <f t="shared" si="7"/>
        <v>0</v>
      </c>
      <c r="I99" s="73"/>
    </row>
    <row r="100" s="63" customFormat="1" ht="33" customHeight="1" spans="1:9">
      <c r="A100" s="81">
        <v>4.2</v>
      </c>
      <c r="B100" s="78" t="s">
        <v>479</v>
      </c>
      <c r="C100" s="79"/>
      <c r="D100" s="69" t="s">
        <v>478</v>
      </c>
      <c r="E100" s="74">
        <v>0.4</v>
      </c>
      <c r="F100" s="74">
        <v>0.1</v>
      </c>
      <c r="G100" s="74">
        <v>20</v>
      </c>
      <c r="H100" s="74">
        <f t="shared" si="7"/>
        <v>8.8</v>
      </c>
      <c r="I100" s="73"/>
    </row>
    <row r="101" s="63" customFormat="1" ht="33" customHeight="1" spans="1:9">
      <c r="A101" s="81">
        <v>4.3</v>
      </c>
      <c r="B101" s="78" t="s">
        <v>480</v>
      </c>
      <c r="C101" s="79"/>
      <c r="D101" s="69" t="s">
        <v>478</v>
      </c>
      <c r="E101" s="74">
        <v>0.35</v>
      </c>
      <c r="F101" s="74">
        <v>0.1</v>
      </c>
      <c r="G101" s="74">
        <v>8</v>
      </c>
      <c r="H101" s="74">
        <f t="shared" si="7"/>
        <v>3.08</v>
      </c>
      <c r="I101" s="73"/>
    </row>
    <row r="102" spans="1:9">
      <c r="A102" s="81">
        <v>4.4</v>
      </c>
      <c r="B102" s="83" t="s">
        <v>481</v>
      </c>
      <c r="C102" s="84"/>
      <c r="D102" s="69" t="s">
        <v>478</v>
      </c>
      <c r="E102" s="74">
        <v>0.15</v>
      </c>
      <c r="F102" s="74">
        <v>0.1</v>
      </c>
      <c r="G102" s="74">
        <v>16</v>
      </c>
      <c r="H102" s="74">
        <f t="shared" si="7"/>
        <v>2.64</v>
      </c>
      <c r="I102" s="73"/>
    </row>
    <row r="103" spans="1:9">
      <c r="A103" s="81">
        <v>4.5</v>
      </c>
      <c r="B103" s="85" t="s">
        <v>482</v>
      </c>
      <c r="C103" s="85"/>
      <c r="D103" s="69" t="s">
        <v>483</v>
      </c>
      <c r="E103" s="74">
        <v>0.01</v>
      </c>
      <c r="F103" s="74">
        <v>0</v>
      </c>
      <c r="G103" s="74">
        <v>260</v>
      </c>
      <c r="H103" s="74">
        <f t="shared" si="7"/>
        <v>2.6</v>
      </c>
      <c r="I103" s="73"/>
    </row>
    <row r="104" ht="21.6" spans="1:9">
      <c r="A104" s="75">
        <v>5</v>
      </c>
      <c r="B104" s="75" t="s">
        <v>484</v>
      </c>
      <c r="C104" s="75"/>
      <c r="D104" s="75"/>
      <c r="E104" s="76"/>
      <c r="F104" s="75"/>
      <c r="G104" s="75"/>
      <c r="H104" s="77">
        <f>SUM(H105:H109)</f>
        <v>9.52</v>
      </c>
      <c r="I104" s="102" t="s">
        <v>476</v>
      </c>
    </row>
    <row r="105" spans="1:9">
      <c r="A105" s="81">
        <v>5.1</v>
      </c>
      <c r="B105" s="69" t="s">
        <v>485</v>
      </c>
      <c r="C105" s="69"/>
      <c r="D105" s="69" t="s">
        <v>486</v>
      </c>
      <c r="E105" s="70">
        <f>(4*1.48+8*1.08+12*0.9)/0.9/1.48</f>
        <v>19.04</v>
      </c>
      <c r="F105" s="74">
        <v>0</v>
      </c>
      <c r="G105" s="74">
        <v>0.5</v>
      </c>
      <c r="H105" s="74">
        <f t="shared" ref="H105:H115" si="8">E105*(1+F105)*G105</f>
        <v>9.52</v>
      </c>
      <c r="I105" s="73"/>
    </row>
    <row r="106" spans="1:9">
      <c r="A106" s="81">
        <v>5.2</v>
      </c>
      <c r="B106" s="78" t="s">
        <v>487</v>
      </c>
      <c r="C106" s="79"/>
      <c r="D106" s="69" t="s">
        <v>486</v>
      </c>
      <c r="E106" s="74"/>
      <c r="F106" s="74"/>
      <c r="G106" s="74"/>
      <c r="H106" s="74">
        <f t="shared" si="8"/>
        <v>0</v>
      </c>
      <c r="I106" s="73"/>
    </row>
    <row r="107" ht="21.6" spans="1:9">
      <c r="A107" s="81">
        <v>5.3</v>
      </c>
      <c r="B107" s="86" t="s">
        <v>488</v>
      </c>
      <c r="C107" s="86"/>
      <c r="D107" s="69" t="s">
        <v>489</v>
      </c>
      <c r="E107" s="74"/>
      <c r="F107" s="74"/>
      <c r="G107" s="74"/>
      <c r="H107" s="74">
        <f t="shared" si="8"/>
        <v>0</v>
      </c>
      <c r="I107" s="73" t="s">
        <v>476</v>
      </c>
    </row>
    <row r="108" spans="1:9">
      <c r="A108" s="81">
        <v>5.4</v>
      </c>
      <c r="B108" s="86" t="s">
        <v>490</v>
      </c>
      <c r="C108" s="86"/>
      <c r="D108" s="69" t="s">
        <v>489</v>
      </c>
      <c r="E108" s="74"/>
      <c r="F108" s="74"/>
      <c r="G108" s="74"/>
      <c r="H108" s="74">
        <f t="shared" si="8"/>
        <v>0</v>
      </c>
      <c r="I108" s="73"/>
    </row>
    <row r="109" spans="1:9">
      <c r="A109" s="81">
        <v>5.5</v>
      </c>
      <c r="B109" s="87" t="s">
        <v>491</v>
      </c>
      <c r="C109" s="88"/>
      <c r="D109" s="69" t="s">
        <v>424</v>
      </c>
      <c r="E109" s="74"/>
      <c r="F109" s="74"/>
      <c r="G109" s="74"/>
      <c r="H109" s="74">
        <f t="shared" si="8"/>
        <v>0</v>
      </c>
      <c r="I109" s="73"/>
    </row>
    <row r="110" ht="21.6" spans="1:9">
      <c r="A110" s="89">
        <v>6</v>
      </c>
      <c r="B110" s="90" t="s">
        <v>492</v>
      </c>
      <c r="C110" s="90"/>
      <c r="D110" s="90" t="s">
        <v>424</v>
      </c>
      <c r="E110" s="91">
        <v>1</v>
      </c>
      <c r="F110" s="74">
        <v>0</v>
      </c>
      <c r="G110" s="74">
        <v>28</v>
      </c>
      <c r="H110" s="74">
        <f t="shared" si="8"/>
        <v>28</v>
      </c>
      <c r="I110" s="102" t="s">
        <v>476</v>
      </c>
    </row>
    <row r="111" ht="21.6" spans="1:9">
      <c r="A111" s="75">
        <v>7</v>
      </c>
      <c r="B111" s="92" t="s">
        <v>493</v>
      </c>
      <c r="C111" s="93"/>
      <c r="D111" s="90" t="s">
        <v>424</v>
      </c>
      <c r="E111" s="91">
        <v>1</v>
      </c>
      <c r="F111" s="74">
        <v>0</v>
      </c>
      <c r="G111" s="74">
        <v>65</v>
      </c>
      <c r="H111" s="74">
        <f t="shared" si="8"/>
        <v>65</v>
      </c>
      <c r="I111" s="102" t="s">
        <v>476</v>
      </c>
    </row>
    <row r="112" ht="21.6" spans="1:9">
      <c r="A112" s="75">
        <v>8</v>
      </c>
      <c r="B112" s="90" t="s">
        <v>494</v>
      </c>
      <c r="C112" s="90"/>
      <c r="D112" s="90" t="s">
        <v>424</v>
      </c>
      <c r="E112" s="91">
        <v>1</v>
      </c>
      <c r="F112" s="74">
        <v>0</v>
      </c>
      <c r="G112" s="74">
        <v>3</v>
      </c>
      <c r="H112" s="74">
        <f t="shared" si="8"/>
        <v>3</v>
      </c>
      <c r="I112" s="102" t="s">
        <v>476</v>
      </c>
    </row>
    <row r="113" ht="21.6" spans="1:9">
      <c r="A113" s="90">
        <v>9</v>
      </c>
      <c r="B113" s="90" t="s">
        <v>495</v>
      </c>
      <c r="C113" s="90"/>
      <c r="D113" s="90" t="s">
        <v>424</v>
      </c>
      <c r="E113" s="91">
        <v>1</v>
      </c>
      <c r="F113" s="74">
        <v>0</v>
      </c>
      <c r="G113" s="74">
        <v>2</v>
      </c>
      <c r="H113" s="77">
        <f t="shared" si="8"/>
        <v>2</v>
      </c>
      <c r="I113" s="102" t="s">
        <v>476</v>
      </c>
    </row>
    <row r="114" ht="21.6" spans="1:9">
      <c r="A114" s="90">
        <v>10</v>
      </c>
      <c r="B114" s="90" t="s">
        <v>496</v>
      </c>
      <c r="C114" s="90"/>
      <c r="D114" s="90" t="s">
        <v>424</v>
      </c>
      <c r="E114" s="91">
        <v>1</v>
      </c>
      <c r="F114" s="74">
        <v>0</v>
      </c>
      <c r="G114" s="74">
        <v>3</v>
      </c>
      <c r="H114" s="77">
        <f t="shared" si="8"/>
        <v>3</v>
      </c>
      <c r="I114" s="102" t="s">
        <v>476</v>
      </c>
    </row>
    <row r="115" ht="21.6" spans="1:9">
      <c r="A115" s="90">
        <v>11</v>
      </c>
      <c r="B115" s="90" t="s">
        <v>497</v>
      </c>
      <c r="C115" s="90"/>
      <c r="D115" s="90" t="s">
        <v>424</v>
      </c>
      <c r="E115" s="91">
        <v>1</v>
      </c>
      <c r="F115" s="74">
        <v>0</v>
      </c>
      <c r="G115" s="74">
        <v>2</v>
      </c>
      <c r="H115" s="77">
        <f t="shared" si="8"/>
        <v>2</v>
      </c>
      <c r="I115" s="102" t="s">
        <v>476</v>
      </c>
    </row>
    <row r="116" spans="1:9">
      <c r="A116" s="90">
        <v>12</v>
      </c>
      <c r="B116" s="92" t="s">
        <v>498</v>
      </c>
      <c r="C116" s="93"/>
      <c r="D116" s="90" t="s">
        <v>348</v>
      </c>
      <c r="E116" s="94" t="s">
        <v>499</v>
      </c>
      <c r="F116" s="93"/>
      <c r="G116" s="95"/>
      <c r="H116" s="77">
        <f>H87+H92+H94+H98+H104+H110+H111+H112+H113+H114+H115</f>
        <v>499.08</v>
      </c>
      <c r="I116" s="103" t="s">
        <v>500</v>
      </c>
    </row>
    <row r="117" spans="1:9">
      <c r="A117" s="90">
        <v>13</v>
      </c>
      <c r="B117" s="92" t="s">
        <v>501</v>
      </c>
      <c r="C117" s="93"/>
      <c r="D117" s="90" t="s">
        <v>348</v>
      </c>
      <c r="E117" s="94" t="s">
        <v>502</v>
      </c>
      <c r="F117" s="93"/>
      <c r="G117" s="96">
        <v>0.08</v>
      </c>
      <c r="H117" s="77">
        <f>H116*G117</f>
        <v>39.93</v>
      </c>
      <c r="I117" s="104"/>
    </row>
    <row r="118" spans="1:9">
      <c r="A118" s="90">
        <v>14</v>
      </c>
      <c r="B118" s="92" t="s">
        <v>503</v>
      </c>
      <c r="C118" s="93"/>
      <c r="D118" s="90" t="s">
        <v>348</v>
      </c>
      <c r="E118" s="94" t="s">
        <v>504</v>
      </c>
      <c r="F118" s="93"/>
      <c r="G118" s="95"/>
      <c r="H118" s="77">
        <f>H116+H117</f>
        <v>539.01</v>
      </c>
      <c r="I118" s="102">
        <f>H118</f>
        <v>539.01</v>
      </c>
    </row>
    <row r="119" ht="162" customHeight="1" spans="1:9">
      <c r="A119" s="97" t="s">
        <v>505</v>
      </c>
      <c r="B119" s="97"/>
      <c r="C119" s="97"/>
      <c r="D119" s="97"/>
      <c r="E119" s="98"/>
      <c r="F119" s="97"/>
      <c r="G119" s="97"/>
      <c r="H119" s="98"/>
      <c r="I119" s="97"/>
    </row>
  </sheetData>
  <mergeCells count="145">
    <mergeCell ref="A1:I1"/>
    <mergeCell ref="B2:D2"/>
    <mergeCell ref="F2:G2"/>
    <mergeCell ref="B3:D3"/>
    <mergeCell ref="F3:G3"/>
    <mergeCell ref="B7:G7"/>
    <mergeCell ref="B8:C8"/>
    <mergeCell ref="B9:C9"/>
    <mergeCell ref="B10:C10"/>
    <mergeCell ref="B11:C11"/>
    <mergeCell ref="B12:G12"/>
    <mergeCell ref="B13:C13"/>
    <mergeCell ref="B14:G14"/>
    <mergeCell ref="B15:C15"/>
    <mergeCell ref="B16:C16"/>
    <mergeCell ref="B17:C17"/>
    <mergeCell ref="B18:G18"/>
    <mergeCell ref="B19:C19"/>
    <mergeCell ref="B20:C20"/>
    <mergeCell ref="B21:C21"/>
    <mergeCell ref="B22:C22"/>
    <mergeCell ref="B23:C23"/>
    <mergeCell ref="B24:G24"/>
    <mergeCell ref="B25:C25"/>
    <mergeCell ref="B26:C26"/>
    <mergeCell ref="B27:C27"/>
    <mergeCell ref="B28:C28"/>
    <mergeCell ref="B29:C29"/>
    <mergeCell ref="B30:C30"/>
    <mergeCell ref="B31:C31"/>
    <mergeCell ref="B32:C32"/>
    <mergeCell ref="B33:C33"/>
    <mergeCell ref="B34:C34"/>
    <mergeCell ref="B35:C35"/>
    <mergeCell ref="B36:C36"/>
    <mergeCell ref="E36:F36"/>
    <mergeCell ref="B37:C37"/>
    <mergeCell ref="E37:F37"/>
    <mergeCell ref="B38:C38"/>
    <mergeCell ref="E38:F38"/>
    <mergeCell ref="A39:I39"/>
    <mergeCell ref="A40:I40"/>
    <mergeCell ref="A41:I41"/>
    <mergeCell ref="B42:D42"/>
    <mergeCell ref="F42:G42"/>
    <mergeCell ref="B43:D43"/>
    <mergeCell ref="F43:G43"/>
    <mergeCell ref="B47:G47"/>
    <mergeCell ref="B48:C48"/>
    <mergeCell ref="B49:C49"/>
    <mergeCell ref="B50:C50"/>
    <mergeCell ref="B51:C51"/>
    <mergeCell ref="B52:G52"/>
    <mergeCell ref="B53:C53"/>
    <mergeCell ref="B54:G54"/>
    <mergeCell ref="B55:C55"/>
    <mergeCell ref="B56:C56"/>
    <mergeCell ref="B57:C57"/>
    <mergeCell ref="B58:G58"/>
    <mergeCell ref="B59:C59"/>
    <mergeCell ref="B60:C60"/>
    <mergeCell ref="B61:C61"/>
    <mergeCell ref="B62:C62"/>
    <mergeCell ref="B63:C63"/>
    <mergeCell ref="B64:G64"/>
    <mergeCell ref="B65:C65"/>
    <mergeCell ref="B66:C66"/>
    <mergeCell ref="B67:C67"/>
    <mergeCell ref="B68:C68"/>
    <mergeCell ref="B69:C69"/>
    <mergeCell ref="B70:C70"/>
    <mergeCell ref="B71:C71"/>
    <mergeCell ref="B72:C72"/>
    <mergeCell ref="B73:C73"/>
    <mergeCell ref="B74:C74"/>
    <mergeCell ref="B75:C75"/>
    <mergeCell ref="B76:C76"/>
    <mergeCell ref="E76:F76"/>
    <mergeCell ref="B77:C77"/>
    <mergeCell ref="E77:F77"/>
    <mergeCell ref="B78:C78"/>
    <mergeCell ref="E78:F78"/>
    <mergeCell ref="A79:I79"/>
    <mergeCell ref="A81:I81"/>
    <mergeCell ref="B82:D82"/>
    <mergeCell ref="F82:G82"/>
    <mergeCell ref="B83:D83"/>
    <mergeCell ref="F83:G83"/>
    <mergeCell ref="B87:G87"/>
    <mergeCell ref="B88:C88"/>
    <mergeCell ref="B89:C89"/>
    <mergeCell ref="B90:C90"/>
    <mergeCell ref="B91:C91"/>
    <mergeCell ref="B92:G92"/>
    <mergeCell ref="B93:C93"/>
    <mergeCell ref="B94:G94"/>
    <mergeCell ref="B95:C95"/>
    <mergeCell ref="B96:C96"/>
    <mergeCell ref="B97:C97"/>
    <mergeCell ref="B98:G98"/>
    <mergeCell ref="B99:C99"/>
    <mergeCell ref="B100:C100"/>
    <mergeCell ref="B101:C101"/>
    <mergeCell ref="B102:C102"/>
    <mergeCell ref="B103:C103"/>
    <mergeCell ref="B104:G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E116:F116"/>
    <mergeCell ref="B117:C117"/>
    <mergeCell ref="E117:F117"/>
    <mergeCell ref="B118:C118"/>
    <mergeCell ref="E118:F118"/>
    <mergeCell ref="A119:I119"/>
    <mergeCell ref="A4:A5"/>
    <mergeCell ref="A44:A45"/>
    <mergeCell ref="A84:A85"/>
    <mergeCell ref="B4:B5"/>
    <mergeCell ref="B44:B45"/>
    <mergeCell ref="B84:B85"/>
    <mergeCell ref="C4:C5"/>
    <mergeCell ref="C44:C45"/>
    <mergeCell ref="C84:C85"/>
    <mergeCell ref="D4:D5"/>
    <mergeCell ref="D44:D45"/>
    <mergeCell ref="D84:D85"/>
    <mergeCell ref="E4:E5"/>
    <mergeCell ref="E44:E45"/>
    <mergeCell ref="E84:E85"/>
    <mergeCell ref="I36:I37"/>
    <mergeCell ref="I76:I77"/>
    <mergeCell ref="I116:I117"/>
    <mergeCell ref="H2:I5"/>
    <mergeCell ref="H42:I45"/>
    <mergeCell ref="H82:I8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view="pageBreakPreview" zoomScaleNormal="100" topLeftCell="A10" workbookViewId="0">
      <selection activeCell="G21" sqref="G21"/>
    </sheetView>
  </sheetViews>
  <sheetFormatPr defaultColWidth="9" defaultRowHeight="24.95" customHeight="1" outlineLevelCol="6"/>
  <cols>
    <col min="1" max="1" width="9" style="46"/>
    <col min="2" max="2" width="21.75" style="46" customWidth="1"/>
    <col min="3" max="3" width="11.5" style="46" customWidth="1"/>
    <col min="4" max="5" width="9" style="46"/>
    <col min="6" max="6" width="12.375" style="46" customWidth="1"/>
    <col min="7" max="7" width="7.75" style="46" customWidth="1"/>
    <col min="8" max="16384" width="9" style="46"/>
  </cols>
  <sheetData>
    <row r="1" ht="21.95" customHeight="1" spans="1:7">
      <c r="A1" s="47" t="s">
        <v>506</v>
      </c>
      <c r="B1" s="47"/>
      <c r="C1" s="47"/>
      <c r="D1" s="47"/>
      <c r="E1" s="47"/>
      <c r="F1" s="47"/>
      <c r="G1" s="47"/>
    </row>
    <row r="2" customHeight="1" spans="1:7">
      <c r="A2" s="48" t="s">
        <v>507</v>
      </c>
      <c r="B2" s="48"/>
      <c r="C2" s="48"/>
      <c r="D2" s="49"/>
      <c r="E2" s="48"/>
      <c r="F2" s="48"/>
      <c r="G2" s="48"/>
    </row>
    <row r="3" customHeight="1" spans="1:7">
      <c r="A3" s="36" t="s">
        <v>1</v>
      </c>
      <c r="B3" s="36" t="s">
        <v>388</v>
      </c>
      <c r="C3" s="50" t="s">
        <v>508</v>
      </c>
      <c r="D3" s="36" t="s">
        <v>457</v>
      </c>
      <c r="E3" s="36" t="s">
        <v>509</v>
      </c>
      <c r="F3" s="51" t="s">
        <v>510</v>
      </c>
      <c r="G3" s="36" t="s">
        <v>382</v>
      </c>
    </row>
    <row r="4" customHeight="1" spans="1:7">
      <c r="A4" s="36">
        <v>1</v>
      </c>
      <c r="B4" s="36" t="s">
        <v>511</v>
      </c>
      <c r="C4" s="52"/>
      <c r="D4" s="53"/>
      <c r="E4" s="53"/>
      <c r="F4" s="54"/>
      <c r="G4" s="53" t="s">
        <v>512</v>
      </c>
    </row>
    <row r="5" customHeight="1" spans="1:7">
      <c r="A5" s="36">
        <v>1.1</v>
      </c>
      <c r="B5" s="36" t="s">
        <v>513</v>
      </c>
      <c r="C5" s="36"/>
      <c r="D5" s="36" t="s">
        <v>514</v>
      </c>
      <c r="E5" s="36" t="s">
        <v>515</v>
      </c>
      <c r="F5" s="52"/>
      <c r="G5" s="36"/>
    </row>
    <row r="6" customHeight="1" spans="1:7">
      <c r="A6" s="36">
        <v>1.2</v>
      </c>
      <c r="B6" s="36" t="s">
        <v>516</v>
      </c>
      <c r="C6" s="36"/>
      <c r="D6" s="36" t="s">
        <v>514</v>
      </c>
      <c r="E6" s="36" t="s">
        <v>517</v>
      </c>
      <c r="F6" s="52"/>
      <c r="G6" s="36"/>
    </row>
    <row r="7" customHeight="1" spans="1:7">
      <c r="A7" s="36">
        <v>2</v>
      </c>
      <c r="B7" s="36" t="s">
        <v>518</v>
      </c>
      <c r="C7" s="36"/>
      <c r="D7" s="36"/>
      <c r="E7" s="36"/>
      <c r="F7" s="51"/>
      <c r="G7" s="55"/>
    </row>
    <row r="8" customHeight="1" spans="1:7">
      <c r="A8" s="36">
        <v>2.1</v>
      </c>
      <c r="B8" s="36" t="s">
        <v>519</v>
      </c>
      <c r="C8" s="36"/>
      <c r="D8" s="36" t="s">
        <v>471</v>
      </c>
      <c r="E8" s="36"/>
      <c r="F8" s="51"/>
      <c r="G8" s="55"/>
    </row>
    <row r="9" customHeight="1" spans="1:7">
      <c r="A9" s="36">
        <v>2.2</v>
      </c>
      <c r="B9" s="36" t="s">
        <v>520</v>
      </c>
      <c r="C9" s="36"/>
      <c r="D9" s="36" t="s">
        <v>471</v>
      </c>
      <c r="E9" s="36"/>
      <c r="F9" s="51"/>
      <c r="G9" s="55"/>
    </row>
    <row r="10" customHeight="1" spans="1:7">
      <c r="A10" s="36">
        <v>2.3</v>
      </c>
      <c r="B10" s="36" t="s">
        <v>521</v>
      </c>
      <c r="C10" s="36"/>
      <c r="D10" s="36" t="s">
        <v>471</v>
      </c>
      <c r="E10" s="36"/>
      <c r="F10" s="51"/>
      <c r="G10" s="55"/>
    </row>
    <row r="11" customHeight="1" spans="1:7">
      <c r="A11" s="36">
        <v>2.4</v>
      </c>
      <c r="B11" s="36" t="s">
        <v>522</v>
      </c>
      <c r="C11" s="36"/>
      <c r="D11" s="36" t="s">
        <v>471</v>
      </c>
      <c r="E11" s="36"/>
      <c r="F11" s="51"/>
      <c r="G11" s="55"/>
    </row>
    <row r="12" customHeight="1" spans="1:7">
      <c r="A12" s="36">
        <v>2.5</v>
      </c>
      <c r="B12" s="36" t="s">
        <v>523</v>
      </c>
      <c r="C12" s="36"/>
      <c r="D12" s="36" t="s">
        <v>471</v>
      </c>
      <c r="E12" s="36"/>
      <c r="F12" s="51"/>
      <c r="G12" s="55"/>
    </row>
    <row r="13" customHeight="1" spans="1:7">
      <c r="A13" s="36">
        <v>2.6</v>
      </c>
      <c r="B13" s="36" t="s">
        <v>524</v>
      </c>
      <c r="C13" s="36"/>
      <c r="D13" s="36" t="s">
        <v>471</v>
      </c>
      <c r="E13" s="36"/>
      <c r="F13" s="51"/>
      <c r="G13" s="55"/>
    </row>
    <row r="14" customHeight="1" spans="1:7">
      <c r="A14" s="36">
        <v>2.7</v>
      </c>
      <c r="B14" s="36" t="s">
        <v>525</v>
      </c>
      <c r="C14" s="36"/>
      <c r="D14" s="36" t="s">
        <v>471</v>
      </c>
      <c r="E14" s="36"/>
      <c r="F14" s="51"/>
      <c r="G14" s="55"/>
    </row>
    <row r="15" customHeight="1" spans="1:7">
      <c r="A15" s="36">
        <v>2.8</v>
      </c>
      <c r="B15" s="36" t="s">
        <v>526</v>
      </c>
      <c r="C15" s="36"/>
      <c r="D15" s="36" t="s">
        <v>471</v>
      </c>
      <c r="E15" s="36"/>
      <c r="F15" s="51"/>
      <c r="G15" s="55"/>
    </row>
    <row r="16" customHeight="1" spans="1:7">
      <c r="A16" s="36">
        <v>2.9</v>
      </c>
      <c r="B16" s="36" t="s">
        <v>527</v>
      </c>
      <c r="C16" s="36"/>
      <c r="D16" s="36" t="s">
        <v>471</v>
      </c>
      <c r="E16" s="36"/>
      <c r="F16" s="51"/>
      <c r="G16" s="55"/>
    </row>
    <row r="17" customHeight="1" spans="1:7">
      <c r="A17" s="36">
        <v>3</v>
      </c>
      <c r="B17" s="36" t="s">
        <v>472</v>
      </c>
      <c r="C17" s="36"/>
      <c r="D17" s="36"/>
      <c r="E17" s="36"/>
      <c r="F17" s="51"/>
      <c r="G17" s="53" t="s">
        <v>512</v>
      </c>
    </row>
    <row r="18" customHeight="1" spans="1:7">
      <c r="A18" s="36">
        <v>3.1</v>
      </c>
      <c r="B18" s="43" t="s">
        <v>528</v>
      </c>
      <c r="C18" s="36"/>
      <c r="D18" s="36" t="s">
        <v>529</v>
      </c>
      <c r="E18" s="36"/>
      <c r="F18" s="51"/>
      <c r="G18" s="55"/>
    </row>
    <row r="19" customHeight="1" spans="1:7">
      <c r="A19" s="36">
        <v>3.2</v>
      </c>
      <c r="B19" s="36" t="s">
        <v>530</v>
      </c>
      <c r="C19" s="36"/>
      <c r="D19" s="56" t="s">
        <v>529</v>
      </c>
      <c r="E19" s="36"/>
      <c r="F19" s="51"/>
      <c r="G19" s="55"/>
    </row>
    <row r="20" customHeight="1" spans="1:7">
      <c r="A20" s="36">
        <v>3.2</v>
      </c>
      <c r="B20" s="36"/>
      <c r="C20" s="36"/>
      <c r="D20" s="56" t="s">
        <v>529</v>
      </c>
      <c r="E20" s="36"/>
      <c r="F20" s="51"/>
      <c r="G20" s="55"/>
    </row>
    <row r="21" customHeight="1" spans="1:7">
      <c r="A21" s="57">
        <v>4</v>
      </c>
      <c r="B21" s="36" t="s">
        <v>531</v>
      </c>
      <c r="C21" s="36"/>
      <c r="D21" s="36" t="s">
        <v>486</v>
      </c>
      <c r="E21" s="36"/>
      <c r="F21" s="51"/>
      <c r="G21" s="53" t="s">
        <v>512</v>
      </c>
    </row>
    <row r="22" customHeight="1" spans="1:7">
      <c r="A22" s="57">
        <v>5</v>
      </c>
      <c r="B22" s="36" t="s">
        <v>532</v>
      </c>
      <c r="C22" s="36"/>
      <c r="D22" s="36"/>
      <c r="E22" s="36"/>
      <c r="F22" s="51"/>
      <c r="G22" s="55"/>
    </row>
    <row r="23" customHeight="1" spans="1:7">
      <c r="A23" s="58">
        <v>5.1</v>
      </c>
      <c r="B23" s="36" t="s">
        <v>533</v>
      </c>
      <c r="C23" s="36"/>
      <c r="D23" s="36" t="s">
        <v>478</v>
      </c>
      <c r="E23" s="36"/>
      <c r="F23" s="51"/>
      <c r="G23" s="53" t="s">
        <v>512</v>
      </c>
    </row>
    <row r="24" customHeight="1" spans="1:7">
      <c r="A24" s="58">
        <v>5.2</v>
      </c>
      <c r="B24" s="36" t="s">
        <v>534</v>
      </c>
      <c r="C24" s="36"/>
      <c r="D24" s="36" t="s">
        <v>478</v>
      </c>
      <c r="E24" s="36"/>
      <c r="F24" s="51"/>
      <c r="G24" s="53" t="s">
        <v>512</v>
      </c>
    </row>
    <row r="25" customHeight="1" spans="1:7">
      <c r="A25" s="57">
        <v>6</v>
      </c>
      <c r="B25" s="36" t="s">
        <v>535</v>
      </c>
      <c r="C25" s="36"/>
      <c r="D25" s="36" t="s">
        <v>536</v>
      </c>
      <c r="E25" s="36"/>
      <c r="F25" s="51"/>
      <c r="G25" s="53" t="s">
        <v>512</v>
      </c>
    </row>
    <row r="26" customHeight="1" spans="1:7">
      <c r="A26" s="57">
        <v>7</v>
      </c>
      <c r="B26" s="36" t="s">
        <v>537</v>
      </c>
      <c r="C26" s="36"/>
      <c r="D26" s="36" t="s">
        <v>514</v>
      </c>
      <c r="E26" s="36"/>
      <c r="F26" s="51"/>
      <c r="G26" s="59"/>
    </row>
    <row r="27" customHeight="1" spans="1:7">
      <c r="A27" s="57">
        <v>8</v>
      </c>
      <c r="B27" s="36" t="s">
        <v>538</v>
      </c>
      <c r="C27" s="36"/>
      <c r="D27" s="36"/>
      <c r="E27" s="36"/>
      <c r="F27" s="51"/>
      <c r="G27" s="55"/>
    </row>
    <row r="28" customHeight="1" spans="1:7">
      <c r="A28" s="57">
        <v>9</v>
      </c>
      <c r="B28" s="36"/>
      <c r="C28" s="36"/>
      <c r="D28" s="36"/>
      <c r="E28" s="36"/>
      <c r="F28" s="51"/>
      <c r="G28" s="55"/>
    </row>
    <row r="29" customHeight="1" spans="1:7">
      <c r="A29" s="57">
        <v>10</v>
      </c>
      <c r="B29" s="56"/>
      <c r="C29" s="60"/>
      <c r="D29" s="36"/>
      <c r="E29" s="56"/>
      <c r="F29" s="61"/>
      <c r="G29" s="60"/>
    </row>
    <row r="30" ht="33" customHeight="1" spans="1:7">
      <c r="A30" s="62" t="s">
        <v>539</v>
      </c>
      <c r="B30" s="62"/>
      <c r="C30" s="62"/>
      <c r="D30" s="62"/>
      <c r="E30" s="62"/>
      <c r="F30" s="62"/>
      <c r="G30" s="62"/>
    </row>
    <row r="31" ht="44.1" customHeight="1" spans="1:7">
      <c r="A31" s="62"/>
      <c r="B31" s="62"/>
      <c r="C31" s="62"/>
      <c r="D31" s="62"/>
      <c r="E31" s="62"/>
      <c r="F31" s="62"/>
      <c r="G31" s="62"/>
    </row>
  </sheetData>
  <mergeCells count="3">
    <mergeCell ref="A1:G1"/>
    <mergeCell ref="A2:G2"/>
    <mergeCell ref="A30:G31"/>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view="pageBreakPreview" zoomScale="130" zoomScaleNormal="100" workbookViewId="0">
      <selection activeCell="E8" sqref="E8"/>
    </sheetView>
  </sheetViews>
  <sheetFormatPr defaultColWidth="9" defaultRowHeight="24.95" customHeight="1" outlineLevelCol="6"/>
  <cols>
    <col min="1" max="1" width="9" style="27"/>
    <col min="2" max="2" width="14.25" style="27" customWidth="1"/>
    <col min="3" max="4" width="14.625" style="27" customWidth="1"/>
    <col min="5" max="5" width="16.625" style="27" customWidth="1"/>
    <col min="6" max="6" width="14.5" style="27" customWidth="1"/>
    <col min="7" max="7" width="16.375" style="27" customWidth="1"/>
    <col min="8" max="16384" width="9" style="27"/>
  </cols>
  <sheetData>
    <row r="1" customHeight="1" spans="1:7">
      <c r="A1" s="40" t="s">
        <v>540</v>
      </c>
      <c r="B1" s="41"/>
      <c r="C1" s="41"/>
      <c r="D1" s="41"/>
      <c r="E1" s="41"/>
      <c r="F1" s="40"/>
      <c r="G1" s="40"/>
    </row>
    <row r="2" customHeight="1" spans="1:7">
      <c r="A2" s="42" t="s">
        <v>507</v>
      </c>
      <c r="B2" s="42"/>
      <c r="C2" s="42"/>
      <c r="D2" s="42"/>
      <c r="E2" s="42"/>
      <c r="F2" s="42"/>
      <c r="G2" s="42"/>
    </row>
    <row r="3" customHeight="1" spans="1:7">
      <c r="A3" s="33" t="s">
        <v>1</v>
      </c>
      <c r="B3" s="33" t="s">
        <v>541</v>
      </c>
      <c r="C3" s="33" t="s">
        <v>457</v>
      </c>
      <c r="D3" s="33" t="s">
        <v>542</v>
      </c>
      <c r="E3" s="33" t="s">
        <v>543</v>
      </c>
      <c r="F3" s="33" t="s">
        <v>544</v>
      </c>
      <c r="G3" s="33" t="s">
        <v>382</v>
      </c>
    </row>
    <row r="4" customHeight="1" spans="1:7">
      <c r="A4" s="33">
        <v>1</v>
      </c>
      <c r="B4" s="43" t="s">
        <v>528</v>
      </c>
      <c r="C4" s="43" t="s">
        <v>424</v>
      </c>
      <c r="D4" s="43"/>
      <c r="E4" s="43"/>
      <c r="F4" s="43"/>
      <c r="G4" s="44"/>
    </row>
    <row r="5" customHeight="1" spans="1:7">
      <c r="A5" s="33">
        <v>2</v>
      </c>
      <c r="B5" s="43" t="s">
        <v>545</v>
      </c>
      <c r="C5" s="43" t="s">
        <v>424</v>
      </c>
      <c r="D5" s="43"/>
      <c r="E5" s="45"/>
      <c r="F5" s="43"/>
      <c r="G5" s="44"/>
    </row>
    <row r="6" customHeight="1" spans="1:7">
      <c r="A6" s="33">
        <v>3</v>
      </c>
      <c r="B6" s="43"/>
      <c r="C6" s="43"/>
      <c r="D6" s="43"/>
      <c r="E6" s="45"/>
      <c r="F6" s="43"/>
      <c r="G6" s="44"/>
    </row>
    <row r="7" customHeight="1" spans="1:7">
      <c r="A7" s="33">
        <v>4</v>
      </c>
      <c r="B7" s="43"/>
      <c r="C7" s="43"/>
      <c r="D7" s="43"/>
      <c r="E7" s="45"/>
      <c r="F7" s="43"/>
      <c r="G7" s="44"/>
    </row>
    <row r="8" customHeight="1" spans="1:7">
      <c r="A8" s="33">
        <v>5</v>
      </c>
      <c r="B8" s="43"/>
      <c r="C8" s="43"/>
      <c r="D8" s="43"/>
      <c r="E8" s="45"/>
      <c r="F8" s="43"/>
      <c r="G8" s="44"/>
    </row>
    <row r="9" customHeight="1" spans="1:7">
      <c r="A9" s="33">
        <v>6</v>
      </c>
      <c r="B9" s="43"/>
      <c r="C9" s="43"/>
      <c r="D9" s="43"/>
      <c r="E9" s="45"/>
      <c r="F9" s="43"/>
      <c r="G9" s="44"/>
    </row>
  </sheetData>
  <mergeCells count="2">
    <mergeCell ref="A1:G1"/>
    <mergeCell ref="A2:G2"/>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view="pageBreakPreview" zoomScale="130" zoomScaleNormal="100" workbookViewId="0">
      <selection activeCell="H1" sqref="H1"/>
    </sheetView>
  </sheetViews>
  <sheetFormatPr defaultColWidth="9" defaultRowHeight="14.4" outlineLevelCol="6"/>
  <cols>
    <col min="1" max="1" width="9" style="27"/>
    <col min="2" max="2" width="12.5" style="27" customWidth="1"/>
    <col min="3" max="3" width="9" style="27"/>
    <col min="4" max="4" width="4.84166666666667" style="28" customWidth="1"/>
    <col min="5" max="5" width="7.91666666666667" style="27" customWidth="1"/>
    <col min="6" max="6" width="9.84166666666667" style="27" customWidth="1"/>
    <col min="7" max="7" width="17.6916666666667" style="27" customWidth="1"/>
    <col min="8" max="16384" width="9" style="27"/>
  </cols>
  <sheetData>
    <row r="1" ht="39" customHeight="1" spans="1:7">
      <c r="A1" s="29" t="s">
        <v>546</v>
      </c>
      <c r="B1" s="29"/>
      <c r="C1" s="29"/>
      <c r="D1" s="30"/>
      <c r="E1" s="29"/>
      <c r="F1" s="29"/>
      <c r="G1" s="29"/>
    </row>
    <row r="2" ht="24" spans="1:7">
      <c r="A2" s="31" t="s">
        <v>1</v>
      </c>
      <c r="B2" s="31" t="s">
        <v>547</v>
      </c>
      <c r="C2" s="31" t="s">
        <v>548</v>
      </c>
      <c r="D2" s="32" t="s">
        <v>549</v>
      </c>
      <c r="E2" s="31" t="s">
        <v>550</v>
      </c>
      <c r="F2" s="31" t="s">
        <v>551</v>
      </c>
      <c r="G2" s="31" t="s">
        <v>382</v>
      </c>
    </row>
    <row r="3" spans="1:7">
      <c r="A3" s="31">
        <v>1</v>
      </c>
      <c r="B3" s="32" t="s">
        <v>552</v>
      </c>
      <c r="C3" s="31" t="s">
        <v>553</v>
      </c>
      <c r="D3" s="33"/>
      <c r="E3" s="34"/>
      <c r="F3" s="35">
        <f t="shared" ref="F3:F15" si="0">D3*E3</f>
        <v>0</v>
      </c>
      <c r="G3" s="32" t="s">
        <v>554</v>
      </c>
    </row>
    <row r="4" spans="1:7">
      <c r="A4" s="31"/>
      <c r="B4" s="32"/>
      <c r="C4" s="35" t="s">
        <v>555</v>
      </c>
      <c r="D4" s="33"/>
      <c r="E4" s="34"/>
      <c r="F4" s="35">
        <f t="shared" si="0"/>
        <v>0</v>
      </c>
      <c r="G4" s="32" t="s">
        <v>554</v>
      </c>
    </row>
    <row r="5" spans="1:7">
      <c r="A5" s="31"/>
      <c r="B5" s="32"/>
      <c r="C5" s="35" t="s">
        <v>556</v>
      </c>
      <c r="D5" s="33"/>
      <c r="E5" s="34"/>
      <c r="F5" s="35">
        <f t="shared" si="0"/>
        <v>0</v>
      </c>
      <c r="G5" s="32" t="s">
        <v>554</v>
      </c>
    </row>
    <row r="6" spans="1:7">
      <c r="A6" s="31"/>
      <c r="B6" s="32"/>
      <c r="C6" s="35" t="s">
        <v>557</v>
      </c>
      <c r="D6" s="33"/>
      <c r="E6" s="34"/>
      <c r="F6" s="35">
        <f t="shared" si="0"/>
        <v>0</v>
      </c>
      <c r="G6" s="32" t="s">
        <v>554</v>
      </c>
    </row>
    <row r="7" spans="1:7">
      <c r="A7" s="31">
        <v>2</v>
      </c>
      <c r="B7" s="32" t="s">
        <v>558</v>
      </c>
      <c r="C7" s="35" t="s">
        <v>559</v>
      </c>
      <c r="D7" s="33"/>
      <c r="E7" s="34"/>
      <c r="F7" s="35">
        <f t="shared" si="0"/>
        <v>0</v>
      </c>
      <c r="G7" s="32" t="s">
        <v>560</v>
      </c>
    </row>
    <row r="8" spans="1:7">
      <c r="A8" s="31"/>
      <c r="B8" s="32"/>
      <c r="C8" s="35" t="s">
        <v>561</v>
      </c>
      <c r="D8" s="33"/>
      <c r="E8" s="34"/>
      <c r="F8" s="35">
        <f t="shared" si="0"/>
        <v>0</v>
      </c>
      <c r="G8" s="32" t="s">
        <v>560</v>
      </c>
    </row>
    <row r="9" spans="1:7">
      <c r="A9" s="31"/>
      <c r="B9" s="32"/>
      <c r="C9" s="35" t="s">
        <v>562</v>
      </c>
      <c r="D9" s="33"/>
      <c r="E9" s="34"/>
      <c r="F9" s="35">
        <f t="shared" si="0"/>
        <v>0</v>
      </c>
      <c r="G9" s="32" t="s">
        <v>560</v>
      </c>
    </row>
    <row r="10" spans="1:7">
      <c r="A10" s="31">
        <v>3</v>
      </c>
      <c r="B10" s="32" t="s">
        <v>563</v>
      </c>
      <c r="C10" s="36" t="s">
        <v>564</v>
      </c>
      <c r="D10" s="36"/>
      <c r="E10" s="36"/>
      <c r="F10" s="35">
        <f t="shared" si="0"/>
        <v>0</v>
      </c>
      <c r="G10" s="32" t="s">
        <v>554</v>
      </c>
    </row>
    <row r="11" spans="1:7">
      <c r="A11" s="31"/>
      <c r="B11" s="32"/>
      <c r="C11" s="36" t="s">
        <v>565</v>
      </c>
      <c r="D11" s="36"/>
      <c r="E11" s="36"/>
      <c r="F11" s="35">
        <f t="shared" si="0"/>
        <v>0</v>
      </c>
      <c r="G11" s="32" t="s">
        <v>554</v>
      </c>
    </row>
    <row r="12" spans="1:7">
      <c r="A12" s="31"/>
      <c r="B12" s="32"/>
      <c r="C12" s="36" t="s">
        <v>566</v>
      </c>
      <c r="D12" s="36"/>
      <c r="E12" s="36"/>
      <c r="F12" s="35">
        <f t="shared" si="0"/>
        <v>0</v>
      </c>
      <c r="G12" s="32" t="s">
        <v>554</v>
      </c>
    </row>
    <row r="13" spans="1:7">
      <c r="A13" s="31"/>
      <c r="B13" s="32"/>
      <c r="C13" s="36" t="s">
        <v>567</v>
      </c>
      <c r="D13" s="36"/>
      <c r="E13" s="36"/>
      <c r="F13" s="35">
        <f t="shared" si="0"/>
        <v>0</v>
      </c>
      <c r="G13" s="32" t="s">
        <v>554</v>
      </c>
    </row>
    <row r="14" spans="1:7">
      <c r="A14" s="37">
        <v>4</v>
      </c>
      <c r="B14" s="32" t="s">
        <v>568</v>
      </c>
      <c r="C14" s="36" t="s">
        <v>569</v>
      </c>
      <c r="D14" s="36"/>
      <c r="E14" s="38"/>
      <c r="F14" s="35">
        <f t="shared" si="0"/>
        <v>0</v>
      </c>
      <c r="G14" s="32" t="s">
        <v>554</v>
      </c>
    </row>
    <row r="15" spans="1:7">
      <c r="A15" s="39"/>
      <c r="B15" s="32"/>
      <c r="C15" s="36" t="s">
        <v>570</v>
      </c>
      <c r="D15" s="36"/>
      <c r="E15" s="38"/>
      <c r="F15" s="35">
        <f t="shared" si="0"/>
        <v>0</v>
      </c>
      <c r="G15" s="32" t="s">
        <v>554</v>
      </c>
    </row>
  </sheetData>
  <mergeCells count="9">
    <mergeCell ref="A1:G1"/>
    <mergeCell ref="A3:A6"/>
    <mergeCell ref="A7:A9"/>
    <mergeCell ref="A10:A13"/>
    <mergeCell ref="A14:A15"/>
    <mergeCell ref="B3:B6"/>
    <mergeCell ref="B7:B9"/>
    <mergeCell ref="B10:B13"/>
    <mergeCell ref="B14:B1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view="pageBreakPreview" zoomScale="110" zoomScaleNormal="115" workbookViewId="0">
      <pane ySplit="3" topLeftCell="A13" activePane="bottomLeft" state="frozen"/>
      <selection/>
      <selection pane="bottomLeft" activeCell="A15" sqref="A15:L15"/>
    </sheetView>
  </sheetViews>
  <sheetFormatPr defaultColWidth="9" defaultRowHeight="15.6"/>
  <cols>
    <col min="1" max="1" width="5.5" style="4" customWidth="1"/>
    <col min="2" max="2" width="30.625" style="5" customWidth="1"/>
    <col min="3" max="3" width="13.875" style="5" customWidth="1"/>
    <col min="4" max="4" width="8.875" style="4" customWidth="1"/>
    <col min="5" max="5" width="9.375" style="4" customWidth="1"/>
    <col min="6" max="6" width="8.875" style="6" customWidth="1"/>
    <col min="7" max="8" width="5.625" style="4" customWidth="1"/>
    <col min="9" max="9" width="4.875" style="6" customWidth="1"/>
    <col min="10" max="10" width="8" style="4" customWidth="1"/>
    <col min="11" max="11" width="9.375" style="4" customWidth="1"/>
    <col min="12" max="12" width="11.125" style="7" customWidth="1"/>
    <col min="13" max="13" width="10.5" style="8" customWidth="1"/>
    <col min="14" max="15" width="9" style="8" customWidth="1"/>
    <col min="16" max="16" width="10.375" style="8" customWidth="1"/>
    <col min="17" max="17" width="11.5" style="8" customWidth="1"/>
    <col min="18" max="18" width="9" style="8" customWidth="1"/>
    <col min="19" max="22" width="10.375" style="8" customWidth="1"/>
    <col min="23" max="23" width="12.625" style="8" customWidth="1"/>
    <col min="24" max="16383" width="9" style="8"/>
  </cols>
  <sheetData>
    <row r="1" ht="45.95" customHeight="1" spans="1:12">
      <c r="A1" s="9" t="s">
        <v>433</v>
      </c>
      <c r="B1" s="9"/>
      <c r="C1" s="9"/>
      <c r="D1" s="9"/>
      <c r="E1" s="9"/>
      <c r="F1" s="9"/>
      <c r="G1" s="9"/>
      <c r="H1" s="9"/>
      <c r="I1" s="9"/>
      <c r="J1" s="9"/>
      <c r="K1" s="9"/>
      <c r="L1" s="23"/>
    </row>
    <row r="2" s="1" customFormat="1" ht="33" customHeight="1" spans="1:12">
      <c r="A2" s="10" t="s">
        <v>1</v>
      </c>
      <c r="B2" s="10" t="s">
        <v>434</v>
      </c>
      <c r="C2" s="10" t="s">
        <v>388</v>
      </c>
      <c r="D2" s="10" t="s">
        <v>435</v>
      </c>
      <c r="E2" s="10"/>
      <c r="F2" s="10"/>
      <c r="G2" s="10" t="s">
        <v>436</v>
      </c>
      <c r="H2" s="10"/>
      <c r="I2" s="10"/>
      <c r="J2" s="10"/>
      <c r="K2" s="10" t="s">
        <v>437</v>
      </c>
      <c r="L2" s="10" t="s">
        <v>382</v>
      </c>
    </row>
    <row r="3" s="1" customFormat="1" ht="30" customHeight="1" spans="1:12">
      <c r="A3" s="10"/>
      <c r="B3" s="10"/>
      <c r="C3" s="10"/>
      <c r="D3" s="10" t="s">
        <v>438</v>
      </c>
      <c r="E3" s="10" t="s">
        <v>439</v>
      </c>
      <c r="F3" s="11" t="s">
        <v>440</v>
      </c>
      <c r="G3" s="10" t="s">
        <v>3</v>
      </c>
      <c r="H3" s="10" t="s">
        <v>4</v>
      </c>
      <c r="I3" s="11" t="s">
        <v>441</v>
      </c>
      <c r="J3" s="10" t="s">
        <v>385</v>
      </c>
      <c r="K3" s="10" t="s">
        <v>424</v>
      </c>
      <c r="L3" s="10"/>
    </row>
    <row r="4" ht="30" customHeight="1" spans="1:12">
      <c r="A4" s="12">
        <v>1</v>
      </c>
      <c r="B4" s="13" t="s">
        <v>442</v>
      </c>
      <c r="C4" s="14" t="s">
        <v>571</v>
      </c>
      <c r="D4" s="12">
        <v>700</v>
      </c>
      <c r="E4" s="12">
        <v>1480</v>
      </c>
      <c r="F4" s="15">
        <f>D4*E4/1000000</f>
        <v>1.04</v>
      </c>
      <c r="G4" s="12"/>
      <c r="H4" s="12"/>
      <c r="I4" s="15"/>
      <c r="J4" s="12">
        <v>1</v>
      </c>
      <c r="K4" s="15">
        <f>J4*F4</f>
        <v>1.04</v>
      </c>
      <c r="L4" s="24" t="s">
        <v>443</v>
      </c>
    </row>
    <row r="5" ht="39.95" customHeight="1" spans="1:12">
      <c r="A5" s="12">
        <v>2</v>
      </c>
      <c r="B5" s="13" t="s">
        <v>473</v>
      </c>
      <c r="C5" s="16" t="s">
        <v>405</v>
      </c>
      <c r="D5" s="12">
        <v>900</v>
      </c>
      <c r="E5" s="12">
        <v>1480</v>
      </c>
      <c r="F5" s="15">
        <f>D5*E5/1000000</f>
        <v>1.33</v>
      </c>
      <c r="G5" s="12"/>
      <c r="H5" s="12"/>
      <c r="I5" s="15"/>
      <c r="J5" s="12">
        <v>1</v>
      </c>
      <c r="K5" s="15">
        <f>J5*F5</f>
        <v>1.33</v>
      </c>
      <c r="L5" s="24" t="s">
        <v>443</v>
      </c>
    </row>
    <row r="6" ht="33" customHeight="1" spans="1:12">
      <c r="A6" s="12">
        <v>3</v>
      </c>
      <c r="B6" s="13" t="s">
        <v>473</v>
      </c>
      <c r="C6" s="12" t="s">
        <v>309</v>
      </c>
      <c r="D6" s="12">
        <v>1500</v>
      </c>
      <c r="E6" s="12">
        <v>1500</v>
      </c>
      <c r="F6" s="15">
        <f>D6*E6/1000000</f>
        <v>2.25</v>
      </c>
      <c r="G6" s="12"/>
      <c r="H6" s="12"/>
      <c r="I6" s="15"/>
      <c r="J6" s="12">
        <v>2</v>
      </c>
      <c r="K6" s="15">
        <f>J6*F6</f>
        <v>4.5</v>
      </c>
      <c r="L6" s="24" t="s">
        <v>443</v>
      </c>
    </row>
    <row r="7" ht="32.1" customHeight="1" spans="1:13">
      <c r="A7" s="12">
        <v>4</v>
      </c>
      <c r="B7" s="13" t="s">
        <v>442</v>
      </c>
      <c r="C7" s="16" t="s">
        <v>409</v>
      </c>
      <c r="D7" s="12">
        <v>1500</v>
      </c>
      <c r="E7" s="12">
        <v>2400</v>
      </c>
      <c r="F7" s="15">
        <f t="shared" ref="F7:F13" si="0">D7*E7/1000000</f>
        <v>3.6</v>
      </c>
      <c r="G7" s="12"/>
      <c r="H7" s="12"/>
      <c r="I7" s="15"/>
      <c r="J7" s="12">
        <v>1</v>
      </c>
      <c r="K7" s="15">
        <f t="shared" ref="K7:K13" si="1">J7*F7</f>
        <v>3.6</v>
      </c>
      <c r="L7" s="24" t="s">
        <v>443</v>
      </c>
      <c r="M7" s="8" t="s">
        <v>419</v>
      </c>
    </row>
    <row r="8" ht="35.1" customHeight="1" spans="1:12">
      <c r="A8" s="12">
        <v>5</v>
      </c>
      <c r="B8" s="13" t="s">
        <v>442</v>
      </c>
      <c r="C8" s="12" t="s">
        <v>411</v>
      </c>
      <c r="D8" s="12">
        <v>2100</v>
      </c>
      <c r="E8" s="12">
        <v>1800</v>
      </c>
      <c r="F8" s="15">
        <f t="shared" si="0"/>
        <v>3.78</v>
      </c>
      <c r="G8" s="12"/>
      <c r="H8" s="12"/>
      <c r="I8" s="15"/>
      <c r="J8" s="12">
        <v>1</v>
      </c>
      <c r="K8" s="15">
        <f t="shared" si="1"/>
        <v>3.78</v>
      </c>
      <c r="L8" s="24" t="s">
        <v>443</v>
      </c>
    </row>
    <row r="9" ht="39" customHeight="1" spans="1:12">
      <c r="A9" s="12">
        <v>6</v>
      </c>
      <c r="B9" s="13" t="s">
        <v>442</v>
      </c>
      <c r="C9" s="14" t="s">
        <v>413</v>
      </c>
      <c r="D9" s="12">
        <v>3100</v>
      </c>
      <c r="E9" s="12">
        <v>1800</v>
      </c>
      <c r="F9" s="15">
        <f t="shared" si="0"/>
        <v>5.58</v>
      </c>
      <c r="G9" s="12"/>
      <c r="H9" s="12"/>
      <c r="I9" s="15"/>
      <c r="J9" s="12">
        <v>1</v>
      </c>
      <c r="K9" s="15">
        <f t="shared" si="1"/>
        <v>5.58</v>
      </c>
      <c r="L9" s="24" t="s">
        <v>443</v>
      </c>
    </row>
    <row r="10" ht="44.1" customHeight="1" spans="1:13">
      <c r="A10" s="12">
        <v>7</v>
      </c>
      <c r="B10" s="17"/>
      <c r="C10" s="12" t="s">
        <v>258</v>
      </c>
      <c r="D10" s="12">
        <v>1800</v>
      </c>
      <c r="E10" s="12">
        <v>2400</v>
      </c>
      <c r="F10" s="15">
        <f t="shared" si="0"/>
        <v>4.32</v>
      </c>
      <c r="G10" s="12"/>
      <c r="H10" s="12"/>
      <c r="I10" s="15"/>
      <c r="J10" s="12">
        <v>1</v>
      </c>
      <c r="K10" s="15">
        <f t="shared" si="1"/>
        <v>4.32</v>
      </c>
      <c r="L10" s="25"/>
      <c r="M10" s="8" t="s">
        <v>406</v>
      </c>
    </row>
    <row r="11" ht="45.95" customHeight="1" spans="1:12">
      <c r="A11" s="12">
        <v>8</v>
      </c>
      <c r="B11" s="17"/>
      <c r="C11" s="12" t="s">
        <v>418</v>
      </c>
      <c r="D11" s="12">
        <v>2700</v>
      </c>
      <c r="E11" s="12">
        <v>5400</v>
      </c>
      <c r="F11" s="15">
        <f t="shared" si="0"/>
        <v>14.58</v>
      </c>
      <c r="G11" s="12"/>
      <c r="H11" s="12"/>
      <c r="I11" s="15"/>
      <c r="J11" s="12">
        <v>1</v>
      </c>
      <c r="K11" s="15">
        <f t="shared" si="1"/>
        <v>14.58</v>
      </c>
      <c r="L11" s="25"/>
    </row>
    <row r="12" ht="45.95" customHeight="1" spans="1:12">
      <c r="A12" s="12">
        <v>9</v>
      </c>
      <c r="B12" s="17"/>
      <c r="C12" s="14" t="s">
        <v>421</v>
      </c>
      <c r="D12" s="12">
        <v>3000</v>
      </c>
      <c r="E12" s="12">
        <v>2400</v>
      </c>
      <c r="F12" s="15">
        <f t="shared" si="0"/>
        <v>7.2</v>
      </c>
      <c r="G12" s="12"/>
      <c r="H12" s="12"/>
      <c r="I12" s="15"/>
      <c r="J12" s="12">
        <v>1</v>
      </c>
      <c r="K12" s="15">
        <f t="shared" si="1"/>
        <v>7.2</v>
      </c>
      <c r="L12" s="25"/>
    </row>
    <row r="13" ht="35.1" customHeight="1" spans="1:12">
      <c r="A13" s="12">
        <v>10</v>
      </c>
      <c r="B13" s="13" t="s">
        <v>442</v>
      </c>
      <c r="C13" s="14" t="s">
        <v>415</v>
      </c>
      <c r="D13" s="12">
        <v>1200</v>
      </c>
      <c r="E13" s="12">
        <v>1100</v>
      </c>
      <c r="F13" s="15">
        <f t="shared" si="0"/>
        <v>1.32</v>
      </c>
      <c r="G13" s="12"/>
      <c r="H13" s="12"/>
      <c r="I13" s="15"/>
      <c r="J13" s="12">
        <v>2</v>
      </c>
      <c r="K13" s="15">
        <f t="shared" si="1"/>
        <v>2.64</v>
      </c>
      <c r="L13" s="25" t="s">
        <v>572</v>
      </c>
    </row>
    <row r="14" ht="26.1" customHeight="1" spans="1:12">
      <c r="A14" s="18" t="s">
        <v>385</v>
      </c>
      <c r="B14" s="19"/>
      <c r="C14" s="12"/>
      <c r="D14" s="18"/>
      <c r="E14" s="18"/>
      <c r="F14" s="15"/>
      <c r="G14" s="18"/>
      <c r="H14" s="18"/>
      <c r="I14" s="26"/>
      <c r="J14" s="12"/>
      <c r="K14" s="26">
        <f>SUM(K4:K13)</f>
        <v>48.57</v>
      </c>
      <c r="L14" s="25"/>
    </row>
    <row r="15" s="2" customFormat="1" ht="150" customHeight="1" spans="1:12">
      <c r="A15" s="20" t="s">
        <v>445</v>
      </c>
      <c r="B15" s="21"/>
      <c r="C15" s="21"/>
      <c r="D15" s="21"/>
      <c r="E15" s="21"/>
      <c r="F15" s="21"/>
      <c r="G15" s="21"/>
      <c r="H15" s="21"/>
      <c r="I15" s="21"/>
      <c r="J15" s="21"/>
      <c r="K15" s="21"/>
      <c r="L15" s="21"/>
    </row>
    <row r="16" spans="8:8">
      <c r="H16" s="22"/>
    </row>
    <row r="17" s="3" customFormat="1" spans="1:12">
      <c r="A17" s="4"/>
      <c r="B17" s="5"/>
      <c r="C17" s="5"/>
      <c r="D17" s="4"/>
      <c r="E17" s="4"/>
      <c r="F17" s="6"/>
      <c r="G17" s="4"/>
      <c r="H17" s="6"/>
      <c r="I17" s="6"/>
      <c r="J17" s="4"/>
      <c r="K17" s="4"/>
      <c r="L17" s="7"/>
    </row>
  </sheetData>
  <sheetProtection selectLockedCells="1"/>
  <autoFilter ref="A3:L15">
    <extLst/>
  </autoFilter>
  <mergeCells count="8">
    <mergeCell ref="A1:L1"/>
    <mergeCell ref="D2:F2"/>
    <mergeCell ref="G2:I2"/>
    <mergeCell ref="A15:L15"/>
    <mergeCell ref="A2:A3"/>
    <mergeCell ref="B2:B3"/>
    <mergeCell ref="C2:C3"/>
    <mergeCell ref="L2:L3"/>
  </mergeCells>
  <printOptions horizontalCentered="1"/>
  <pageMargins left="0.393055555555556" right="0.393055555555556" top="0.984027777777778" bottom="0.984027777777778" header="0.511805555555556" footer="0.511805555555556"/>
  <pageSetup paperSize="9" scale="65" orientation="landscape"/>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5" defaultRowHeight="15.6"/>
  <cols>
    <col min="2" max="2" width="9.875" customWidth="1"/>
    <col min="3" max="4" width="9" style="200" customWidth="1"/>
    <col min="5" max="27" width="9" customWidth="1" outlineLevel="1"/>
  </cols>
  <sheetData>
    <row r="1" spans="1:30">
      <c r="A1" s="192" t="s">
        <v>205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row>
    <row r="2" spans="1:29">
      <c r="A2" s="193" t="s">
        <v>1</v>
      </c>
      <c r="B2" s="193" t="s">
        <v>2</v>
      </c>
      <c r="C2" s="194" t="s">
        <v>3</v>
      </c>
      <c r="D2" s="194" t="s">
        <v>4</v>
      </c>
      <c r="E2" s="193" t="s">
        <v>5</v>
      </c>
      <c r="F2" s="193" t="s">
        <v>6</v>
      </c>
      <c r="G2" s="193" t="s">
        <v>7</v>
      </c>
      <c r="H2" s="193" t="s">
        <v>8</v>
      </c>
      <c r="I2" s="193" t="s">
        <v>9</v>
      </c>
      <c r="J2" s="193" t="s">
        <v>10</v>
      </c>
      <c r="K2" s="193" t="s">
        <v>11</v>
      </c>
      <c r="L2" s="193" t="s">
        <v>12</v>
      </c>
      <c r="M2" s="193" t="s">
        <v>13</v>
      </c>
      <c r="N2" s="193" t="s">
        <v>14</v>
      </c>
      <c r="O2" s="193" t="s">
        <v>15</v>
      </c>
      <c r="P2" s="193" t="s">
        <v>16</v>
      </c>
      <c r="Q2" s="193" t="s">
        <v>17</v>
      </c>
      <c r="R2" s="193" t="s">
        <v>18</v>
      </c>
      <c r="S2" s="193" t="s">
        <v>19</v>
      </c>
      <c r="T2" s="193" t="s">
        <v>20</v>
      </c>
      <c r="U2" s="193" t="s">
        <v>21</v>
      </c>
      <c r="V2" s="193" t="s">
        <v>22</v>
      </c>
      <c r="W2" s="193" t="s">
        <v>23</v>
      </c>
      <c r="X2" s="193" t="s">
        <v>24</v>
      </c>
      <c r="Y2" s="193" t="s">
        <v>25</v>
      </c>
      <c r="Z2" s="193" t="s">
        <v>26</v>
      </c>
      <c r="AA2" s="193" t="s">
        <v>27</v>
      </c>
      <c r="AB2" s="193" t="s">
        <v>28</v>
      </c>
      <c r="AC2" s="202" t="s">
        <v>206</v>
      </c>
    </row>
    <row r="3" spans="1:29">
      <c r="A3" s="193" t="s">
        <v>29</v>
      </c>
      <c r="B3" s="193" t="s">
        <v>38</v>
      </c>
      <c r="C3" s="194"/>
      <c r="D3" s="194"/>
      <c r="E3" s="193">
        <v>2</v>
      </c>
      <c r="F3" s="194"/>
      <c r="G3" s="193"/>
      <c r="H3" s="193"/>
      <c r="I3" s="193"/>
      <c r="J3" s="193"/>
      <c r="K3" s="193"/>
      <c r="L3" s="193"/>
      <c r="M3" s="193"/>
      <c r="N3" s="193"/>
      <c r="O3" s="193"/>
      <c r="P3" s="193"/>
      <c r="Q3" s="193"/>
      <c r="R3" s="193"/>
      <c r="S3" s="193"/>
      <c r="T3" s="193"/>
      <c r="U3" s="193"/>
      <c r="V3" s="193"/>
      <c r="W3" s="193"/>
      <c r="X3" s="193"/>
      <c r="Y3" s="193"/>
      <c r="Z3" s="193"/>
      <c r="AA3" s="193"/>
      <c r="AB3" s="193">
        <f t="shared" ref="AB3:AB66" si="0">SUM(E3:AA3)</f>
        <v>2</v>
      </c>
      <c r="AC3" s="202">
        <f t="shared" ref="AC3:AC34" si="1">C3*D3*AB3/1000000</f>
        <v>0</v>
      </c>
    </row>
    <row r="4" spans="1:29">
      <c r="A4" s="193" t="s">
        <v>31</v>
      </c>
      <c r="B4" s="193" t="s">
        <v>207</v>
      </c>
      <c r="C4" s="194"/>
      <c r="D4" s="194"/>
      <c r="E4" s="193">
        <v>3</v>
      </c>
      <c r="F4" s="194">
        <v>1</v>
      </c>
      <c r="G4" s="193"/>
      <c r="H4" s="193"/>
      <c r="I4" s="193"/>
      <c r="J4" s="193"/>
      <c r="K4" s="193"/>
      <c r="L4" s="193"/>
      <c r="M4" s="193"/>
      <c r="N4" s="193"/>
      <c r="O4" s="193"/>
      <c r="P4" s="193"/>
      <c r="Q4" s="193"/>
      <c r="R4" s="193"/>
      <c r="S4" s="193"/>
      <c r="T4" s="193"/>
      <c r="U4" s="193"/>
      <c r="V4" s="193"/>
      <c r="W4" s="193"/>
      <c r="X4" s="193"/>
      <c r="Y4" s="193"/>
      <c r="Z4" s="193"/>
      <c r="AA4" s="193"/>
      <c r="AB4" s="193">
        <f t="shared" si="0"/>
        <v>4</v>
      </c>
      <c r="AC4" s="202">
        <f t="shared" si="1"/>
        <v>0</v>
      </c>
    </row>
    <row r="5" spans="1:29">
      <c r="A5" s="193" t="s">
        <v>33</v>
      </c>
      <c r="B5" s="193" t="s">
        <v>124</v>
      </c>
      <c r="C5" s="194"/>
      <c r="D5" s="194"/>
      <c r="E5" s="193">
        <v>2</v>
      </c>
      <c r="F5" s="194">
        <v>3</v>
      </c>
      <c r="G5" s="193"/>
      <c r="H5" s="193">
        <v>3</v>
      </c>
      <c r="I5" s="193">
        <v>3</v>
      </c>
      <c r="J5" s="193">
        <v>3</v>
      </c>
      <c r="K5" s="193">
        <v>3</v>
      </c>
      <c r="L5" s="193">
        <v>3</v>
      </c>
      <c r="M5" s="193">
        <v>3</v>
      </c>
      <c r="N5" s="193">
        <v>3</v>
      </c>
      <c r="O5" s="193">
        <v>3</v>
      </c>
      <c r="P5" s="193">
        <v>3</v>
      </c>
      <c r="Q5" s="193">
        <v>3</v>
      </c>
      <c r="R5" s="193">
        <v>3</v>
      </c>
      <c r="S5" s="193">
        <v>3</v>
      </c>
      <c r="T5" s="193">
        <v>3</v>
      </c>
      <c r="U5" s="193">
        <v>3</v>
      </c>
      <c r="V5" s="193">
        <v>3</v>
      </c>
      <c r="W5" s="193">
        <v>3</v>
      </c>
      <c r="X5" s="193"/>
      <c r="Y5" s="193"/>
      <c r="Z5" s="193"/>
      <c r="AA5" s="193"/>
      <c r="AB5" s="193">
        <f t="shared" si="0"/>
        <v>53</v>
      </c>
      <c r="AC5" s="202">
        <f t="shared" si="1"/>
        <v>0</v>
      </c>
    </row>
    <row r="6" spans="1:29">
      <c r="A6" s="193" t="s">
        <v>35</v>
      </c>
      <c r="B6" s="193" t="s">
        <v>208</v>
      </c>
      <c r="C6" s="194"/>
      <c r="D6" s="194"/>
      <c r="E6" s="193">
        <v>3</v>
      </c>
      <c r="F6" s="194">
        <v>3</v>
      </c>
      <c r="G6" s="193"/>
      <c r="H6" s="193"/>
      <c r="I6" s="193"/>
      <c r="J6" s="193"/>
      <c r="K6" s="193"/>
      <c r="L6" s="193"/>
      <c r="M6" s="193"/>
      <c r="N6" s="193"/>
      <c r="O6" s="193"/>
      <c r="P6" s="193"/>
      <c r="Q6" s="193"/>
      <c r="R6" s="193"/>
      <c r="S6" s="193"/>
      <c r="T6" s="193"/>
      <c r="U6" s="193"/>
      <c r="V6" s="193"/>
      <c r="W6" s="193"/>
      <c r="X6" s="193"/>
      <c r="Y6" s="193"/>
      <c r="Z6" s="193"/>
      <c r="AA6" s="193"/>
      <c r="AB6" s="193">
        <f t="shared" si="0"/>
        <v>6</v>
      </c>
      <c r="AC6" s="202">
        <f t="shared" si="1"/>
        <v>0</v>
      </c>
    </row>
    <row r="7" spans="1:29">
      <c r="A7" s="193" t="s">
        <v>37</v>
      </c>
      <c r="B7" s="193" t="s">
        <v>86</v>
      </c>
      <c r="C7" s="194"/>
      <c r="D7" s="194"/>
      <c r="E7" s="193"/>
      <c r="F7" s="194">
        <v>1</v>
      </c>
      <c r="G7" s="193"/>
      <c r="H7" s="193"/>
      <c r="I7" s="193"/>
      <c r="J7" s="193"/>
      <c r="K7" s="193"/>
      <c r="L7" s="193"/>
      <c r="M7" s="193"/>
      <c r="N7" s="193"/>
      <c r="O7" s="193"/>
      <c r="P7" s="193"/>
      <c r="Q7" s="193"/>
      <c r="R7" s="193"/>
      <c r="S7" s="193"/>
      <c r="T7" s="193"/>
      <c r="U7" s="193"/>
      <c r="V7" s="193"/>
      <c r="W7" s="193"/>
      <c r="X7" s="193"/>
      <c r="Y7" s="193"/>
      <c r="Z7" s="193"/>
      <c r="AA7" s="193"/>
      <c r="AB7" s="193">
        <f t="shared" si="0"/>
        <v>1</v>
      </c>
      <c r="AC7" s="202">
        <f t="shared" si="1"/>
        <v>0</v>
      </c>
    </row>
    <row r="8" spans="1:29">
      <c r="A8" s="193" t="s">
        <v>39</v>
      </c>
      <c r="B8" s="193" t="s">
        <v>48</v>
      </c>
      <c r="C8" s="194"/>
      <c r="D8" s="194"/>
      <c r="E8" s="193"/>
      <c r="F8" s="193">
        <v>2</v>
      </c>
      <c r="G8" s="193"/>
      <c r="H8" s="193"/>
      <c r="I8" s="193"/>
      <c r="J8" s="193"/>
      <c r="K8" s="193"/>
      <c r="L8" s="193"/>
      <c r="M8" s="193"/>
      <c r="N8" s="193"/>
      <c r="O8" s="193"/>
      <c r="P8" s="193"/>
      <c r="Q8" s="193"/>
      <c r="R8" s="193"/>
      <c r="S8" s="193"/>
      <c r="T8" s="193"/>
      <c r="U8" s="193"/>
      <c r="V8" s="193"/>
      <c r="W8" s="193"/>
      <c r="X8" s="193"/>
      <c r="Y8" s="193"/>
      <c r="Z8" s="193"/>
      <c r="AA8" s="193"/>
      <c r="AB8" s="193">
        <f t="shared" si="0"/>
        <v>2</v>
      </c>
      <c r="AC8" s="202">
        <f t="shared" si="1"/>
        <v>0</v>
      </c>
    </row>
    <row r="9" spans="1:29">
      <c r="A9" s="193" t="s">
        <v>41</v>
      </c>
      <c r="B9" s="193" t="s">
        <v>209</v>
      </c>
      <c r="C9" s="194"/>
      <c r="D9" s="194"/>
      <c r="E9" s="193"/>
      <c r="F9" s="193">
        <v>1</v>
      </c>
      <c r="G9" s="193"/>
      <c r="H9" s="193"/>
      <c r="I9" s="193"/>
      <c r="J9" s="193"/>
      <c r="K9" s="193"/>
      <c r="L9" s="193"/>
      <c r="M9" s="193"/>
      <c r="N9" s="193"/>
      <c r="O9" s="193"/>
      <c r="P9" s="193"/>
      <c r="Q9" s="193"/>
      <c r="R9" s="193"/>
      <c r="S9" s="193"/>
      <c r="T9" s="193"/>
      <c r="U9" s="193"/>
      <c r="V9" s="193"/>
      <c r="W9" s="193"/>
      <c r="X9" s="193"/>
      <c r="Y9" s="193"/>
      <c r="Z9" s="193"/>
      <c r="AA9" s="193"/>
      <c r="AB9" s="193">
        <f t="shared" si="0"/>
        <v>1</v>
      </c>
      <c r="AC9" s="202">
        <f t="shared" si="1"/>
        <v>0</v>
      </c>
    </row>
    <row r="10" spans="1:29">
      <c r="A10" s="193" t="s">
        <v>43</v>
      </c>
      <c r="B10" s="193" t="s">
        <v>210</v>
      </c>
      <c r="C10" s="194"/>
      <c r="D10" s="194"/>
      <c r="E10" s="193"/>
      <c r="F10" s="193">
        <v>1</v>
      </c>
      <c r="G10" s="193"/>
      <c r="H10" s="193"/>
      <c r="I10" s="193"/>
      <c r="J10" s="193"/>
      <c r="K10" s="193"/>
      <c r="L10" s="193"/>
      <c r="M10" s="193"/>
      <c r="N10" s="193"/>
      <c r="O10" s="193"/>
      <c r="P10" s="193"/>
      <c r="Q10" s="193"/>
      <c r="R10" s="193"/>
      <c r="S10" s="193"/>
      <c r="T10" s="193"/>
      <c r="U10" s="193"/>
      <c r="V10" s="193"/>
      <c r="W10" s="193"/>
      <c r="X10" s="193"/>
      <c r="Y10" s="193"/>
      <c r="Z10" s="193"/>
      <c r="AA10" s="193"/>
      <c r="AB10" s="193">
        <f t="shared" si="0"/>
        <v>1</v>
      </c>
      <c r="AC10" s="202">
        <f t="shared" si="1"/>
        <v>0</v>
      </c>
    </row>
    <row r="11" spans="1:29">
      <c r="A11" s="193" t="s">
        <v>45</v>
      </c>
      <c r="B11" s="193" t="s">
        <v>211</v>
      </c>
      <c r="C11" s="194"/>
      <c r="D11" s="194"/>
      <c r="E11" s="193"/>
      <c r="F11" s="193">
        <v>1</v>
      </c>
      <c r="G11" s="193"/>
      <c r="H11" s="193"/>
      <c r="I11" s="193"/>
      <c r="J11" s="193"/>
      <c r="K11" s="193"/>
      <c r="L11" s="193"/>
      <c r="M11" s="193"/>
      <c r="N11" s="193"/>
      <c r="O11" s="193"/>
      <c r="P11" s="193"/>
      <c r="Q11" s="193"/>
      <c r="R11" s="193"/>
      <c r="S11" s="193"/>
      <c r="T11" s="193"/>
      <c r="U11" s="193"/>
      <c r="V11" s="193"/>
      <c r="W11" s="193"/>
      <c r="X11" s="193"/>
      <c r="Y11" s="193"/>
      <c r="Z11" s="193"/>
      <c r="AA11" s="193"/>
      <c r="AB11" s="193">
        <f t="shared" si="0"/>
        <v>1</v>
      </c>
      <c r="AC11" s="202">
        <f t="shared" si="1"/>
        <v>0</v>
      </c>
    </row>
    <row r="12" spans="1:29">
      <c r="A12" s="193" t="s">
        <v>47</v>
      </c>
      <c r="B12" s="193" t="s">
        <v>212</v>
      </c>
      <c r="C12" s="194"/>
      <c r="D12" s="194"/>
      <c r="E12" s="193"/>
      <c r="F12" s="193">
        <v>1</v>
      </c>
      <c r="G12" s="193"/>
      <c r="H12" s="193"/>
      <c r="I12" s="193"/>
      <c r="J12" s="193"/>
      <c r="K12" s="193"/>
      <c r="L12" s="193"/>
      <c r="M12" s="193"/>
      <c r="N12" s="193"/>
      <c r="O12" s="193"/>
      <c r="P12" s="193"/>
      <c r="Q12" s="193"/>
      <c r="R12" s="193"/>
      <c r="S12" s="193"/>
      <c r="T12" s="193"/>
      <c r="U12" s="193"/>
      <c r="V12" s="193"/>
      <c r="W12" s="193"/>
      <c r="X12" s="193"/>
      <c r="Y12" s="193"/>
      <c r="Z12" s="193"/>
      <c r="AA12" s="193"/>
      <c r="AB12" s="193">
        <f t="shared" si="0"/>
        <v>1</v>
      </c>
      <c r="AC12" s="202">
        <f t="shared" si="1"/>
        <v>0</v>
      </c>
    </row>
    <row r="13" spans="1:29">
      <c r="A13" s="193" t="s">
        <v>49</v>
      </c>
      <c r="B13" s="193" t="s">
        <v>213</v>
      </c>
      <c r="C13" s="194"/>
      <c r="D13" s="194"/>
      <c r="E13" s="193"/>
      <c r="F13" s="193">
        <v>1</v>
      </c>
      <c r="G13" s="193"/>
      <c r="H13" s="193"/>
      <c r="I13" s="193"/>
      <c r="J13" s="193"/>
      <c r="K13" s="193"/>
      <c r="L13" s="193"/>
      <c r="M13" s="193"/>
      <c r="N13" s="193"/>
      <c r="O13" s="193"/>
      <c r="P13" s="193"/>
      <c r="Q13" s="193"/>
      <c r="R13" s="193"/>
      <c r="S13" s="193"/>
      <c r="T13" s="193"/>
      <c r="U13" s="193"/>
      <c r="V13" s="193"/>
      <c r="W13" s="193"/>
      <c r="X13" s="193"/>
      <c r="Y13" s="193"/>
      <c r="Z13" s="193"/>
      <c r="AA13" s="193"/>
      <c r="AB13" s="193">
        <f t="shared" si="0"/>
        <v>1</v>
      </c>
      <c r="AC13" s="202">
        <f t="shared" si="1"/>
        <v>0</v>
      </c>
    </row>
    <row r="14" spans="1:29">
      <c r="A14" s="193" t="s">
        <v>51</v>
      </c>
      <c r="B14" s="193" t="s">
        <v>214</v>
      </c>
      <c r="C14" s="194"/>
      <c r="D14" s="194"/>
      <c r="E14" s="193"/>
      <c r="F14" s="193">
        <v>2</v>
      </c>
      <c r="G14" s="193"/>
      <c r="H14" s="193"/>
      <c r="I14" s="193"/>
      <c r="J14" s="193"/>
      <c r="K14" s="193"/>
      <c r="L14" s="193"/>
      <c r="M14" s="193"/>
      <c r="N14" s="193"/>
      <c r="O14" s="193"/>
      <c r="P14" s="193"/>
      <c r="Q14" s="193"/>
      <c r="R14" s="193"/>
      <c r="S14" s="193"/>
      <c r="T14" s="193"/>
      <c r="U14" s="193"/>
      <c r="V14" s="193"/>
      <c r="W14" s="193"/>
      <c r="X14" s="193"/>
      <c r="Y14" s="193"/>
      <c r="Z14" s="193"/>
      <c r="AA14" s="193"/>
      <c r="AB14" s="193">
        <f t="shared" si="0"/>
        <v>2</v>
      </c>
      <c r="AC14" s="202">
        <f t="shared" si="1"/>
        <v>0</v>
      </c>
    </row>
    <row r="15" spans="1:29">
      <c r="A15" s="193" t="s">
        <v>53</v>
      </c>
      <c r="B15" s="193" t="s">
        <v>215</v>
      </c>
      <c r="C15" s="194"/>
      <c r="D15" s="194"/>
      <c r="E15" s="193"/>
      <c r="F15" s="193">
        <v>1</v>
      </c>
      <c r="G15" s="193"/>
      <c r="H15" s="193"/>
      <c r="I15" s="193"/>
      <c r="J15" s="193"/>
      <c r="K15" s="193"/>
      <c r="L15" s="193"/>
      <c r="M15" s="193"/>
      <c r="N15" s="193"/>
      <c r="O15" s="193"/>
      <c r="P15" s="193"/>
      <c r="Q15" s="193"/>
      <c r="R15" s="193"/>
      <c r="S15" s="193"/>
      <c r="T15" s="193"/>
      <c r="U15" s="193"/>
      <c r="V15" s="193"/>
      <c r="W15" s="193"/>
      <c r="X15" s="193"/>
      <c r="Y15" s="193"/>
      <c r="Z15" s="193"/>
      <c r="AA15" s="193"/>
      <c r="AB15" s="193">
        <f t="shared" si="0"/>
        <v>1</v>
      </c>
      <c r="AC15" s="202">
        <f t="shared" si="1"/>
        <v>0</v>
      </c>
    </row>
    <row r="16" spans="1:29">
      <c r="A16" s="193" t="s">
        <v>55</v>
      </c>
      <c r="B16" s="193" t="s">
        <v>44</v>
      </c>
      <c r="C16" s="194"/>
      <c r="D16" s="194"/>
      <c r="E16" s="193"/>
      <c r="F16" s="193">
        <v>1</v>
      </c>
      <c r="G16" s="193"/>
      <c r="H16" s="193"/>
      <c r="I16" s="193"/>
      <c r="J16" s="193"/>
      <c r="K16" s="193"/>
      <c r="L16" s="193"/>
      <c r="M16" s="193"/>
      <c r="N16" s="193"/>
      <c r="O16" s="193"/>
      <c r="P16" s="193"/>
      <c r="Q16" s="193"/>
      <c r="R16" s="193"/>
      <c r="S16" s="193"/>
      <c r="T16" s="193"/>
      <c r="U16" s="193"/>
      <c r="V16" s="193"/>
      <c r="W16" s="193"/>
      <c r="X16" s="193"/>
      <c r="Y16" s="193"/>
      <c r="Z16" s="193"/>
      <c r="AA16" s="193"/>
      <c r="AB16" s="193">
        <f t="shared" si="0"/>
        <v>1</v>
      </c>
      <c r="AC16" s="202">
        <f t="shared" si="1"/>
        <v>0</v>
      </c>
    </row>
    <row r="17" spans="1:29">
      <c r="A17" s="193" t="s">
        <v>57</v>
      </c>
      <c r="B17" s="193" t="s">
        <v>216</v>
      </c>
      <c r="C17" s="194"/>
      <c r="D17" s="194"/>
      <c r="E17" s="193"/>
      <c r="F17" s="193">
        <v>1</v>
      </c>
      <c r="G17" s="193"/>
      <c r="H17" s="193"/>
      <c r="I17" s="193"/>
      <c r="J17" s="193"/>
      <c r="K17" s="193"/>
      <c r="L17" s="193"/>
      <c r="M17" s="193"/>
      <c r="N17" s="193"/>
      <c r="O17" s="193"/>
      <c r="P17" s="193"/>
      <c r="Q17" s="193"/>
      <c r="R17" s="193"/>
      <c r="S17" s="193"/>
      <c r="T17" s="193"/>
      <c r="U17" s="193"/>
      <c r="V17" s="193"/>
      <c r="W17" s="193"/>
      <c r="X17" s="193"/>
      <c r="Y17" s="193"/>
      <c r="Z17" s="193"/>
      <c r="AA17" s="193"/>
      <c r="AB17" s="193">
        <f t="shared" si="0"/>
        <v>1</v>
      </c>
      <c r="AC17" s="202">
        <f t="shared" si="1"/>
        <v>0</v>
      </c>
    </row>
    <row r="18" spans="1:29">
      <c r="A18" s="193" t="s">
        <v>59</v>
      </c>
      <c r="B18" s="193" t="s">
        <v>217</v>
      </c>
      <c r="C18" s="194"/>
      <c r="D18" s="194"/>
      <c r="E18" s="193"/>
      <c r="F18" s="193">
        <v>1</v>
      </c>
      <c r="G18" s="193"/>
      <c r="H18" s="193"/>
      <c r="I18" s="193"/>
      <c r="J18" s="193"/>
      <c r="K18" s="193"/>
      <c r="L18" s="193"/>
      <c r="M18" s="193"/>
      <c r="N18" s="193"/>
      <c r="O18" s="193"/>
      <c r="P18" s="193"/>
      <c r="Q18" s="193"/>
      <c r="R18" s="193"/>
      <c r="S18" s="193"/>
      <c r="T18" s="193"/>
      <c r="U18" s="193"/>
      <c r="V18" s="193"/>
      <c r="W18" s="193"/>
      <c r="X18" s="193"/>
      <c r="Y18" s="193"/>
      <c r="Z18" s="193"/>
      <c r="AA18" s="193"/>
      <c r="AB18" s="193">
        <f t="shared" si="0"/>
        <v>1</v>
      </c>
      <c r="AC18" s="202">
        <f t="shared" si="1"/>
        <v>0</v>
      </c>
    </row>
    <row r="19" spans="1:29">
      <c r="A19" s="193" t="s">
        <v>61</v>
      </c>
      <c r="B19" s="193" t="s">
        <v>218</v>
      </c>
      <c r="C19" s="194"/>
      <c r="D19" s="194"/>
      <c r="E19" s="193"/>
      <c r="F19" s="193">
        <v>2</v>
      </c>
      <c r="G19" s="193"/>
      <c r="H19" s="193"/>
      <c r="I19" s="193"/>
      <c r="J19" s="193"/>
      <c r="K19" s="193"/>
      <c r="L19" s="193"/>
      <c r="M19" s="193"/>
      <c r="N19" s="193"/>
      <c r="O19" s="193"/>
      <c r="P19" s="193"/>
      <c r="Q19" s="193"/>
      <c r="R19" s="193"/>
      <c r="S19" s="193"/>
      <c r="T19" s="193"/>
      <c r="U19" s="193"/>
      <c r="V19" s="193"/>
      <c r="W19" s="193"/>
      <c r="X19" s="193"/>
      <c r="Y19" s="193"/>
      <c r="Z19" s="193"/>
      <c r="AA19" s="193"/>
      <c r="AB19" s="193">
        <f t="shared" si="0"/>
        <v>2</v>
      </c>
      <c r="AC19" s="202">
        <f t="shared" si="1"/>
        <v>0</v>
      </c>
    </row>
    <row r="20" spans="1:29">
      <c r="A20" s="193" t="s">
        <v>63</v>
      </c>
      <c r="B20" s="193" t="s">
        <v>219</v>
      </c>
      <c r="C20" s="194"/>
      <c r="D20" s="194"/>
      <c r="E20" s="193"/>
      <c r="F20" s="193">
        <v>1</v>
      </c>
      <c r="G20" s="193">
        <v>1</v>
      </c>
      <c r="H20" s="193"/>
      <c r="I20" s="193"/>
      <c r="J20" s="193"/>
      <c r="K20" s="193"/>
      <c r="L20" s="193"/>
      <c r="M20" s="193"/>
      <c r="N20" s="193"/>
      <c r="O20" s="193"/>
      <c r="P20" s="193"/>
      <c r="Q20" s="193"/>
      <c r="R20" s="193"/>
      <c r="S20" s="193"/>
      <c r="T20" s="193"/>
      <c r="U20" s="193"/>
      <c r="V20" s="193"/>
      <c r="W20" s="193"/>
      <c r="X20" s="193"/>
      <c r="Y20" s="193"/>
      <c r="Z20" s="193"/>
      <c r="AA20" s="193"/>
      <c r="AB20" s="193">
        <f t="shared" si="0"/>
        <v>2</v>
      </c>
      <c r="AC20" s="202">
        <f t="shared" si="1"/>
        <v>0</v>
      </c>
    </row>
    <row r="21" spans="1:29">
      <c r="A21" s="193" t="s">
        <v>65</v>
      </c>
      <c r="B21" s="193" t="s">
        <v>220</v>
      </c>
      <c r="C21" s="194"/>
      <c r="D21" s="194"/>
      <c r="E21" s="193"/>
      <c r="F21" s="193">
        <v>2</v>
      </c>
      <c r="G21" s="193"/>
      <c r="H21" s="193"/>
      <c r="I21" s="193"/>
      <c r="J21" s="193"/>
      <c r="K21" s="193"/>
      <c r="L21" s="193"/>
      <c r="M21" s="193"/>
      <c r="N21" s="193"/>
      <c r="O21" s="193"/>
      <c r="P21" s="193"/>
      <c r="Q21" s="193"/>
      <c r="R21" s="193"/>
      <c r="S21" s="193"/>
      <c r="T21" s="193"/>
      <c r="U21" s="193"/>
      <c r="V21" s="193"/>
      <c r="W21" s="193"/>
      <c r="X21" s="193"/>
      <c r="Y21" s="193"/>
      <c r="Z21" s="193"/>
      <c r="AA21" s="193"/>
      <c r="AB21" s="193">
        <f t="shared" si="0"/>
        <v>2</v>
      </c>
      <c r="AC21" s="202">
        <f t="shared" si="1"/>
        <v>0</v>
      </c>
    </row>
    <row r="22" spans="1:29">
      <c r="A22" s="193" t="s">
        <v>67</v>
      </c>
      <c r="B22" s="193" t="s">
        <v>204</v>
      </c>
      <c r="C22" s="194"/>
      <c r="D22" s="194"/>
      <c r="E22" s="193"/>
      <c r="F22" s="193">
        <v>2</v>
      </c>
      <c r="G22" s="193"/>
      <c r="H22" s="193"/>
      <c r="I22" s="193"/>
      <c r="J22" s="193"/>
      <c r="K22" s="193"/>
      <c r="L22" s="193"/>
      <c r="M22" s="193"/>
      <c r="N22" s="193"/>
      <c r="O22" s="193"/>
      <c r="P22" s="193"/>
      <c r="Q22" s="193"/>
      <c r="R22" s="193"/>
      <c r="S22" s="193"/>
      <c r="T22" s="193"/>
      <c r="U22" s="193"/>
      <c r="V22" s="193"/>
      <c r="W22" s="193"/>
      <c r="X22" s="193"/>
      <c r="Y22" s="193"/>
      <c r="Z22" s="193"/>
      <c r="AA22" s="193"/>
      <c r="AB22" s="193">
        <f t="shared" si="0"/>
        <v>2</v>
      </c>
      <c r="AC22" s="202">
        <f t="shared" si="1"/>
        <v>0</v>
      </c>
    </row>
    <row r="23" spans="1:29">
      <c r="A23" s="193" t="s">
        <v>69</v>
      </c>
      <c r="B23" s="193" t="s">
        <v>221</v>
      </c>
      <c r="C23" s="194"/>
      <c r="D23" s="194"/>
      <c r="E23" s="193"/>
      <c r="F23" s="193">
        <v>3</v>
      </c>
      <c r="G23" s="193"/>
      <c r="H23" s="193"/>
      <c r="I23" s="193"/>
      <c r="J23" s="193"/>
      <c r="K23" s="193"/>
      <c r="L23" s="193"/>
      <c r="M23" s="193"/>
      <c r="N23" s="193"/>
      <c r="O23" s="193"/>
      <c r="P23" s="193"/>
      <c r="Q23" s="193"/>
      <c r="R23" s="193"/>
      <c r="S23" s="193"/>
      <c r="T23" s="193"/>
      <c r="U23" s="193"/>
      <c r="V23" s="193"/>
      <c r="W23" s="193"/>
      <c r="X23" s="193"/>
      <c r="Y23" s="193"/>
      <c r="Z23" s="193"/>
      <c r="AA23" s="193"/>
      <c r="AB23" s="193">
        <f t="shared" si="0"/>
        <v>3</v>
      </c>
      <c r="AC23" s="202">
        <f t="shared" si="1"/>
        <v>0</v>
      </c>
    </row>
    <row r="24" spans="1:29">
      <c r="A24" s="193" t="s">
        <v>71</v>
      </c>
      <c r="B24" s="193" t="s">
        <v>222</v>
      </c>
      <c r="C24" s="194"/>
      <c r="D24" s="194"/>
      <c r="E24" s="193"/>
      <c r="F24" s="193">
        <v>2</v>
      </c>
      <c r="G24" s="193"/>
      <c r="H24" s="193"/>
      <c r="I24" s="193"/>
      <c r="J24" s="193"/>
      <c r="K24" s="193"/>
      <c r="L24" s="193"/>
      <c r="M24" s="193"/>
      <c r="N24" s="193"/>
      <c r="O24" s="193"/>
      <c r="P24" s="193"/>
      <c r="Q24" s="193"/>
      <c r="R24" s="193"/>
      <c r="S24" s="193"/>
      <c r="T24" s="193"/>
      <c r="U24" s="193"/>
      <c r="V24" s="193"/>
      <c r="W24" s="193"/>
      <c r="X24" s="193"/>
      <c r="Y24" s="193"/>
      <c r="Z24" s="193"/>
      <c r="AA24" s="193"/>
      <c r="AB24" s="193">
        <f t="shared" si="0"/>
        <v>2</v>
      </c>
      <c r="AC24" s="202">
        <f t="shared" si="1"/>
        <v>0</v>
      </c>
    </row>
    <row r="25" spans="1:29">
      <c r="A25" s="193" t="s">
        <v>223</v>
      </c>
      <c r="B25" s="193" t="s">
        <v>224</v>
      </c>
      <c r="C25" s="194"/>
      <c r="D25" s="194"/>
      <c r="E25" s="193"/>
      <c r="F25" s="193">
        <v>2</v>
      </c>
      <c r="G25" s="193"/>
      <c r="H25" s="193"/>
      <c r="I25" s="193"/>
      <c r="J25" s="193"/>
      <c r="K25" s="193"/>
      <c r="L25" s="193"/>
      <c r="M25" s="193"/>
      <c r="N25" s="193"/>
      <c r="O25" s="193"/>
      <c r="P25" s="193"/>
      <c r="Q25" s="193"/>
      <c r="R25" s="193"/>
      <c r="S25" s="193"/>
      <c r="T25" s="193"/>
      <c r="U25" s="193"/>
      <c r="V25" s="193"/>
      <c r="W25" s="193"/>
      <c r="X25" s="193"/>
      <c r="Y25" s="193"/>
      <c r="Z25" s="193"/>
      <c r="AA25" s="193"/>
      <c r="AB25" s="193">
        <f t="shared" si="0"/>
        <v>2</v>
      </c>
      <c r="AC25" s="202">
        <f t="shared" si="1"/>
        <v>0</v>
      </c>
    </row>
    <row r="26" spans="1:29">
      <c r="A26" s="193" t="s">
        <v>73</v>
      </c>
      <c r="B26" s="193" t="s">
        <v>225</v>
      </c>
      <c r="C26" s="194"/>
      <c r="D26" s="194"/>
      <c r="E26" s="193"/>
      <c r="F26" s="193">
        <v>1</v>
      </c>
      <c r="G26" s="193"/>
      <c r="H26" s="193"/>
      <c r="I26" s="193"/>
      <c r="J26" s="193"/>
      <c r="K26" s="193"/>
      <c r="L26" s="193"/>
      <c r="M26" s="193"/>
      <c r="N26" s="193"/>
      <c r="O26" s="193"/>
      <c r="P26" s="193"/>
      <c r="Q26" s="193"/>
      <c r="R26" s="193"/>
      <c r="S26" s="193"/>
      <c r="T26" s="193"/>
      <c r="U26" s="193"/>
      <c r="V26" s="193"/>
      <c r="W26" s="193"/>
      <c r="X26" s="193"/>
      <c r="Y26" s="193"/>
      <c r="Z26" s="193"/>
      <c r="AA26" s="193"/>
      <c r="AB26" s="193">
        <f t="shared" si="0"/>
        <v>1</v>
      </c>
      <c r="AC26" s="202">
        <f t="shared" si="1"/>
        <v>0</v>
      </c>
    </row>
    <row r="27" spans="1:29">
      <c r="A27" s="193" t="s">
        <v>75</v>
      </c>
      <c r="B27" s="193" t="s">
        <v>226</v>
      </c>
      <c r="C27" s="194"/>
      <c r="D27" s="194"/>
      <c r="E27" s="193"/>
      <c r="F27" s="193">
        <v>1</v>
      </c>
      <c r="G27" s="193"/>
      <c r="H27" s="193"/>
      <c r="I27" s="193"/>
      <c r="J27" s="193"/>
      <c r="K27" s="193"/>
      <c r="L27" s="193"/>
      <c r="M27" s="193"/>
      <c r="N27" s="193"/>
      <c r="O27" s="193"/>
      <c r="P27" s="193"/>
      <c r="Q27" s="193"/>
      <c r="R27" s="193"/>
      <c r="S27" s="193"/>
      <c r="T27" s="193"/>
      <c r="U27" s="193"/>
      <c r="V27" s="193"/>
      <c r="W27" s="193"/>
      <c r="X27" s="193"/>
      <c r="Y27" s="193"/>
      <c r="Z27" s="193"/>
      <c r="AA27" s="193"/>
      <c r="AB27" s="193">
        <f t="shared" si="0"/>
        <v>1</v>
      </c>
      <c r="AC27" s="202">
        <f t="shared" si="1"/>
        <v>0</v>
      </c>
    </row>
    <row r="28" spans="1:29">
      <c r="A28" s="193" t="s">
        <v>77</v>
      </c>
      <c r="B28" s="193" t="s">
        <v>110</v>
      </c>
      <c r="C28" s="194"/>
      <c r="D28" s="194"/>
      <c r="E28" s="193"/>
      <c r="F28" s="193"/>
      <c r="G28" s="193">
        <v>1</v>
      </c>
      <c r="H28" s="193"/>
      <c r="I28" s="193"/>
      <c r="J28" s="193"/>
      <c r="K28" s="193"/>
      <c r="L28" s="193"/>
      <c r="M28" s="193"/>
      <c r="N28" s="193"/>
      <c r="O28" s="193"/>
      <c r="P28" s="193"/>
      <c r="Q28" s="193"/>
      <c r="R28" s="193"/>
      <c r="S28" s="193"/>
      <c r="T28" s="193"/>
      <c r="U28" s="193"/>
      <c r="V28" s="193"/>
      <c r="W28" s="193"/>
      <c r="X28" s="193"/>
      <c r="Y28" s="193"/>
      <c r="Z28" s="193"/>
      <c r="AA28" s="193"/>
      <c r="AB28" s="193">
        <f t="shared" si="0"/>
        <v>1</v>
      </c>
      <c r="AC28" s="202">
        <f t="shared" si="1"/>
        <v>0</v>
      </c>
    </row>
    <row r="29" spans="1:29">
      <c r="A29" s="193" t="s">
        <v>79</v>
      </c>
      <c r="B29" s="193" t="s">
        <v>90</v>
      </c>
      <c r="C29" s="194"/>
      <c r="D29" s="194"/>
      <c r="E29" s="193"/>
      <c r="F29" s="193"/>
      <c r="G29" s="193">
        <v>3</v>
      </c>
      <c r="H29" s="193"/>
      <c r="I29" s="193"/>
      <c r="J29" s="193"/>
      <c r="K29" s="193"/>
      <c r="L29" s="193"/>
      <c r="M29" s="193"/>
      <c r="N29" s="193"/>
      <c r="O29" s="193"/>
      <c r="P29" s="193"/>
      <c r="Q29" s="193"/>
      <c r="R29" s="193"/>
      <c r="S29" s="193"/>
      <c r="T29" s="193"/>
      <c r="U29" s="193"/>
      <c r="V29" s="193"/>
      <c r="W29" s="193"/>
      <c r="X29" s="193"/>
      <c r="Y29" s="193"/>
      <c r="Z29" s="193"/>
      <c r="AA29" s="193"/>
      <c r="AB29" s="193">
        <f t="shared" si="0"/>
        <v>3</v>
      </c>
      <c r="AC29" s="202">
        <f t="shared" si="1"/>
        <v>0</v>
      </c>
    </row>
    <row r="30" spans="1:29">
      <c r="A30" s="193" t="s">
        <v>81</v>
      </c>
      <c r="B30" s="193" t="s">
        <v>88</v>
      </c>
      <c r="C30" s="194"/>
      <c r="D30" s="194"/>
      <c r="E30" s="193"/>
      <c r="F30" s="193"/>
      <c r="G30" s="193">
        <v>1</v>
      </c>
      <c r="H30" s="193"/>
      <c r="I30" s="193"/>
      <c r="J30" s="193"/>
      <c r="K30" s="193"/>
      <c r="L30" s="193"/>
      <c r="M30" s="193"/>
      <c r="N30" s="193"/>
      <c r="O30" s="193"/>
      <c r="P30" s="193"/>
      <c r="Q30" s="193"/>
      <c r="R30" s="193"/>
      <c r="S30" s="193"/>
      <c r="T30" s="193"/>
      <c r="U30" s="193"/>
      <c r="V30" s="193"/>
      <c r="W30" s="193"/>
      <c r="X30" s="193"/>
      <c r="Y30" s="193"/>
      <c r="Z30" s="193"/>
      <c r="AA30" s="193"/>
      <c r="AB30" s="193">
        <f t="shared" si="0"/>
        <v>1</v>
      </c>
      <c r="AC30" s="202">
        <f t="shared" si="1"/>
        <v>0</v>
      </c>
    </row>
    <row r="31" spans="1:29">
      <c r="A31" s="193" t="s">
        <v>83</v>
      </c>
      <c r="B31" s="193" t="s">
        <v>122</v>
      </c>
      <c r="C31" s="194"/>
      <c r="D31" s="194"/>
      <c r="E31" s="193"/>
      <c r="F31" s="193"/>
      <c r="G31" s="193">
        <v>5</v>
      </c>
      <c r="H31" s="193"/>
      <c r="I31" s="193"/>
      <c r="J31" s="193"/>
      <c r="K31" s="193"/>
      <c r="L31" s="193"/>
      <c r="M31" s="193"/>
      <c r="N31" s="193"/>
      <c r="O31" s="193"/>
      <c r="P31" s="193"/>
      <c r="Q31" s="193"/>
      <c r="R31" s="193"/>
      <c r="S31" s="193"/>
      <c r="T31" s="193"/>
      <c r="U31" s="193"/>
      <c r="V31" s="193"/>
      <c r="W31" s="193"/>
      <c r="X31" s="193"/>
      <c r="Y31" s="193"/>
      <c r="Z31" s="193"/>
      <c r="AA31" s="193"/>
      <c r="AB31" s="193">
        <f t="shared" si="0"/>
        <v>5</v>
      </c>
      <c r="AC31" s="202">
        <f t="shared" si="1"/>
        <v>0</v>
      </c>
    </row>
    <row r="32" spans="1:29">
      <c r="A32" s="193" t="s">
        <v>85</v>
      </c>
      <c r="B32" s="193" t="s">
        <v>227</v>
      </c>
      <c r="C32" s="194"/>
      <c r="D32" s="194"/>
      <c r="E32" s="193"/>
      <c r="F32" s="193"/>
      <c r="G32" s="193">
        <v>1</v>
      </c>
      <c r="H32" s="193"/>
      <c r="I32" s="193"/>
      <c r="J32" s="193"/>
      <c r="K32" s="193"/>
      <c r="L32" s="193"/>
      <c r="M32" s="193"/>
      <c r="N32" s="193"/>
      <c r="O32" s="193"/>
      <c r="P32" s="193"/>
      <c r="Q32" s="193"/>
      <c r="R32" s="193"/>
      <c r="S32" s="193"/>
      <c r="T32" s="193"/>
      <c r="U32" s="193"/>
      <c r="V32" s="193"/>
      <c r="W32" s="193"/>
      <c r="X32" s="193"/>
      <c r="Y32" s="193"/>
      <c r="Z32" s="193"/>
      <c r="AA32" s="193"/>
      <c r="AB32" s="193">
        <f t="shared" si="0"/>
        <v>1</v>
      </c>
      <c r="AC32" s="202">
        <f t="shared" si="1"/>
        <v>0</v>
      </c>
    </row>
    <row r="33" spans="1:29">
      <c r="A33" s="193" t="s">
        <v>87</v>
      </c>
      <c r="B33" s="193" t="s">
        <v>228</v>
      </c>
      <c r="C33" s="194"/>
      <c r="D33" s="194"/>
      <c r="E33" s="193"/>
      <c r="F33" s="193"/>
      <c r="G33" s="193">
        <v>1</v>
      </c>
      <c r="H33" s="193"/>
      <c r="I33" s="193"/>
      <c r="J33" s="193"/>
      <c r="K33" s="193"/>
      <c r="L33" s="193"/>
      <c r="M33" s="193"/>
      <c r="N33" s="193"/>
      <c r="O33" s="193"/>
      <c r="P33" s="193"/>
      <c r="Q33" s="193"/>
      <c r="R33" s="193"/>
      <c r="S33" s="193"/>
      <c r="T33" s="193"/>
      <c r="U33" s="193"/>
      <c r="V33" s="193"/>
      <c r="W33" s="193"/>
      <c r="X33" s="193"/>
      <c r="Y33" s="193"/>
      <c r="Z33" s="193"/>
      <c r="AA33" s="193"/>
      <c r="AB33" s="193">
        <f t="shared" si="0"/>
        <v>1</v>
      </c>
      <c r="AC33" s="202">
        <f t="shared" si="1"/>
        <v>0</v>
      </c>
    </row>
    <row r="34" spans="1:29">
      <c r="A34" s="193" t="s">
        <v>89</v>
      </c>
      <c r="B34" s="193" t="s">
        <v>229</v>
      </c>
      <c r="C34" s="194"/>
      <c r="D34" s="194"/>
      <c r="E34" s="193"/>
      <c r="F34" s="193"/>
      <c r="G34" s="193">
        <v>1</v>
      </c>
      <c r="H34" s="193"/>
      <c r="I34" s="193"/>
      <c r="J34" s="193"/>
      <c r="K34" s="193"/>
      <c r="L34" s="193"/>
      <c r="M34" s="193"/>
      <c r="N34" s="193"/>
      <c r="O34" s="193"/>
      <c r="P34" s="193"/>
      <c r="Q34" s="193"/>
      <c r="R34" s="193"/>
      <c r="S34" s="193"/>
      <c r="T34" s="193"/>
      <c r="U34" s="193"/>
      <c r="V34" s="193"/>
      <c r="W34" s="193"/>
      <c r="X34" s="193"/>
      <c r="Y34" s="193"/>
      <c r="Z34" s="193"/>
      <c r="AA34" s="193"/>
      <c r="AB34" s="193">
        <f t="shared" si="0"/>
        <v>1</v>
      </c>
      <c r="AC34" s="202">
        <f t="shared" si="1"/>
        <v>0</v>
      </c>
    </row>
    <row r="35" spans="1:29">
      <c r="A35" s="193" t="s">
        <v>91</v>
      </c>
      <c r="B35" s="193" t="s">
        <v>112</v>
      </c>
      <c r="C35" s="194"/>
      <c r="D35" s="194"/>
      <c r="E35" s="193"/>
      <c r="F35" s="193"/>
      <c r="G35" s="193">
        <v>1</v>
      </c>
      <c r="H35" s="193"/>
      <c r="I35" s="193"/>
      <c r="J35" s="193"/>
      <c r="K35" s="193"/>
      <c r="L35" s="193"/>
      <c r="M35" s="193"/>
      <c r="N35" s="193"/>
      <c r="O35" s="193"/>
      <c r="P35" s="193"/>
      <c r="Q35" s="193"/>
      <c r="R35" s="193"/>
      <c r="S35" s="193"/>
      <c r="T35" s="193"/>
      <c r="U35" s="193"/>
      <c r="V35" s="193"/>
      <c r="W35" s="193"/>
      <c r="X35" s="193"/>
      <c r="Y35" s="193"/>
      <c r="Z35" s="193"/>
      <c r="AA35" s="193"/>
      <c r="AB35" s="193">
        <f t="shared" si="0"/>
        <v>1</v>
      </c>
      <c r="AC35" s="202">
        <f t="shared" ref="AC35:AC64" si="2">C35*D35*AB35/1000000</f>
        <v>0</v>
      </c>
    </row>
    <row r="36" spans="1:29">
      <c r="A36" s="193" t="s">
        <v>93</v>
      </c>
      <c r="B36" s="193" t="s">
        <v>139</v>
      </c>
      <c r="C36" s="194"/>
      <c r="D36" s="194"/>
      <c r="E36" s="193"/>
      <c r="F36" s="193"/>
      <c r="G36" s="193">
        <v>2</v>
      </c>
      <c r="H36" s="193"/>
      <c r="I36" s="193"/>
      <c r="J36" s="193"/>
      <c r="K36" s="193"/>
      <c r="L36" s="193"/>
      <c r="M36" s="193"/>
      <c r="N36" s="193"/>
      <c r="O36" s="193"/>
      <c r="P36" s="193"/>
      <c r="Q36" s="193"/>
      <c r="R36" s="193"/>
      <c r="S36" s="193"/>
      <c r="T36" s="193"/>
      <c r="U36" s="193"/>
      <c r="V36" s="193"/>
      <c r="W36" s="193"/>
      <c r="X36" s="193"/>
      <c r="Y36" s="193"/>
      <c r="Z36" s="193"/>
      <c r="AA36" s="193"/>
      <c r="AB36" s="193">
        <f t="shared" si="0"/>
        <v>2</v>
      </c>
      <c r="AC36" s="202">
        <f t="shared" si="2"/>
        <v>0</v>
      </c>
    </row>
    <row r="37" spans="1:29">
      <c r="A37" s="193" t="s">
        <v>95</v>
      </c>
      <c r="B37" s="193" t="s">
        <v>230</v>
      </c>
      <c r="C37" s="194"/>
      <c r="D37" s="194"/>
      <c r="E37" s="193"/>
      <c r="F37" s="193"/>
      <c r="G37" s="193">
        <v>1</v>
      </c>
      <c r="H37" s="193"/>
      <c r="I37" s="193"/>
      <c r="J37" s="193"/>
      <c r="K37" s="193"/>
      <c r="L37" s="193"/>
      <c r="M37" s="193"/>
      <c r="N37" s="193"/>
      <c r="O37" s="193"/>
      <c r="P37" s="193"/>
      <c r="Q37" s="193"/>
      <c r="R37" s="193"/>
      <c r="S37" s="193"/>
      <c r="T37" s="193"/>
      <c r="U37" s="193"/>
      <c r="V37" s="193"/>
      <c r="W37" s="193"/>
      <c r="X37" s="193"/>
      <c r="Y37" s="193"/>
      <c r="Z37" s="193"/>
      <c r="AA37" s="193"/>
      <c r="AB37" s="193">
        <f t="shared" si="0"/>
        <v>1</v>
      </c>
      <c r="AC37" s="202">
        <f t="shared" si="2"/>
        <v>0</v>
      </c>
    </row>
    <row r="38" spans="1:29">
      <c r="A38" s="193" t="s">
        <v>97</v>
      </c>
      <c r="B38" s="193" t="s">
        <v>231</v>
      </c>
      <c r="C38" s="194"/>
      <c r="D38" s="194"/>
      <c r="E38" s="193"/>
      <c r="F38" s="193"/>
      <c r="G38" s="193">
        <v>1</v>
      </c>
      <c r="H38" s="193"/>
      <c r="I38" s="193"/>
      <c r="J38" s="193"/>
      <c r="K38" s="193"/>
      <c r="L38" s="193"/>
      <c r="M38" s="193"/>
      <c r="N38" s="193"/>
      <c r="O38" s="193"/>
      <c r="P38" s="193"/>
      <c r="Q38" s="193"/>
      <c r="R38" s="193"/>
      <c r="S38" s="193"/>
      <c r="T38" s="193"/>
      <c r="U38" s="193"/>
      <c r="V38" s="193"/>
      <c r="W38" s="193"/>
      <c r="X38" s="193"/>
      <c r="Y38" s="193"/>
      <c r="Z38" s="193"/>
      <c r="AA38" s="193"/>
      <c r="AB38" s="193">
        <f t="shared" si="0"/>
        <v>1</v>
      </c>
      <c r="AC38" s="202">
        <f t="shared" si="2"/>
        <v>0</v>
      </c>
    </row>
    <row r="39" spans="1:29">
      <c r="A39" s="193" t="s">
        <v>99</v>
      </c>
      <c r="B39" s="193" t="s">
        <v>232</v>
      </c>
      <c r="C39" s="194"/>
      <c r="D39" s="194"/>
      <c r="E39" s="193"/>
      <c r="F39" s="193"/>
      <c r="G39" s="193">
        <v>1</v>
      </c>
      <c r="H39" s="193"/>
      <c r="I39" s="193"/>
      <c r="J39" s="193"/>
      <c r="K39" s="193"/>
      <c r="L39" s="193"/>
      <c r="M39" s="193"/>
      <c r="N39" s="193"/>
      <c r="O39" s="193"/>
      <c r="P39" s="193"/>
      <c r="Q39" s="193"/>
      <c r="R39" s="193"/>
      <c r="S39" s="193"/>
      <c r="T39" s="193"/>
      <c r="U39" s="193"/>
      <c r="V39" s="193"/>
      <c r="W39" s="193"/>
      <c r="X39" s="193"/>
      <c r="Y39" s="193"/>
      <c r="Z39" s="193"/>
      <c r="AA39" s="193"/>
      <c r="AB39" s="193">
        <f t="shared" si="0"/>
        <v>1</v>
      </c>
      <c r="AC39" s="202">
        <f t="shared" si="2"/>
        <v>0</v>
      </c>
    </row>
    <row r="40" spans="1:29">
      <c r="A40" s="193" t="s">
        <v>101</v>
      </c>
      <c r="B40" s="193" t="s">
        <v>233</v>
      </c>
      <c r="C40" s="194"/>
      <c r="D40" s="194"/>
      <c r="E40" s="193"/>
      <c r="F40" s="193"/>
      <c r="G40" s="193">
        <v>1</v>
      </c>
      <c r="H40" s="193"/>
      <c r="I40" s="193"/>
      <c r="J40" s="193"/>
      <c r="K40" s="193"/>
      <c r="L40" s="193"/>
      <c r="M40" s="193"/>
      <c r="N40" s="193"/>
      <c r="O40" s="193"/>
      <c r="P40" s="193"/>
      <c r="Q40" s="193"/>
      <c r="R40" s="193"/>
      <c r="S40" s="193"/>
      <c r="T40" s="193"/>
      <c r="U40" s="193"/>
      <c r="V40" s="193"/>
      <c r="W40" s="193"/>
      <c r="X40" s="193"/>
      <c r="Y40" s="193"/>
      <c r="Z40" s="193"/>
      <c r="AA40" s="193"/>
      <c r="AB40" s="193">
        <f t="shared" si="0"/>
        <v>1</v>
      </c>
      <c r="AC40" s="202">
        <f t="shared" si="2"/>
        <v>0</v>
      </c>
    </row>
    <row r="41" spans="1:29">
      <c r="A41" s="193" t="s">
        <v>103</v>
      </c>
      <c r="B41" s="193" t="s">
        <v>234</v>
      </c>
      <c r="C41" s="194"/>
      <c r="D41" s="194"/>
      <c r="E41" s="193"/>
      <c r="F41" s="193"/>
      <c r="G41" s="193">
        <v>1</v>
      </c>
      <c r="H41" s="193"/>
      <c r="I41" s="193"/>
      <c r="J41" s="193"/>
      <c r="K41" s="193"/>
      <c r="L41" s="193"/>
      <c r="M41" s="193"/>
      <c r="N41" s="193"/>
      <c r="O41" s="193"/>
      <c r="P41" s="193"/>
      <c r="Q41" s="193"/>
      <c r="R41" s="193"/>
      <c r="S41" s="193"/>
      <c r="T41" s="193"/>
      <c r="U41" s="193"/>
      <c r="V41" s="193"/>
      <c r="W41" s="193"/>
      <c r="X41" s="193"/>
      <c r="Y41" s="193"/>
      <c r="Z41" s="193"/>
      <c r="AA41" s="193"/>
      <c r="AB41" s="193">
        <f t="shared" si="0"/>
        <v>1</v>
      </c>
      <c r="AC41" s="202">
        <f t="shared" si="2"/>
        <v>0</v>
      </c>
    </row>
    <row r="42" spans="1:29">
      <c r="A42" s="193" t="s">
        <v>105</v>
      </c>
      <c r="B42" s="193" t="s">
        <v>235</v>
      </c>
      <c r="C42" s="194"/>
      <c r="D42" s="194"/>
      <c r="E42" s="193"/>
      <c r="F42" s="193"/>
      <c r="G42" s="193">
        <v>2</v>
      </c>
      <c r="H42" s="193">
        <v>4</v>
      </c>
      <c r="I42" s="193">
        <v>4</v>
      </c>
      <c r="J42" s="193">
        <v>4</v>
      </c>
      <c r="K42" s="193">
        <v>4</v>
      </c>
      <c r="L42" s="193">
        <v>4</v>
      </c>
      <c r="M42" s="193">
        <v>4</v>
      </c>
      <c r="N42" s="193">
        <v>4</v>
      </c>
      <c r="O42" s="193">
        <v>4</v>
      </c>
      <c r="P42" s="193">
        <v>4</v>
      </c>
      <c r="Q42" s="193">
        <v>4</v>
      </c>
      <c r="R42" s="193">
        <v>4</v>
      </c>
      <c r="S42" s="193">
        <v>4</v>
      </c>
      <c r="T42" s="193">
        <v>4</v>
      </c>
      <c r="U42" s="193">
        <v>4</v>
      </c>
      <c r="V42" s="193">
        <v>4</v>
      </c>
      <c r="W42" s="193">
        <v>4</v>
      </c>
      <c r="X42" s="193"/>
      <c r="Y42" s="193"/>
      <c r="Z42" s="193"/>
      <c r="AA42" s="193"/>
      <c r="AB42" s="193">
        <f t="shared" si="0"/>
        <v>66</v>
      </c>
      <c r="AC42" s="202">
        <f t="shared" si="2"/>
        <v>0</v>
      </c>
    </row>
    <row r="43" spans="1:29">
      <c r="A43" s="193" t="s">
        <v>107</v>
      </c>
      <c r="B43" s="193" t="s">
        <v>236</v>
      </c>
      <c r="C43" s="194"/>
      <c r="D43" s="194"/>
      <c r="E43" s="193"/>
      <c r="F43" s="193"/>
      <c r="G43" s="193">
        <v>2</v>
      </c>
      <c r="H43" s="193"/>
      <c r="I43" s="193"/>
      <c r="J43" s="193"/>
      <c r="K43" s="193"/>
      <c r="L43" s="193"/>
      <c r="M43" s="193"/>
      <c r="N43" s="193"/>
      <c r="O43" s="193"/>
      <c r="P43" s="193"/>
      <c r="Q43" s="193"/>
      <c r="R43" s="193"/>
      <c r="S43" s="193"/>
      <c r="T43" s="193"/>
      <c r="U43" s="193"/>
      <c r="V43" s="193"/>
      <c r="W43" s="193"/>
      <c r="X43" s="193"/>
      <c r="Y43" s="193"/>
      <c r="Z43" s="193"/>
      <c r="AA43" s="193"/>
      <c r="AB43" s="193">
        <f t="shared" si="0"/>
        <v>2</v>
      </c>
      <c r="AC43" s="202">
        <f t="shared" si="2"/>
        <v>0</v>
      </c>
    </row>
    <row r="44" spans="1:29">
      <c r="A44" s="193" t="s">
        <v>109</v>
      </c>
      <c r="B44" s="193" t="s">
        <v>237</v>
      </c>
      <c r="C44" s="194"/>
      <c r="D44" s="194"/>
      <c r="E44" s="193"/>
      <c r="F44" s="193"/>
      <c r="G44" s="193">
        <v>2</v>
      </c>
      <c r="H44" s="193"/>
      <c r="I44" s="193"/>
      <c r="J44" s="193"/>
      <c r="K44" s="193"/>
      <c r="L44" s="193"/>
      <c r="M44" s="193"/>
      <c r="N44" s="193"/>
      <c r="O44" s="193"/>
      <c r="P44" s="193"/>
      <c r="Q44" s="193"/>
      <c r="R44" s="193"/>
      <c r="S44" s="193"/>
      <c r="T44" s="193"/>
      <c r="U44" s="193"/>
      <c r="V44" s="193"/>
      <c r="W44" s="193"/>
      <c r="X44" s="193"/>
      <c r="Y44" s="193"/>
      <c r="Z44" s="193"/>
      <c r="AA44" s="193"/>
      <c r="AB44" s="193">
        <f t="shared" si="0"/>
        <v>2</v>
      </c>
      <c r="AC44" s="202">
        <f t="shared" si="2"/>
        <v>0</v>
      </c>
    </row>
    <row r="45" spans="1:29">
      <c r="A45" s="193" t="s">
        <v>111</v>
      </c>
      <c r="B45" s="193" t="s">
        <v>238</v>
      </c>
      <c r="C45" s="194"/>
      <c r="D45" s="194"/>
      <c r="E45" s="193"/>
      <c r="F45" s="193"/>
      <c r="G45" s="193">
        <v>2</v>
      </c>
      <c r="H45" s="193"/>
      <c r="I45" s="193"/>
      <c r="J45" s="193"/>
      <c r="K45" s="193"/>
      <c r="L45" s="193"/>
      <c r="M45" s="193"/>
      <c r="N45" s="193"/>
      <c r="O45" s="193"/>
      <c r="P45" s="193"/>
      <c r="Q45" s="193"/>
      <c r="R45" s="193"/>
      <c r="S45" s="193"/>
      <c r="T45" s="193"/>
      <c r="U45" s="193"/>
      <c r="V45" s="193"/>
      <c r="W45" s="193"/>
      <c r="X45" s="193"/>
      <c r="Y45" s="193"/>
      <c r="Z45" s="193"/>
      <c r="AA45" s="193"/>
      <c r="AB45" s="193">
        <f t="shared" si="0"/>
        <v>2</v>
      </c>
      <c r="AC45" s="202">
        <f t="shared" si="2"/>
        <v>0</v>
      </c>
    </row>
    <row r="46" spans="1:29">
      <c r="A46" s="193" t="s">
        <v>113</v>
      </c>
      <c r="B46" s="193" t="s">
        <v>239</v>
      </c>
      <c r="C46" s="194"/>
      <c r="D46" s="194"/>
      <c r="E46" s="193"/>
      <c r="F46" s="193"/>
      <c r="G46" s="193">
        <v>1</v>
      </c>
      <c r="H46" s="193"/>
      <c r="I46" s="193"/>
      <c r="J46" s="193"/>
      <c r="K46" s="193"/>
      <c r="L46" s="193"/>
      <c r="M46" s="193"/>
      <c r="N46" s="193"/>
      <c r="O46" s="193"/>
      <c r="P46" s="193"/>
      <c r="Q46" s="193"/>
      <c r="R46" s="193"/>
      <c r="S46" s="193"/>
      <c r="T46" s="193"/>
      <c r="U46" s="193"/>
      <c r="V46" s="193"/>
      <c r="W46" s="193"/>
      <c r="X46" s="193"/>
      <c r="Y46" s="193"/>
      <c r="Z46" s="193"/>
      <c r="AA46" s="193"/>
      <c r="AB46" s="193">
        <f t="shared" si="0"/>
        <v>1</v>
      </c>
      <c r="AC46" s="202">
        <f t="shared" si="2"/>
        <v>0</v>
      </c>
    </row>
    <row r="47" spans="1:29">
      <c r="A47" s="193" t="s">
        <v>115</v>
      </c>
      <c r="B47" s="193" t="s">
        <v>153</v>
      </c>
      <c r="C47" s="194"/>
      <c r="D47" s="194"/>
      <c r="E47" s="193"/>
      <c r="F47" s="193"/>
      <c r="G47" s="193">
        <v>2</v>
      </c>
      <c r="H47" s="193">
        <v>12</v>
      </c>
      <c r="I47" s="193">
        <v>12</v>
      </c>
      <c r="J47" s="193">
        <v>12</v>
      </c>
      <c r="K47" s="193">
        <v>12</v>
      </c>
      <c r="L47" s="193">
        <v>12</v>
      </c>
      <c r="M47" s="193">
        <v>12</v>
      </c>
      <c r="N47" s="193">
        <v>12</v>
      </c>
      <c r="O47" s="193">
        <v>12</v>
      </c>
      <c r="P47" s="193">
        <v>12</v>
      </c>
      <c r="Q47" s="193">
        <v>12</v>
      </c>
      <c r="R47" s="193">
        <v>12</v>
      </c>
      <c r="S47" s="193">
        <v>12</v>
      </c>
      <c r="T47" s="193">
        <v>12</v>
      </c>
      <c r="U47" s="193">
        <v>12</v>
      </c>
      <c r="V47" s="193">
        <v>12</v>
      </c>
      <c r="W47" s="193">
        <v>12</v>
      </c>
      <c r="X47" s="193"/>
      <c r="Y47" s="193"/>
      <c r="Z47" s="193"/>
      <c r="AA47" s="193"/>
      <c r="AB47" s="193">
        <f t="shared" si="0"/>
        <v>194</v>
      </c>
      <c r="AC47" s="202">
        <f t="shared" si="2"/>
        <v>0</v>
      </c>
    </row>
    <row r="48" s="199" customFormat="1" spans="1:30">
      <c r="A48" s="197" t="s">
        <v>117</v>
      </c>
      <c r="B48" s="197" t="s">
        <v>240</v>
      </c>
      <c r="C48" s="197"/>
      <c r="D48" s="197"/>
      <c r="E48" s="197"/>
      <c r="F48" s="197"/>
      <c r="G48" s="197">
        <v>2</v>
      </c>
      <c r="H48" s="197"/>
      <c r="I48" s="197"/>
      <c r="J48" s="197"/>
      <c r="K48" s="197"/>
      <c r="L48" s="197"/>
      <c r="M48" s="197"/>
      <c r="N48" s="197"/>
      <c r="O48" s="197"/>
      <c r="P48" s="197"/>
      <c r="Q48" s="197"/>
      <c r="R48" s="197"/>
      <c r="S48" s="197"/>
      <c r="T48" s="197"/>
      <c r="U48" s="197"/>
      <c r="V48" s="197"/>
      <c r="W48" s="197"/>
      <c r="X48" s="197"/>
      <c r="Y48" s="197"/>
      <c r="Z48" s="197"/>
      <c r="AA48" s="197"/>
      <c r="AB48" s="197">
        <f t="shared" si="0"/>
        <v>2</v>
      </c>
      <c r="AC48" s="203">
        <f t="shared" si="2"/>
        <v>0</v>
      </c>
      <c r="AD48" s="199" t="s">
        <v>241</v>
      </c>
    </row>
    <row r="49" spans="1:29">
      <c r="A49" s="193" t="s">
        <v>119</v>
      </c>
      <c r="B49" s="193" t="s">
        <v>242</v>
      </c>
      <c r="C49" s="194"/>
      <c r="D49" s="194"/>
      <c r="E49" s="193"/>
      <c r="F49" s="193"/>
      <c r="G49" s="193">
        <v>2</v>
      </c>
      <c r="H49" s="193"/>
      <c r="I49" s="193"/>
      <c r="J49" s="193"/>
      <c r="K49" s="193"/>
      <c r="L49" s="193"/>
      <c r="M49" s="193"/>
      <c r="N49" s="193"/>
      <c r="O49" s="193"/>
      <c r="P49" s="193"/>
      <c r="Q49" s="193"/>
      <c r="R49" s="193"/>
      <c r="S49" s="193"/>
      <c r="T49" s="193"/>
      <c r="U49" s="193"/>
      <c r="V49" s="193"/>
      <c r="W49" s="193"/>
      <c r="X49" s="193"/>
      <c r="Y49" s="193"/>
      <c r="Z49" s="193"/>
      <c r="AA49" s="193"/>
      <c r="AB49" s="193">
        <f t="shared" si="0"/>
        <v>2</v>
      </c>
      <c r="AC49" s="202">
        <f t="shared" si="2"/>
        <v>0</v>
      </c>
    </row>
    <row r="50" spans="1:29">
      <c r="A50" s="193" t="s">
        <v>121</v>
      </c>
      <c r="B50" s="193" t="s">
        <v>243</v>
      </c>
      <c r="C50" s="194"/>
      <c r="D50" s="194"/>
      <c r="E50" s="193"/>
      <c r="F50" s="193"/>
      <c r="G50" s="193">
        <v>2</v>
      </c>
      <c r="H50" s="193"/>
      <c r="I50" s="193"/>
      <c r="J50" s="193"/>
      <c r="K50" s="193"/>
      <c r="L50" s="193"/>
      <c r="M50" s="193"/>
      <c r="N50" s="193"/>
      <c r="O50" s="193"/>
      <c r="P50" s="193"/>
      <c r="Q50" s="193"/>
      <c r="R50" s="193"/>
      <c r="S50" s="193"/>
      <c r="T50" s="193"/>
      <c r="U50" s="193"/>
      <c r="V50" s="193"/>
      <c r="W50" s="193"/>
      <c r="X50" s="193"/>
      <c r="Y50" s="193"/>
      <c r="Z50" s="193"/>
      <c r="AA50" s="193"/>
      <c r="AB50" s="193">
        <f t="shared" si="0"/>
        <v>2</v>
      </c>
      <c r="AC50" s="202">
        <f t="shared" si="2"/>
        <v>0</v>
      </c>
    </row>
    <row r="51" spans="1:29">
      <c r="A51" s="193" t="s">
        <v>123</v>
      </c>
      <c r="B51" s="193" t="s">
        <v>244</v>
      </c>
      <c r="C51" s="194"/>
      <c r="D51" s="194"/>
      <c r="E51" s="193"/>
      <c r="F51" s="193"/>
      <c r="G51" s="193">
        <v>1</v>
      </c>
      <c r="H51" s="193"/>
      <c r="I51" s="193"/>
      <c r="J51" s="193"/>
      <c r="K51" s="193"/>
      <c r="L51" s="193"/>
      <c r="M51" s="193"/>
      <c r="N51" s="193"/>
      <c r="O51" s="193"/>
      <c r="P51" s="193"/>
      <c r="Q51" s="193"/>
      <c r="R51" s="193"/>
      <c r="S51" s="193"/>
      <c r="T51" s="193"/>
      <c r="U51" s="193"/>
      <c r="V51" s="193"/>
      <c r="W51" s="193"/>
      <c r="X51" s="193"/>
      <c r="Y51" s="193"/>
      <c r="Z51" s="193"/>
      <c r="AA51" s="193"/>
      <c r="AB51" s="193">
        <f t="shared" si="0"/>
        <v>1</v>
      </c>
      <c r="AC51" s="202">
        <f t="shared" si="2"/>
        <v>0</v>
      </c>
    </row>
    <row r="52" spans="1:29">
      <c r="A52" s="193" t="s">
        <v>125</v>
      </c>
      <c r="B52" s="193" t="s">
        <v>245</v>
      </c>
      <c r="C52" s="194"/>
      <c r="D52" s="194"/>
      <c r="E52" s="193"/>
      <c r="F52" s="193"/>
      <c r="G52" s="193">
        <v>3</v>
      </c>
      <c r="H52" s="193"/>
      <c r="I52" s="193"/>
      <c r="J52" s="193"/>
      <c r="K52" s="193"/>
      <c r="L52" s="193"/>
      <c r="M52" s="193"/>
      <c r="N52" s="193"/>
      <c r="O52" s="193"/>
      <c r="P52" s="193"/>
      <c r="Q52" s="193"/>
      <c r="R52" s="193"/>
      <c r="S52" s="193"/>
      <c r="T52" s="193"/>
      <c r="U52" s="193"/>
      <c r="V52" s="193"/>
      <c r="W52" s="193"/>
      <c r="X52" s="193"/>
      <c r="Y52" s="193"/>
      <c r="Z52" s="193"/>
      <c r="AA52" s="193"/>
      <c r="AB52" s="193">
        <f t="shared" si="0"/>
        <v>3</v>
      </c>
      <c r="AC52" s="202">
        <f t="shared" si="2"/>
        <v>0</v>
      </c>
    </row>
    <row r="53" spans="1:29">
      <c r="A53" s="193" t="s">
        <v>127</v>
      </c>
      <c r="B53" s="193" t="s">
        <v>246</v>
      </c>
      <c r="C53" s="194"/>
      <c r="D53" s="194"/>
      <c r="E53" s="193"/>
      <c r="F53" s="193"/>
      <c r="G53" s="193">
        <v>2</v>
      </c>
      <c r="H53" s="193"/>
      <c r="I53" s="193"/>
      <c r="J53" s="193"/>
      <c r="K53" s="193"/>
      <c r="L53" s="193"/>
      <c r="M53" s="193"/>
      <c r="N53" s="193"/>
      <c r="O53" s="193"/>
      <c r="P53" s="193"/>
      <c r="Q53" s="193"/>
      <c r="R53" s="193"/>
      <c r="S53" s="193"/>
      <c r="T53" s="193"/>
      <c r="U53" s="193"/>
      <c r="V53" s="193"/>
      <c r="W53" s="193"/>
      <c r="X53" s="193"/>
      <c r="Y53" s="193"/>
      <c r="Z53" s="193"/>
      <c r="AA53" s="193"/>
      <c r="AB53" s="193">
        <f t="shared" si="0"/>
        <v>2</v>
      </c>
      <c r="AC53" s="202">
        <f t="shared" si="2"/>
        <v>0</v>
      </c>
    </row>
    <row r="54" spans="1:29">
      <c r="A54" s="193" t="s">
        <v>129</v>
      </c>
      <c r="B54" s="193" t="s">
        <v>247</v>
      </c>
      <c r="C54" s="194"/>
      <c r="D54" s="194"/>
      <c r="E54" s="193"/>
      <c r="F54" s="193"/>
      <c r="G54" s="193">
        <v>2</v>
      </c>
      <c r="H54" s="193"/>
      <c r="I54" s="193"/>
      <c r="J54" s="193"/>
      <c r="K54" s="193"/>
      <c r="L54" s="193"/>
      <c r="M54" s="193"/>
      <c r="N54" s="193"/>
      <c r="O54" s="193"/>
      <c r="P54" s="193"/>
      <c r="Q54" s="193"/>
      <c r="R54" s="193"/>
      <c r="S54" s="193"/>
      <c r="T54" s="193"/>
      <c r="U54" s="193"/>
      <c r="V54" s="193"/>
      <c r="W54" s="193"/>
      <c r="X54" s="193"/>
      <c r="Y54" s="193"/>
      <c r="Z54" s="193"/>
      <c r="AA54" s="193"/>
      <c r="AB54" s="193">
        <f t="shared" si="0"/>
        <v>2</v>
      </c>
      <c r="AC54" s="202">
        <f t="shared" si="2"/>
        <v>0</v>
      </c>
    </row>
    <row r="55" spans="1:29">
      <c r="A55" s="193" t="s">
        <v>131</v>
      </c>
      <c r="B55" s="195" t="s">
        <v>34</v>
      </c>
      <c r="C55" s="201"/>
      <c r="D55" s="201"/>
      <c r="E55" s="195"/>
      <c r="F55" s="195"/>
      <c r="G55" s="195">
        <v>3</v>
      </c>
      <c r="H55" s="195">
        <v>4</v>
      </c>
      <c r="I55" s="195">
        <v>4</v>
      </c>
      <c r="J55" s="195">
        <v>4</v>
      </c>
      <c r="K55" s="195">
        <v>4</v>
      </c>
      <c r="L55" s="195">
        <v>4</v>
      </c>
      <c r="M55" s="195">
        <v>4</v>
      </c>
      <c r="N55" s="195">
        <v>4</v>
      </c>
      <c r="O55" s="195">
        <v>4</v>
      </c>
      <c r="P55" s="195">
        <v>4</v>
      </c>
      <c r="Q55" s="195">
        <v>4</v>
      </c>
      <c r="R55" s="195">
        <v>4</v>
      </c>
      <c r="S55" s="195">
        <v>4</v>
      </c>
      <c r="T55" s="195">
        <v>4</v>
      </c>
      <c r="U55" s="195">
        <v>4</v>
      </c>
      <c r="V55" s="195">
        <v>4</v>
      </c>
      <c r="W55" s="195">
        <v>4</v>
      </c>
      <c r="X55" s="195"/>
      <c r="Y55" s="195"/>
      <c r="Z55" s="195"/>
      <c r="AA55" s="195"/>
      <c r="AB55" s="193">
        <f t="shared" si="0"/>
        <v>67</v>
      </c>
      <c r="AC55" s="204">
        <f t="shared" si="2"/>
        <v>0</v>
      </c>
    </row>
    <row r="56" spans="1:29">
      <c r="A56" s="193" t="s">
        <v>133</v>
      </c>
      <c r="B56" s="194" t="s">
        <v>248</v>
      </c>
      <c r="C56" s="194"/>
      <c r="D56" s="194"/>
      <c r="E56" s="194"/>
      <c r="F56" s="193"/>
      <c r="G56" s="193">
        <v>2</v>
      </c>
      <c r="H56" s="193"/>
      <c r="I56" s="193"/>
      <c r="J56" s="193"/>
      <c r="K56" s="193"/>
      <c r="L56" s="193"/>
      <c r="M56" s="193"/>
      <c r="N56" s="193"/>
      <c r="O56" s="193"/>
      <c r="P56" s="193"/>
      <c r="Q56" s="193"/>
      <c r="R56" s="193"/>
      <c r="S56" s="193"/>
      <c r="T56" s="193"/>
      <c r="U56" s="193"/>
      <c r="V56" s="193"/>
      <c r="W56" s="193"/>
      <c r="X56" s="193"/>
      <c r="Y56" s="193"/>
      <c r="Z56" s="193"/>
      <c r="AA56" s="193"/>
      <c r="AB56" s="193">
        <f t="shared" si="0"/>
        <v>2</v>
      </c>
      <c r="AC56" s="205">
        <f t="shared" si="2"/>
        <v>0</v>
      </c>
    </row>
    <row r="57" spans="1:29">
      <c r="A57" s="193" t="s">
        <v>135</v>
      </c>
      <c r="B57" s="194" t="s">
        <v>249</v>
      </c>
      <c r="C57" s="194"/>
      <c r="D57" s="194"/>
      <c r="E57" s="194"/>
      <c r="F57" s="193"/>
      <c r="G57" s="193">
        <v>3</v>
      </c>
      <c r="H57" s="193"/>
      <c r="I57" s="193"/>
      <c r="J57" s="193"/>
      <c r="K57" s="193"/>
      <c r="L57" s="193"/>
      <c r="M57" s="193"/>
      <c r="N57" s="193"/>
      <c r="O57" s="193"/>
      <c r="P57" s="193"/>
      <c r="Q57" s="193"/>
      <c r="R57" s="193"/>
      <c r="S57" s="193"/>
      <c r="T57" s="193"/>
      <c r="U57" s="193"/>
      <c r="V57" s="193"/>
      <c r="W57" s="193"/>
      <c r="X57" s="193"/>
      <c r="Y57" s="193"/>
      <c r="Z57" s="193"/>
      <c r="AA57" s="193"/>
      <c r="AB57" s="193">
        <f t="shared" si="0"/>
        <v>3</v>
      </c>
      <c r="AC57" s="205">
        <f t="shared" si="2"/>
        <v>0</v>
      </c>
    </row>
    <row r="58" spans="1:29">
      <c r="A58" s="193" t="s">
        <v>137</v>
      </c>
      <c r="B58" s="194" t="s">
        <v>92</v>
      </c>
      <c r="C58" s="194"/>
      <c r="D58" s="194"/>
      <c r="E58" s="194"/>
      <c r="F58" s="193"/>
      <c r="G58" s="193">
        <v>2</v>
      </c>
      <c r="H58" s="193"/>
      <c r="I58" s="193"/>
      <c r="J58" s="193"/>
      <c r="K58" s="193"/>
      <c r="L58" s="193"/>
      <c r="M58" s="193"/>
      <c r="N58" s="193"/>
      <c r="O58" s="193"/>
      <c r="P58" s="193"/>
      <c r="Q58" s="193"/>
      <c r="R58" s="193"/>
      <c r="S58" s="193"/>
      <c r="T58" s="193"/>
      <c r="U58" s="193"/>
      <c r="V58" s="193"/>
      <c r="W58" s="193"/>
      <c r="X58" s="193"/>
      <c r="Y58" s="193"/>
      <c r="Z58" s="193"/>
      <c r="AA58" s="193"/>
      <c r="AB58" s="193">
        <f t="shared" si="0"/>
        <v>2</v>
      </c>
      <c r="AC58" s="205">
        <f t="shared" si="2"/>
        <v>0</v>
      </c>
    </row>
    <row r="59" spans="1:29">
      <c r="A59" s="193" t="s">
        <v>138</v>
      </c>
      <c r="B59" s="194" t="s">
        <v>250</v>
      </c>
      <c r="C59" s="194"/>
      <c r="D59" s="194"/>
      <c r="E59" s="194"/>
      <c r="F59" s="193"/>
      <c r="G59" s="193">
        <v>2</v>
      </c>
      <c r="H59" s="193"/>
      <c r="I59" s="193"/>
      <c r="J59" s="193"/>
      <c r="K59" s="193"/>
      <c r="L59" s="193"/>
      <c r="M59" s="193"/>
      <c r="N59" s="193"/>
      <c r="O59" s="193"/>
      <c r="P59" s="193"/>
      <c r="Q59" s="193"/>
      <c r="R59" s="193"/>
      <c r="S59" s="193"/>
      <c r="T59" s="193"/>
      <c r="U59" s="193"/>
      <c r="V59" s="193"/>
      <c r="W59" s="193"/>
      <c r="X59" s="193"/>
      <c r="Y59" s="193"/>
      <c r="Z59" s="193"/>
      <c r="AA59" s="193"/>
      <c r="AB59" s="193">
        <f t="shared" si="0"/>
        <v>2</v>
      </c>
      <c r="AC59" s="205">
        <f t="shared" si="2"/>
        <v>0</v>
      </c>
    </row>
    <row r="60" spans="1:29">
      <c r="A60" s="193" t="s">
        <v>140</v>
      </c>
      <c r="B60" s="194" t="s">
        <v>102</v>
      </c>
      <c r="C60" s="194"/>
      <c r="D60" s="194"/>
      <c r="E60" s="194"/>
      <c r="F60" s="193"/>
      <c r="G60" s="193">
        <v>1</v>
      </c>
      <c r="H60" s="193"/>
      <c r="I60" s="193"/>
      <c r="J60" s="193"/>
      <c r="K60" s="193"/>
      <c r="L60" s="193"/>
      <c r="M60" s="193"/>
      <c r="N60" s="193"/>
      <c r="O60" s="193"/>
      <c r="P60" s="193"/>
      <c r="Q60" s="193"/>
      <c r="R60" s="193"/>
      <c r="S60" s="193"/>
      <c r="T60" s="193"/>
      <c r="U60" s="193"/>
      <c r="V60" s="193"/>
      <c r="W60" s="193"/>
      <c r="X60" s="193"/>
      <c r="Y60" s="193"/>
      <c r="Z60" s="193"/>
      <c r="AA60" s="193"/>
      <c r="AB60" s="193">
        <f t="shared" si="0"/>
        <v>1</v>
      </c>
      <c r="AC60" s="205">
        <f t="shared" si="2"/>
        <v>0</v>
      </c>
    </row>
    <row r="61" spans="1:29">
      <c r="A61" s="193" t="s">
        <v>142</v>
      </c>
      <c r="B61" s="194" t="s">
        <v>251</v>
      </c>
      <c r="C61" s="194"/>
      <c r="D61" s="194"/>
      <c r="E61" s="194"/>
      <c r="F61" s="193"/>
      <c r="G61" s="193">
        <v>1</v>
      </c>
      <c r="H61" s="193"/>
      <c r="I61" s="193"/>
      <c r="J61" s="193"/>
      <c r="K61" s="193"/>
      <c r="L61" s="193"/>
      <c r="M61" s="193"/>
      <c r="N61" s="193"/>
      <c r="O61" s="193"/>
      <c r="P61" s="193"/>
      <c r="Q61" s="193"/>
      <c r="R61" s="193"/>
      <c r="S61" s="193"/>
      <c r="T61" s="193"/>
      <c r="U61" s="193"/>
      <c r="V61" s="193"/>
      <c r="W61" s="193"/>
      <c r="X61" s="193"/>
      <c r="Y61" s="193"/>
      <c r="Z61" s="193"/>
      <c r="AA61" s="193"/>
      <c r="AB61" s="193">
        <f t="shared" si="0"/>
        <v>1</v>
      </c>
      <c r="AC61" s="205">
        <f t="shared" si="2"/>
        <v>0</v>
      </c>
    </row>
    <row r="62" spans="1:29">
      <c r="A62" s="193" t="s">
        <v>144</v>
      </c>
      <c r="B62" s="194" t="s">
        <v>252</v>
      </c>
      <c r="C62" s="194"/>
      <c r="D62" s="194"/>
      <c r="E62" s="194"/>
      <c r="F62" s="193"/>
      <c r="G62" s="193"/>
      <c r="H62" s="193">
        <v>2</v>
      </c>
      <c r="I62" s="193"/>
      <c r="J62" s="193"/>
      <c r="K62" s="193"/>
      <c r="L62" s="193"/>
      <c r="M62" s="193"/>
      <c r="N62" s="193"/>
      <c r="O62" s="193"/>
      <c r="P62" s="193"/>
      <c r="Q62" s="193"/>
      <c r="R62" s="193"/>
      <c r="S62" s="193"/>
      <c r="T62" s="193"/>
      <c r="U62" s="193"/>
      <c r="V62" s="193"/>
      <c r="W62" s="193"/>
      <c r="X62" s="193"/>
      <c r="Y62" s="193"/>
      <c r="Z62" s="193"/>
      <c r="AA62" s="193"/>
      <c r="AB62" s="193">
        <f t="shared" si="0"/>
        <v>2</v>
      </c>
      <c r="AC62" s="205">
        <f t="shared" si="2"/>
        <v>0</v>
      </c>
    </row>
    <row r="63" spans="1:29">
      <c r="A63" s="193" t="s">
        <v>146</v>
      </c>
      <c r="B63" s="194" t="s">
        <v>141</v>
      </c>
      <c r="C63" s="194"/>
      <c r="D63" s="194"/>
      <c r="E63" s="194"/>
      <c r="F63" s="193"/>
      <c r="G63" s="193"/>
      <c r="H63" s="193">
        <v>2</v>
      </c>
      <c r="I63" s="193">
        <v>2</v>
      </c>
      <c r="J63" s="193">
        <v>2</v>
      </c>
      <c r="K63" s="193">
        <v>2</v>
      </c>
      <c r="L63" s="193">
        <v>2</v>
      </c>
      <c r="M63" s="193">
        <v>2</v>
      </c>
      <c r="N63" s="193">
        <v>2</v>
      </c>
      <c r="O63" s="193">
        <v>2</v>
      </c>
      <c r="P63" s="193">
        <v>2</v>
      </c>
      <c r="Q63" s="193">
        <v>2</v>
      </c>
      <c r="R63" s="193">
        <v>2</v>
      </c>
      <c r="S63" s="193">
        <v>2</v>
      </c>
      <c r="T63" s="193">
        <v>2</v>
      </c>
      <c r="U63" s="193">
        <v>2</v>
      </c>
      <c r="V63" s="193">
        <v>2</v>
      </c>
      <c r="W63" s="193">
        <v>2</v>
      </c>
      <c r="X63" s="193"/>
      <c r="Y63" s="193"/>
      <c r="Z63" s="193"/>
      <c r="AA63" s="193"/>
      <c r="AB63" s="193">
        <f t="shared" si="0"/>
        <v>32</v>
      </c>
      <c r="AC63" s="205">
        <f t="shared" si="2"/>
        <v>0</v>
      </c>
    </row>
    <row r="64" spans="1:29">
      <c r="A64" s="193" t="s">
        <v>148</v>
      </c>
      <c r="B64" s="193" t="s">
        <v>253</v>
      </c>
      <c r="C64" s="194"/>
      <c r="D64" s="194"/>
      <c r="E64" s="193"/>
      <c r="F64" s="193"/>
      <c r="G64" s="193"/>
      <c r="H64" s="193">
        <v>6</v>
      </c>
      <c r="I64" s="193">
        <v>6</v>
      </c>
      <c r="J64" s="193">
        <v>6</v>
      </c>
      <c r="K64" s="193">
        <v>6</v>
      </c>
      <c r="L64" s="193">
        <v>6</v>
      </c>
      <c r="M64" s="193">
        <v>6</v>
      </c>
      <c r="N64" s="193">
        <v>6</v>
      </c>
      <c r="O64" s="193">
        <v>6</v>
      </c>
      <c r="P64" s="193">
        <v>6</v>
      </c>
      <c r="Q64" s="193">
        <v>6</v>
      </c>
      <c r="R64" s="193">
        <v>6</v>
      </c>
      <c r="S64" s="193">
        <v>6</v>
      </c>
      <c r="T64" s="193">
        <v>6</v>
      </c>
      <c r="U64" s="193">
        <v>6</v>
      </c>
      <c r="V64" s="193">
        <v>6</v>
      </c>
      <c r="W64" s="193">
        <v>6</v>
      </c>
      <c r="X64" s="193"/>
      <c r="Y64" s="193"/>
      <c r="Z64" s="193"/>
      <c r="AA64" s="193"/>
      <c r="AB64" s="193">
        <f t="shared" si="0"/>
        <v>96</v>
      </c>
      <c r="AC64" s="205">
        <f t="shared" si="2"/>
        <v>0</v>
      </c>
    </row>
    <row r="65" spans="1:29">
      <c r="A65" s="193" t="s">
        <v>150</v>
      </c>
      <c r="B65" s="193" t="s">
        <v>254</v>
      </c>
      <c r="C65" s="194"/>
      <c r="D65" s="194"/>
      <c r="E65" s="193"/>
      <c r="F65" s="193"/>
      <c r="G65" s="193"/>
      <c r="H65" s="193">
        <v>2</v>
      </c>
      <c r="I65" s="193">
        <v>2</v>
      </c>
      <c r="J65" s="193">
        <v>2</v>
      </c>
      <c r="K65" s="193">
        <v>2</v>
      </c>
      <c r="L65" s="193">
        <v>6</v>
      </c>
      <c r="M65" s="193">
        <v>6</v>
      </c>
      <c r="N65" s="193">
        <v>6</v>
      </c>
      <c r="O65" s="193">
        <v>6</v>
      </c>
      <c r="P65" s="193">
        <v>6</v>
      </c>
      <c r="Q65" s="193">
        <v>6</v>
      </c>
      <c r="R65" s="193">
        <v>6</v>
      </c>
      <c r="S65" s="193">
        <v>6</v>
      </c>
      <c r="T65" s="193">
        <v>6</v>
      </c>
      <c r="U65" s="193">
        <v>6</v>
      </c>
      <c r="V65" s="193">
        <v>6</v>
      </c>
      <c r="W65" s="193">
        <v>6</v>
      </c>
      <c r="X65" s="193"/>
      <c r="Y65" s="193"/>
      <c r="Z65" s="193"/>
      <c r="AA65" s="193"/>
      <c r="AB65" s="193">
        <f t="shared" si="0"/>
        <v>80</v>
      </c>
      <c r="AC65" s="205">
        <f t="shared" ref="AC65:AC84" si="3">C65*D65*AB65/1000000</f>
        <v>0</v>
      </c>
    </row>
    <row r="66" spans="1:29">
      <c r="A66" s="193" t="s">
        <v>152</v>
      </c>
      <c r="B66" s="194" t="s">
        <v>143</v>
      </c>
      <c r="C66" s="194"/>
      <c r="D66" s="194"/>
      <c r="E66" s="193"/>
      <c r="F66" s="193"/>
      <c r="G66" s="193"/>
      <c r="H66" s="193">
        <v>10</v>
      </c>
      <c r="I66" s="193">
        <v>10</v>
      </c>
      <c r="J66" s="193">
        <v>10</v>
      </c>
      <c r="K66" s="193">
        <v>10</v>
      </c>
      <c r="L66" s="193">
        <v>9</v>
      </c>
      <c r="M66" s="193">
        <v>9</v>
      </c>
      <c r="N66" s="193">
        <v>9</v>
      </c>
      <c r="O66" s="193">
        <v>9</v>
      </c>
      <c r="P66" s="193">
        <v>9</v>
      </c>
      <c r="Q66" s="193">
        <v>9</v>
      </c>
      <c r="R66" s="193">
        <v>9</v>
      </c>
      <c r="S66" s="193">
        <v>9</v>
      </c>
      <c r="T66" s="193">
        <v>9</v>
      </c>
      <c r="U66" s="193">
        <v>9</v>
      </c>
      <c r="V66" s="193">
        <v>9</v>
      </c>
      <c r="W66" s="193">
        <v>9</v>
      </c>
      <c r="X66" s="193"/>
      <c r="Y66" s="193"/>
      <c r="Z66" s="193"/>
      <c r="AA66" s="193"/>
      <c r="AB66" s="193">
        <f t="shared" si="0"/>
        <v>148</v>
      </c>
      <c r="AC66" s="205">
        <f t="shared" si="3"/>
        <v>0</v>
      </c>
    </row>
    <row r="67" spans="1:29">
      <c r="A67" s="193" t="s">
        <v>154</v>
      </c>
      <c r="B67" s="194" t="s">
        <v>145</v>
      </c>
      <c r="C67" s="194"/>
      <c r="D67" s="194"/>
      <c r="E67" s="193"/>
      <c r="F67" s="193"/>
      <c r="G67" s="193"/>
      <c r="H67" s="193">
        <v>6</v>
      </c>
      <c r="I67" s="193">
        <v>6</v>
      </c>
      <c r="J67" s="193">
        <v>6</v>
      </c>
      <c r="K67" s="193">
        <v>6</v>
      </c>
      <c r="L67" s="193">
        <v>6</v>
      </c>
      <c r="M67" s="193">
        <v>6</v>
      </c>
      <c r="N67" s="193">
        <v>6</v>
      </c>
      <c r="O67" s="193">
        <v>6</v>
      </c>
      <c r="P67" s="193">
        <v>6</v>
      </c>
      <c r="Q67" s="193">
        <v>6</v>
      </c>
      <c r="R67" s="193">
        <v>6</v>
      </c>
      <c r="S67" s="193">
        <v>6</v>
      </c>
      <c r="T67" s="193">
        <v>6</v>
      </c>
      <c r="U67" s="193">
        <v>6</v>
      </c>
      <c r="V67" s="193">
        <v>6</v>
      </c>
      <c r="W67" s="193">
        <v>6</v>
      </c>
      <c r="X67" s="193"/>
      <c r="Y67" s="193"/>
      <c r="Z67" s="193"/>
      <c r="AA67" s="193"/>
      <c r="AB67" s="193">
        <f t="shared" ref="AB67:AB86" si="4">SUM(E67:AA67)</f>
        <v>96</v>
      </c>
      <c r="AC67" s="205">
        <f t="shared" si="3"/>
        <v>0</v>
      </c>
    </row>
    <row r="68" spans="1:29">
      <c r="A68" s="193" t="s">
        <v>156</v>
      </c>
      <c r="B68" s="194" t="s">
        <v>151</v>
      </c>
      <c r="C68" s="194"/>
      <c r="D68" s="194"/>
      <c r="E68" s="193"/>
      <c r="F68" s="193"/>
      <c r="G68" s="193"/>
      <c r="H68" s="193">
        <v>6</v>
      </c>
      <c r="I68" s="193">
        <v>6</v>
      </c>
      <c r="J68" s="193">
        <v>6</v>
      </c>
      <c r="K68" s="193">
        <v>6</v>
      </c>
      <c r="L68" s="193">
        <v>6</v>
      </c>
      <c r="M68" s="193">
        <v>6</v>
      </c>
      <c r="N68" s="193">
        <v>6</v>
      </c>
      <c r="O68" s="193">
        <v>6</v>
      </c>
      <c r="P68" s="193">
        <v>6</v>
      </c>
      <c r="Q68" s="193">
        <v>6</v>
      </c>
      <c r="R68" s="193">
        <v>6</v>
      </c>
      <c r="S68" s="193">
        <v>6</v>
      </c>
      <c r="T68" s="193">
        <v>6</v>
      </c>
      <c r="U68" s="193">
        <v>6</v>
      </c>
      <c r="V68" s="193">
        <v>6</v>
      </c>
      <c r="W68" s="193">
        <v>6</v>
      </c>
      <c r="X68" s="193"/>
      <c r="Y68" s="193"/>
      <c r="Z68" s="193"/>
      <c r="AA68" s="193"/>
      <c r="AB68" s="193">
        <f t="shared" si="4"/>
        <v>96</v>
      </c>
      <c r="AC68" s="205">
        <f t="shared" si="3"/>
        <v>0</v>
      </c>
    </row>
    <row r="69" spans="1:29">
      <c r="A69" s="193" t="s">
        <v>158</v>
      </c>
      <c r="B69" s="194" t="s">
        <v>255</v>
      </c>
      <c r="C69" s="194"/>
      <c r="D69" s="194"/>
      <c r="E69" s="193"/>
      <c r="F69" s="193"/>
      <c r="G69" s="193"/>
      <c r="H69" s="193">
        <v>3</v>
      </c>
      <c r="I69" s="193">
        <v>4</v>
      </c>
      <c r="J69" s="193">
        <v>4</v>
      </c>
      <c r="K69" s="193">
        <v>4</v>
      </c>
      <c r="L69" s="193"/>
      <c r="M69" s="193"/>
      <c r="N69" s="193"/>
      <c r="O69" s="193"/>
      <c r="P69" s="193"/>
      <c r="Q69" s="193"/>
      <c r="R69" s="193"/>
      <c r="S69" s="193"/>
      <c r="T69" s="193"/>
      <c r="U69" s="193"/>
      <c r="V69" s="193"/>
      <c r="W69" s="193"/>
      <c r="X69" s="193"/>
      <c r="Y69" s="193"/>
      <c r="Z69" s="193"/>
      <c r="AA69" s="193"/>
      <c r="AB69" s="193">
        <f t="shared" si="4"/>
        <v>15</v>
      </c>
      <c r="AC69" s="205">
        <f t="shared" si="3"/>
        <v>0</v>
      </c>
    </row>
    <row r="70" spans="1:29">
      <c r="A70" s="193" t="s">
        <v>160</v>
      </c>
      <c r="B70" s="193" t="s">
        <v>256</v>
      </c>
      <c r="C70" s="194"/>
      <c r="D70" s="194"/>
      <c r="E70" s="193"/>
      <c r="F70" s="193"/>
      <c r="G70" s="193"/>
      <c r="H70" s="193">
        <v>2</v>
      </c>
      <c r="I70" s="193">
        <v>2</v>
      </c>
      <c r="J70" s="193">
        <v>2</v>
      </c>
      <c r="K70" s="193">
        <v>2</v>
      </c>
      <c r="L70" s="193">
        <v>2</v>
      </c>
      <c r="M70" s="193">
        <v>2</v>
      </c>
      <c r="N70" s="193">
        <v>2</v>
      </c>
      <c r="O70" s="193">
        <v>2</v>
      </c>
      <c r="P70" s="193">
        <v>2</v>
      </c>
      <c r="Q70" s="193">
        <v>2</v>
      </c>
      <c r="R70" s="193">
        <v>2</v>
      </c>
      <c r="S70" s="193">
        <v>2</v>
      </c>
      <c r="T70" s="193">
        <v>2</v>
      </c>
      <c r="U70" s="193">
        <v>2</v>
      </c>
      <c r="V70" s="193">
        <v>2</v>
      </c>
      <c r="W70" s="193">
        <v>2</v>
      </c>
      <c r="X70" s="193"/>
      <c r="Y70" s="193"/>
      <c r="Z70" s="193"/>
      <c r="AA70" s="193"/>
      <c r="AB70" s="193">
        <f t="shared" si="4"/>
        <v>32</v>
      </c>
      <c r="AC70" s="205">
        <f t="shared" si="3"/>
        <v>0</v>
      </c>
    </row>
    <row r="71" spans="1:29">
      <c r="A71" s="193" t="s">
        <v>162</v>
      </c>
      <c r="B71" s="193" t="s">
        <v>257</v>
      </c>
      <c r="C71" s="194"/>
      <c r="D71" s="194"/>
      <c r="E71" s="193"/>
      <c r="F71" s="193"/>
      <c r="G71" s="193"/>
      <c r="H71" s="193">
        <v>2</v>
      </c>
      <c r="I71" s="193">
        <v>2</v>
      </c>
      <c r="J71" s="193">
        <v>2</v>
      </c>
      <c r="K71" s="193">
        <v>2</v>
      </c>
      <c r="L71" s="193">
        <v>2</v>
      </c>
      <c r="M71" s="193">
        <v>2</v>
      </c>
      <c r="N71" s="193">
        <v>2</v>
      </c>
      <c r="O71" s="193">
        <v>2</v>
      </c>
      <c r="P71" s="193">
        <v>2</v>
      </c>
      <c r="Q71" s="193">
        <v>2</v>
      </c>
      <c r="R71" s="193">
        <v>2</v>
      </c>
      <c r="S71" s="193">
        <v>2</v>
      </c>
      <c r="T71" s="193">
        <v>2</v>
      </c>
      <c r="U71" s="193">
        <v>2</v>
      </c>
      <c r="V71" s="193">
        <v>2</v>
      </c>
      <c r="W71" s="193">
        <v>2</v>
      </c>
      <c r="X71" s="193"/>
      <c r="Y71" s="193"/>
      <c r="Z71" s="193"/>
      <c r="AA71" s="193"/>
      <c r="AB71" s="193">
        <f t="shared" si="4"/>
        <v>32</v>
      </c>
      <c r="AC71" s="205">
        <f t="shared" si="3"/>
        <v>0</v>
      </c>
    </row>
    <row r="72" spans="1:29">
      <c r="A72" s="193" t="s">
        <v>164</v>
      </c>
      <c r="B72" s="193" t="s">
        <v>258</v>
      </c>
      <c r="C72" s="194"/>
      <c r="D72" s="194"/>
      <c r="E72" s="193"/>
      <c r="F72" s="193"/>
      <c r="G72" s="193"/>
      <c r="H72" s="193">
        <v>2</v>
      </c>
      <c r="I72" s="193">
        <v>2</v>
      </c>
      <c r="J72" s="193">
        <v>2</v>
      </c>
      <c r="K72" s="193">
        <v>2</v>
      </c>
      <c r="L72" s="193">
        <v>2</v>
      </c>
      <c r="M72" s="193">
        <v>2</v>
      </c>
      <c r="N72" s="193">
        <v>2</v>
      </c>
      <c r="O72" s="193">
        <v>2</v>
      </c>
      <c r="P72" s="193">
        <v>2</v>
      </c>
      <c r="Q72" s="193">
        <v>2</v>
      </c>
      <c r="R72" s="193">
        <v>2</v>
      </c>
      <c r="S72" s="193">
        <v>2</v>
      </c>
      <c r="T72" s="193">
        <v>2</v>
      </c>
      <c r="U72" s="193">
        <v>2</v>
      </c>
      <c r="V72" s="193">
        <v>2</v>
      </c>
      <c r="W72" s="193">
        <v>2</v>
      </c>
      <c r="X72" s="193"/>
      <c r="Y72" s="193"/>
      <c r="Z72" s="193"/>
      <c r="AA72" s="193"/>
      <c r="AB72" s="193">
        <f t="shared" si="4"/>
        <v>32</v>
      </c>
      <c r="AC72" s="205">
        <f t="shared" si="3"/>
        <v>0</v>
      </c>
    </row>
    <row r="73" spans="1:29">
      <c r="A73" s="193" t="s">
        <v>166</v>
      </c>
      <c r="B73" s="193" t="s">
        <v>259</v>
      </c>
      <c r="C73" s="194"/>
      <c r="D73" s="194"/>
      <c r="E73" s="193"/>
      <c r="F73" s="193"/>
      <c r="G73" s="193"/>
      <c r="H73" s="193">
        <v>3</v>
      </c>
      <c r="I73" s="193">
        <v>3</v>
      </c>
      <c r="J73" s="193">
        <v>3</v>
      </c>
      <c r="K73" s="193">
        <v>3</v>
      </c>
      <c r="L73" s="193">
        <v>3</v>
      </c>
      <c r="M73" s="193">
        <v>3</v>
      </c>
      <c r="N73" s="193">
        <v>3</v>
      </c>
      <c r="O73" s="193">
        <v>3</v>
      </c>
      <c r="P73" s="193">
        <v>3</v>
      </c>
      <c r="Q73" s="193">
        <v>3</v>
      </c>
      <c r="R73" s="193">
        <v>3</v>
      </c>
      <c r="S73" s="193">
        <v>3</v>
      </c>
      <c r="T73" s="193">
        <v>3</v>
      </c>
      <c r="U73" s="193">
        <v>3</v>
      </c>
      <c r="V73" s="193">
        <v>3</v>
      </c>
      <c r="W73" s="193">
        <v>3</v>
      </c>
      <c r="X73" s="193"/>
      <c r="Y73" s="193"/>
      <c r="Z73" s="193"/>
      <c r="AA73" s="193"/>
      <c r="AB73" s="193">
        <f t="shared" si="4"/>
        <v>48</v>
      </c>
      <c r="AC73" s="205">
        <f t="shared" si="3"/>
        <v>0</v>
      </c>
    </row>
    <row r="74" spans="1:29">
      <c r="A74" s="193" t="s">
        <v>168</v>
      </c>
      <c r="B74" s="193" t="s">
        <v>260</v>
      </c>
      <c r="C74" s="194"/>
      <c r="D74" s="194"/>
      <c r="E74" s="193"/>
      <c r="F74" s="193"/>
      <c r="G74" s="193"/>
      <c r="H74" s="193">
        <v>3</v>
      </c>
      <c r="I74" s="193">
        <v>2</v>
      </c>
      <c r="J74" s="193">
        <v>2</v>
      </c>
      <c r="K74" s="193">
        <v>2</v>
      </c>
      <c r="L74" s="193">
        <v>6</v>
      </c>
      <c r="M74" s="193">
        <v>6</v>
      </c>
      <c r="N74" s="193">
        <v>6</v>
      </c>
      <c r="O74" s="193">
        <v>6</v>
      </c>
      <c r="P74" s="193">
        <v>6</v>
      </c>
      <c r="Q74" s="193">
        <v>6</v>
      </c>
      <c r="R74" s="193">
        <v>6</v>
      </c>
      <c r="S74" s="193">
        <v>6</v>
      </c>
      <c r="T74" s="193">
        <v>6</v>
      </c>
      <c r="U74" s="193">
        <v>6</v>
      </c>
      <c r="V74" s="193">
        <v>6</v>
      </c>
      <c r="W74" s="193">
        <v>6</v>
      </c>
      <c r="X74" s="193"/>
      <c r="Y74" s="193"/>
      <c r="Z74" s="193"/>
      <c r="AA74" s="193"/>
      <c r="AB74" s="193">
        <f t="shared" si="4"/>
        <v>81</v>
      </c>
      <c r="AC74" s="205">
        <f t="shared" si="3"/>
        <v>0</v>
      </c>
    </row>
    <row r="75" spans="1:29">
      <c r="A75" s="193" t="s">
        <v>170</v>
      </c>
      <c r="B75" s="193" t="s">
        <v>261</v>
      </c>
      <c r="C75" s="194"/>
      <c r="D75" s="194"/>
      <c r="E75" s="193"/>
      <c r="F75" s="193"/>
      <c r="G75" s="193"/>
      <c r="H75" s="193">
        <v>4</v>
      </c>
      <c r="I75" s="193">
        <v>4</v>
      </c>
      <c r="J75" s="193">
        <v>4</v>
      </c>
      <c r="K75" s="193">
        <v>4</v>
      </c>
      <c r="L75" s="193">
        <v>4</v>
      </c>
      <c r="M75" s="193">
        <v>4</v>
      </c>
      <c r="N75" s="193">
        <v>4</v>
      </c>
      <c r="O75" s="193">
        <v>4</v>
      </c>
      <c r="P75" s="193">
        <v>4</v>
      </c>
      <c r="Q75" s="193">
        <v>4</v>
      </c>
      <c r="R75" s="193">
        <v>4</v>
      </c>
      <c r="S75" s="193">
        <v>4</v>
      </c>
      <c r="T75" s="193">
        <v>4</v>
      </c>
      <c r="U75" s="193">
        <v>4</v>
      </c>
      <c r="V75" s="193">
        <v>4</v>
      </c>
      <c r="W75" s="193">
        <v>4</v>
      </c>
      <c r="X75" s="193"/>
      <c r="Y75" s="193"/>
      <c r="Z75" s="193"/>
      <c r="AA75" s="193"/>
      <c r="AB75" s="193">
        <f t="shared" si="4"/>
        <v>64</v>
      </c>
      <c r="AC75" s="205">
        <f t="shared" si="3"/>
        <v>0</v>
      </c>
    </row>
    <row r="76" spans="1:29">
      <c r="A76" s="193" t="s">
        <v>172</v>
      </c>
      <c r="B76" s="193" t="s">
        <v>179</v>
      </c>
      <c r="C76" s="194"/>
      <c r="D76" s="194"/>
      <c r="E76" s="193"/>
      <c r="F76" s="193"/>
      <c r="G76" s="193"/>
      <c r="H76" s="193"/>
      <c r="I76" s="193">
        <v>2</v>
      </c>
      <c r="J76" s="193">
        <v>2</v>
      </c>
      <c r="K76" s="193">
        <v>2</v>
      </c>
      <c r="L76" s="193">
        <v>2</v>
      </c>
      <c r="M76" s="193">
        <v>2</v>
      </c>
      <c r="N76" s="193">
        <v>2</v>
      </c>
      <c r="O76" s="193">
        <v>2</v>
      </c>
      <c r="P76" s="193">
        <v>2</v>
      </c>
      <c r="Q76" s="193">
        <v>2</v>
      </c>
      <c r="R76" s="193">
        <v>2</v>
      </c>
      <c r="S76" s="193">
        <v>2</v>
      </c>
      <c r="T76" s="193">
        <v>2</v>
      </c>
      <c r="U76" s="193">
        <v>2</v>
      </c>
      <c r="V76" s="193">
        <v>2</v>
      </c>
      <c r="W76" s="193">
        <v>2</v>
      </c>
      <c r="X76" s="193"/>
      <c r="Y76" s="193"/>
      <c r="Z76" s="193"/>
      <c r="AA76" s="193"/>
      <c r="AB76" s="193">
        <f t="shared" si="4"/>
        <v>30</v>
      </c>
      <c r="AC76" s="205">
        <f t="shared" si="3"/>
        <v>0</v>
      </c>
    </row>
    <row r="77" spans="1:29">
      <c r="A77" s="193" t="s">
        <v>174</v>
      </c>
      <c r="B77" s="193" t="s">
        <v>262</v>
      </c>
      <c r="C77" s="194"/>
      <c r="D77" s="194"/>
      <c r="E77" s="193"/>
      <c r="F77" s="193"/>
      <c r="G77" s="193"/>
      <c r="H77" s="193"/>
      <c r="I77" s="193">
        <v>4</v>
      </c>
      <c r="J77" s="193">
        <v>4</v>
      </c>
      <c r="K77" s="193">
        <v>4</v>
      </c>
      <c r="L77" s="193"/>
      <c r="M77" s="193"/>
      <c r="N77" s="193"/>
      <c r="O77" s="193"/>
      <c r="P77" s="193"/>
      <c r="Q77" s="193"/>
      <c r="R77" s="193"/>
      <c r="S77" s="193"/>
      <c r="T77" s="193"/>
      <c r="U77" s="193"/>
      <c r="V77" s="193"/>
      <c r="W77" s="193"/>
      <c r="X77" s="193"/>
      <c r="Y77" s="193"/>
      <c r="Z77" s="193"/>
      <c r="AA77" s="193"/>
      <c r="AB77" s="193">
        <f t="shared" si="4"/>
        <v>12</v>
      </c>
      <c r="AC77" s="205">
        <f t="shared" si="3"/>
        <v>0</v>
      </c>
    </row>
    <row r="78" spans="1:29">
      <c r="A78" s="193" t="s">
        <v>176</v>
      </c>
      <c r="B78" s="193" t="s">
        <v>147</v>
      </c>
      <c r="C78" s="194"/>
      <c r="D78" s="194"/>
      <c r="E78" s="193"/>
      <c r="F78" s="193"/>
      <c r="G78" s="193"/>
      <c r="H78" s="193"/>
      <c r="I78" s="193"/>
      <c r="J78" s="193"/>
      <c r="K78" s="193"/>
      <c r="L78" s="193">
        <v>1</v>
      </c>
      <c r="M78" s="193">
        <v>1</v>
      </c>
      <c r="N78" s="193">
        <v>1</v>
      </c>
      <c r="O78" s="193">
        <v>1</v>
      </c>
      <c r="P78" s="193">
        <v>1</v>
      </c>
      <c r="Q78" s="193">
        <v>1</v>
      </c>
      <c r="R78" s="193">
        <v>1</v>
      </c>
      <c r="S78" s="193">
        <v>1</v>
      </c>
      <c r="T78" s="193">
        <v>1</v>
      </c>
      <c r="U78" s="193">
        <v>1</v>
      </c>
      <c r="V78" s="193">
        <v>1</v>
      </c>
      <c r="W78" s="193">
        <v>1</v>
      </c>
      <c r="X78" s="193"/>
      <c r="Y78" s="193"/>
      <c r="Z78" s="193"/>
      <c r="AA78" s="193"/>
      <c r="AB78" s="193">
        <f t="shared" si="4"/>
        <v>12</v>
      </c>
      <c r="AC78" s="205">
        <f t="shared" si="3"/>
        <v>0</v>
      </c>
    </row>
    <row r="79" spans="1:29">
      <c r="A79" s="193" t="s">
        <v>178</v>
      </c>
      <c r="B79" s="193" t="s">
        <v>191</v>
      </c>
      <c r="C79" s="194"/>
      <c r="D79" s="194"/>
      <c r="E79" s="193"/>
      <c r="F79" s="193"/>
      <c r="G79" s="193"/>
      <c r="H79" s="193"/>
      <c r="I79" s="193"/>
      <c r="J79" s="193"/>
      <c r="K79" s="193"/>
      <c r="L79" s="193"/>
      <c r="M79" s="193"/>
      <c r="N79" s="193"/>
      <c r="O79" s="193"/>
      <c r="P79" s="193"/>
      <c r="Q79" s="193"/>
      <c r="R79" s="193"/>
      <c r="S79" s="193"/>
      <c r="T79" s="193"/>
      <c r="U79" s="193"/>
      <c r="V79" s="193"/>
      <c r="W79" s="193"/>
      <c r="X79" s="193"/>
      <c r="Y79" s="193"/>
      <c r="Z79" s="193"/>
      <c r="AA79" s="193">
        <v>6</v>
      </c>
      <c r="AB79" s="193">
        <f t="shared" si="4"/>
        <v>6</v>
      </c>
      <c r="AC79" s="205">
        <f t="shared" si="3"/>
        <v>0</v>
      </c>
    </row>
    <row r="80" spans="1:29">
      <c r="A80" s="193" t="s">
        <v>180</v>
      </c>
      <c r="B80" s="193" t="s">
        <v>263</v>
      </c>
      <c r="C80" s="194"/>
      <c r="D80" s="194"/>
      <c r="E80" s="193"/>
      <c r="F80" s="193"/>
      <c r="G80" s="193"/>
      <c r="H80" s="193"/>
      <c r="I80" s="193"/>
      <c r="J80" s="193"/>
      <c r="K80" s="193"/>
      <c r="L80" s="193"/>
      <c r="M80" s="193"/>
      <c r="N80" s="193"/>
      <c r="O80" s="193"/>
      <c r="P80" s="193"/>
      <c r="Q80" s="193"/>
      <c r="R80" s="193"/>
      <c r="S80" s="193"/>
      <c r="T80" s="193"/>
      <c r="U80" s="193"/>
      <c r="V80" s="193"/>
      <c r="W80" s="193"/>
      <c r="X80" s="193"/>
      <c r="Y80" s="193"/>
      <c r="Z80" s="193"/>
      <c r="AA80" s="193">
        <v>3</v>
      </c>
      <c r="AB80" s="193">
        <f t="shared" si="4"/>
        <v>3</v>
      </c>
      <c r="AC80" s="205">
        <f t="shared" si="3"/>
        <v>0</v>
      </c>
    </row>
    <row r="81" spans="1:29">
      <c r="A81" s="193" t="s">
        <v>182</v>
      </c>
      <c r="B81" s="193" t="s">
        <v>264</v>
      </c>
      <c r="C81" s="194"/>
      <c r="D81" s="194"/>
      <c r="E81" s="193"/>
      <c r="F81" s="193"/>
      <c r="G81" s="193">
        <v>3</v>
      </c>
      <c r="H81" s="193"/>
      <c r="I81" s="193"/>
      <c r="J81" s="193"/>
      <c r="K81" s="193"/>
      <c r="L81" s="193"/>
      <c r="M81" s="193"/>
      <c r="N81" s="193"/>
      <c r="O81" s="193"/>
      <c r="P81" s="193"/>
      <c r="Q81" s="193"/>
      <c r="R81" s="193"/>
      <c r="S81" s="193"/>
      <c r="T81" s="193"/>
      <c r="U81" s="193"/>
      <c r="V81" s="193"/>
      <c r="W81" s="193"/>
      <c r="X81" s="193"/>
      <c r="Y81" s="193"/>
      <c r="Z81" s="193"/>
      <c r="AA81" s="193"/>
      <c r="AB81" s="193">
        <f t="shared" si="4"/>
        <v>3</v>
      </c>
      <c r="AC81" s="205">
        <f t="shared" si="3"/>
        <v>0</v>
      </c>
    </row>
    <row r="82" spans="1:29">
      <c r="A82" s="193" t="s">
        <v>184</v>
      </c>
      <c r="B82" s="193" t="s">
        <v>265</v>
      </c>
      <c r="C82" s="194"/>
      <c r="D82" s="194"/>
      <c r="E82" s="193"/>
      <c r="F82" s="193">
        <v>1</v>
      </c>
      <c r="G82" s="193"/>
      <c r="H82" s="193"/>
      <c r="I82" s="193"/>
      <c r="J82" s="193"/>
      <c r="K82" s="193"/>
      <c r="L82" s="193"/>
      <c r="M82" s="193"/>
      <c r="N82" s="193"/>
      <c r="O82" s="193"/>
      <c r="P82" s="193"/>
      <c r="Q82" s="193"/>
      <c r="R82" s="193"/>
      <c r="S82" s="193"/>
      <c r="T82" s="193"/>
      <c r="U82" s="193"/>
      <c r="V82" s="193"/>
      <c r="W82" s="193"/>
      <c r="X82" s="193"/>
      <c r="Y82" s="193"/>
      <c r="Z82" s="193"/>
      <c r="AA82" s="193"/>
      <c r="AB82" s="193">
        <f t="shared" si="4"/>
        <v>1</v>
      </c>
      <c r="AC82" s="205">
        <f t="shared" si="3"/>
        <v>0</v>
      </c>
    </row>
    <row r="83" spans="1:29">
      <c r="A83" s="193" t="s">
        <v>186</v>
      </c>
      <c r="B83" s="193" t="s">
        <v>266</v>
      </c>
      <c r="C83" s="194"/>
      <c r="D83" s="194"/>
      <c r="E83" s="193"/>
      <c r="F83" s="193"/>
      <c r="G83" s="193">
        <v>2</v>
      </c>
      <c r="H83" s="193"/>
      <c r="I83" s="193"/>
      <c r="J83" s="193"/>
      <c r="K83" s="193"/>
      <c r="L83" s="193"/>
      <c r="M83" s="193"/>
      <c r="N83" s="193"/>
      <c r="O83" s="193"/>
      <c r="P83" s="193"/>
      <c r="Q83" s="193"/>
      <c r="R83" s="193"/>
      <c r="S83" s="193"/>
      <c r="T83" s="193"/>
      <c r="U83" s="193"/>
      <c r="V83" s="193"/>
      <c r="W83" s="193"/>
      <c r="X83" s="193"/>
      <c r="Y83" s="193"/>
      <c r="Z83" s="193"/>
      <c r="AA83" s="193"/>
      <c r="AB83" s="193">
        <f t="shared" si="4"/>
        <v>2</v>
      </c>
      <c r="AC83" s="194">
        <f t="shared" si="3"/>
        <v>0</v>
      </c>
    </row>
    <row r="84" spans="1:29">
      <c r="A84" s="193" t="s">
        <v>188</v>
      </c>
      <c r="B84" s="193" t="s">
        <v>267</v>
      </c>
      <c r="C84" s="194"/>
      <c r="D84" s="194"/>
      <c r="E84" s="193"/>
      <c r="F84" s="193"/>
      <c r="G84" s="193">
        <v>2</v>
      </c>
      <c r="H84" s="193"/>
      <c r="I84" s="193"/>
      <c r="J84" s="193"/>
      <c r="K84" s="193"/>
      <c r="L84" s="193"/>
      <c r="M84" s="193"/>
      <c r="N84" s="193"/>
      <c r="O84" s="193"/>
      <c r="P84" s="193"/>
      <c r="Q84" s="193"/>
      <c r="R84" s="193"/>
      <c r="S84" s="193"/>
      <c r="T84" s="193"/>
      <c r="U84" s="193"/>
      <c r="V84" s="193"/>
      <c r="W84" s="193"/>
      <c r="X84" s="193"/>
      <c r="Y84" s="193"/>
      <c r="Z84" s="193"/>
      <c r="AA84" s="193"/>
      <c r="AB84" s="193">
        <f t="shared" si="4"/>
        <v>2</v>
      </c>
      <c r="AC84" s="194">
        <f t="shared" si="3"/>
        <v>0</v>
      </c>
    </row>
    <row r="85" spans="1:29">
      <c r="A85" s="193" t="s">
        <v>190</v>
      </c>
      <c r="B85" s="193" t="s">
        <v>268</v>
      </c>
      <c r="C85" s="194"/>
      <c r="D85" s="194"/>
      <c r="E85" s="193"/>
      <c r="F85" s="193">
        <v>9</v>
      </c>
      <c r="G85" s="193"/>
      <c r="H85" s="193"/>
      <c r="I85" s="193"/>
      <c r="J85" s="193"/>
      <c r="K85" s="193"/>
      <c r="L85" s="193"/>
      <c r="M85" s="193"/>
      <c r="N85" s="193"/>
      <c r="O85" s="193"/>
      <c r="P85" s="193"/>
      <c r="Q85" s="193"/>
      <c r="R85" s="193"/>
      <c r="S85" s="193"/>
      <c r="T85" s="193"/>
      <c r="U85" s="193"/>
      <c r="V85" s="193"/>
      <c r="W85" s="193"/>
      <c r="X85" s="193"/>
      <c r="Y85" s="193"/>
      <c r="Z85" s="193"/>
      <c r="AA85" s="193"/>
      <c r="AB85" s="193">
        <f t="shared" si="4"/>
        <v>9</v>
      </c>
      <c r="AC85" s="193"/>
    </row>
    <row r="86" spans="1:29">
      <c r="A86" s="193" t="s">
        <v>192</v>
      </c>
      <c r="B86" s="193" t="s">
        <v>269</v>
      </c>
      <c r="C86" s="194"/>
      <c r="D86" s="194"/>
      <c r="E86" s="193"/>
      <c r="F86" s="193">
        <v>5</v>
      </c>
      <c r="G86" s="193"/>
      <c r="H86" s="193"/>
      <c r="I86" s="193"/>
      <c r="J86" s="193"/>
      <c r="K86" s="193"/>
      <c r="L86" s="193"/>
      <c r="M86" s="193"/>
      <c r="N86" s="193"/>
      <c r="O86" s="193"/>
      <c r="P86" s="193"/>
      <c r="Q86" s="193"/>
      <c r="R86" s="193"/>
      <c r="S86" s="193"/>
      <c r="T86" s="193"/>
      <c r="U86" s="193"/>
      <c r="V86" s="193"/>
      <c r="W86" s="193"/>
      <c r="X86" s="193"/>
      <c r="Y86" s="193"/>
      <c r="Z86" s="193"/>
      <c r="AA86" s="193"/>
      <c r="AB86" s="193">
        <f t="shared" si="4"/>
        <v>5</v>
      </c>
      <c r="AC86" s="193"/>
    </row>
    <row r="87" spans="28:28">
      <c r="AB87" s="206">
        <f>SUM(AB3:AB86)</f>
        <v>1415</v>
      </c>
    </row>
    <row r="89" spans="28:28">
      <c r="AB89" t="e">
        <f>#REF!-#REF!-#REF!</f>
        <v>#REF!</v>
      </c>
    </row>
    <row r="90" spans="28:28">
      <c r="AB90" t="e">
        <f>AB87-AB89</f>
        <v>#REF!</v>
      </c>
    </row>
  </sheetData>
  <autoFilter ref="A2:AD87">
    <extLst/>
  </autoFilter>
  <mergeCells count="1">
    <mergeCell ref="A1:AD1"/>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5" defaultRowHeight="15.6"/>
  <cols>
    <col min="2" max="2" width="9.875" customWidth="1"/>
    <col min="5" max="27" width="9" customWidth="1" outlineLevel="1"/>
  </cols>
  <sheetData>
    <row r="1" spans="1:31">
      <c r="A1" s="192" t="s">
        <v>270</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row>
    <row r="2" spans="1:29">
      <c r="A2" s="193" t="s">
        <v>1</v>
      </c>
      <c r="B2" s="193" t="s">
        <v>2</v>
      </c>
      <c r="C2" s="193" t="s">
        <v>3</v>
      </c>
      <c r="D2" s="193" t="s">
        <v>4</v>
      </c>
      <c r="E2" s="193" t="s">
        <v>5</v>
      </c>
      <c r="F2" s="193" t="s">
        <v>6</v>
      </c>
      <c r="G2" s="193" t="s">
        <v>7</v>
      </c>
      <c r="H2" s="193" t="s">
        <v>8</v>
      </c>
      <c r="I2" s="193" t="s">
        <v>9</v>
      </c>
      <c r="J2" s="193" t="s">
        <v>10</v>
      </c>
      <c r="K2" s="193" t="s">
        <v>11</v>
      </c>
      <c r="L2" s="193" t="s">
        <v>12</v>
      </c>
      <c r="M2" s="193" t="s">
        <v>13</v>
      </c>
      <c r="N2" s="193" t="s">
        <v>14</v>
      </c>
      <c r="O2" s="193" t="s">
        <v>15</v>
      </c>
      <c r="P2" s="193" t="s">
        <v>16</v>
      </c>
      <c r="Q2" s="193" t="s">
        <v>17</v>
      </c>
      <c r="R2" s="193" t="s">
        <v>18</v>
      </c>
      <c r="S2" s="193" t="s">
        <v>19</v>
      </c>
      <c r="T2" s="193" t="s">
        <v>20</v>
      </c>
      <c r="U2" s="193" t="s">
        <v>21</v>
      </c>
      <c r="V2" s="193" t="s">
        <v>22</v>
      </c>
      <c r="W2" s="193" t="s">
        <v>23</v>
      </c>
      <c r="X2" s="193" t="s">
        <v>24</v>
      </c>
      <c r="Y2" s="193" t="s">
        <v>25</v>
      </c>
      <c r="Z2" s="193" t="s">
        <v>26</v>
      </c>
      <c r="AA2" s="193" t="s">
        <v>27</v>
      </c>
      <c r="AB2" s="193" t="s">
        <v>28</v>
      </c>
      <c r="AC2" s="193" t="s">
        <v>206</v>
      </c>
    </row>
    <row r="3" spans="1:29">
      <c r="A3" s="193" t="s">
        <v>29</v>
      </c>
      <c r="B3" s="193" t="s">
        <v>271</v>
      </c>
      <c r="C3" s="193">
        <v>900</v>
      </c>
      <c r="D3" s="193">
        <v>2200</v>
      </c>
      <c r="E3" s="193">
        <v>1</v>
      </c>
      <c r="F3" s="196">
        <v>1</v>
      </c>
      <c r="G3" s="193"/>
      <c r="H3" s="193">
        <v>1</v>
      </c>
      <c r="I3" s="193">
        <v>1</v>
      </c>
      <c r="J3" s="193">
        <v>1</v>
      </c>
      <c r="K3" s="193">
        <v>1</v>
      </c>
      <c r="L3" s="193">
        <v>1</v>
      </c>
      <c r="M3" s="193">
        <v>1</v>
      </c>
      <c r="N3" s="193">
        <v>1</v>
      </c>
      <c r="O3" s="193">
        <v>1</v>
      </c>
      <c r="P3" s="193">
        <v>1</v>
      </c>
      <c r="Q3" s="193">
        <v>1</v>
      </c>
      <c r="R3" s="193">
        <v>1</v>
      </c>
      <c r="S3" s="193">
        <v>1</v>
      </c>
      <c r="T3" s="193">
        <v>1</v>
      </c>
      <c r="U3" s="193">
        <v>1</v>
      </c>
      <c r="V3" s="193">
        <v>1</v>
      </c>
      <c r="W3" s="193">
        <v>1</v>
      </c>
      <c r="X3" s="193">
        <v>1</v>
      </c>
      <c r="Y3" s="193">
        <v>1</v>
      </c>
      <c r="Z3" s="193">
        <v>1</v>
      </c>
      <c r="AA3" s="193"/>
      <c r="AB3" s="193">
        <f>SUM(E3:AA3)</f>
        <v>21</v>
      </c>
      <c r="AC3" s="193"/>
    </row>
    <row r="4" spans="1:29">
      <c r="A4" s="193" t="s">
        <v>31</v>
      </c>
      <c r="B4" s="193" t="s">
        <v>40</v>
      </c>
      <c r="C4" s="193">
        <v>900</v>
      </c>
      <c r="D4" s="193">
        <v>1200</v>
      </c>
      <c r="E4" s="193">
        <v>2</v>
      </c>
      <c r="F4" s="196">
        <v>2</v>
      </c>
      <c r="G4" s="193"/>
      <c r="H4" s="193"/>
      <c r="I4" s="193"/>
      <c r="J4" s="193"/>
      <c r="K4" s="193"/>
      <c r="L4" s="193"/>
      <c r="M4" s="193"/>
      <c r="N4" s="193"/>
      <c r="O4" s="193"/>
      <c r="P4" s="193"/>
      <c r="Q4" s="193"/>
      <c r="R4" s="193"/>
      <c r="S4" s="193"/>
      <c r="T4" s="193"/>
      <c r="U4" s="193"/>
      <c r="V4" s="193"/>
      <c r="W4" s="193"/>
      <c r="X4" s="193"/>
      <c r="Y4" s="193"/>
      <c r="Z4" s="193"/>
      <c r="AA4" s="193"/>
      <c r="AB4" s="193">
        <f t="shared" ref="AB4:AB61" si="0">SUM(E4:AA4)</f>
        <v>4</v>
      </c>
      <c r="AC4" s="193"/>
    </row>
    <row r="5" spans="1:29">
      <c r="A5" s="193" t="s">
        <v>33</v>
      </c>
      <c r="B5" s="193" t="s">
        <v>272</v>
      </c>
      <c r="C5" s="193">
        <v>1600</v>
      </c>
      <c r="D5" s="193">
        <v>1500</v>
      </c>
      <c r="E5" s="193">
        <v>1</v>
      </c>
      <c r="F5" s="196"/>
      <c r="G5" s="193"/>
      <c r="H5" s="193"/>
      <c r="I5" s="193"/>
      <c r="J5" s="193"/>
      <c r="K5" s="193"/>
      <c r="L5" s="193"/>
      <c r="M5" s="193"/>
      <c r="N5" s="193"/>
      <c r="O5" s="193"/>
      <c r="P5" s="193"/>
      <c r="Q5" s="193"/>
      <c r="R5" s="193"/>
      <c r="S5" s="193"/>
      <c r="T5" s="193"/>
      <c r="U5" s="193"/>
      <c r="V5" s="193"/>
      <c r="W5" s="193"/>
      <c r="X5" s="193"/>
      <c r="Y5" s="193"/>
      <c r="Z5" s="193"/>
      <c r="AA5" s="193"/>
      <c r="AB5" s="193">
        <f t="shared" si="0"/>
        <v>1</v>
      </c>
      <c r="AC5" s="193"/>
    </row>
    <row r="6" spans="1:29">
      <c r="A6" s="193" t="s">
        <v>35</v>
      </c>
      <c r="B6" s="193" t="s">
        <v>273</v>
      </c>
      <c r="C6" s="193">
        <v>1700</v>
      </c>
      <c r="D6" s="193">
        <v>2000</v>
      </c>
      <c r="E6" s="193">
        <v>1</v>
      </c>
      <c r="F6" s="196">
        <v>1</v>
      </c>
      <c r="G6" s="193"/>
      <c r="H6" s="193">
        <v>1</v>
      </c>
      <c r="I6" s="193">
        <v>1</v>
      </c>
      <c r="J6" s="193">
        <v>1</v>
      </c>
      <c r="K6" s="193">
        <v>1</v>
      </c>
      <c r="L6" s="193">
        <v>1</v>
      </c>
      <c r="M6" s="193">
        <v>1</v>
      </c>
      <c r="N6" s="193">
        <v>1</v>
      </c>
      <c r="O6" s="193">
        <v>1</v>
      </c>
      <c r="P6" s="193">
        <v>1</v>
      </c>
      <c r="Q6" s="193">
        <v>1</v>
      </c>
      <c r="R6" s="193">
        <v>1</v>
      </c>
      <c r="S6" s="193">
        <v>1</v>
      </c>
      <c r="T6" s="193">
        <v>1</v>
      </c>
      <c r="U6" s="193">
        <v>1</v>
      </c>
      <c r="V6" s="193">
        <v>1</v>
      </c>
      <c r="W6" s="193">
        <v>1</v>
      </c>
      <c r="X6" s="193">
        <v>1</v>
      </c>
      <c r="Y6" s="193">
        <v>1</v>
      </c>
      <c r="Z6" s="193">
        <v>1</v>
      </c>
      <c r="AA6" s="193"/>
      <c r="AB6" s="193">
        <f t="shared" si="0"/>
        <v>21</v>
      </c>
      <c r="AC6" s="193"/>
    </row>
    <row r="7" spans="1:29">
      <c r="A7" s="193" t="s">
        <v>37</v>
      </c>
      <c r="B7" s="193" t="s">
        <v>274</v>
      </c>
      <c r="C7" s="193">
        <v>3100</v>
      </c>
      <c r="D7" s="193">
        <v>2100</v>
      </c>
      <c r="E7" s="193"/>
      <c r="F7" s="193">
        <v>3</v>
      </c>
      <c r="G7" s="193"/>
      <c r="H7" s="193"/>
      <c r="I7" s="193"/>
      <c r="J7" s="193"/>
      <c r="K7" s="193"/>
      <c r="L7" s="193"/>
      <c r="M7" s="193"/>
      <c r="N7" s="193"/>
      <c r="O7" s="193"/>
      <c r="P7" s="193"/>
      <c r="Q7" s="193"/>
      <c r="R7" s="193"/>
      <c r="S7" s="193"/>
      <c r="T7" s="193"/>
      <c r="U7" s="193"/>
      <c r="V7" s="193"/>
      <c r="W7" s="193"/>
      <c r="X7" s="193"/>
      <c r="Y7" s="193"/>
      <c r="Z7" s="193"/>
      <c r="AA7" s="193"/>
      <c r="AB7" s="193">
        <f t="shared" si="0"/>
        <v>3</v>
      </c>
      <c r="AC7" s="193"/>
    </row>
    <row r="8" spans="1:29">
      <c r="A8" s="193" t="s">
        <v>39</v>
      </c>
      <c r="B8" s="197" t="s">
        <v>268</v>
      </c>
      <c r="C8" s="193">
        <v>1500</v>
      </c>
      <c r="D8" s="193">
        <v>2400</v>
      </c>
      <c r="E8" s="193"/>
      <c r="F8" s="193">
        <v>4</v>
      </c>
      <c r="G8" s="193"/>
      <c r="H8" s="193"/>
      <c r="I8" s="193"/>
      <c r="J8" s="193"/>
      <c r="K8" s="193"/>
      <c r="L8" s="193"/>
      <c r="M8" s="193"/>
      <c r="N8" s="193"/>
      <c r="O8" s="193"/>
      <c r="P8" s="193"/>
      <c r="Q8" s="193"/>
      <c r="R8" s="193"/>
      <c r="S8" s="193"/>
      <c r="T8" s="193"/>
      <c r="U8" s="193"/>
      <c r="V8" s="193"/>
      <c r="W8" s="193"/>
      <c r="X8" s="193"/>
      <c r="Y8" s="193"/>
      <c r="Z8" s="193"/>
      <c r="AA8" s="193"/>
      <c r="AB8" s="193">
        <f t="shared" si="0"/>
        <v>4</v>
      </c>
      <c r="AC8" s="193"/>
    </row>
    <row r="9" spans="1:29">
      <c r="A9" s="193" t="s">
        <v>41</v>
      </c>
      <c r="B9" s="193" t="s">
        <v>275</v>
      </c>
      <c r="C9" s="193"/>
      <c r="D9" s="193"/>
      <c r="E9" s="193"/>
      <c r="F9" s="193">
        <v>1</v>
      </c>
      <c r="G9" s="193"/>
      <c r="H9" s="193"/>
      <c r="I9" s="193"/>
      <c r="J9" s="193"/>
      <c r="K9" s="193"/>
      <c r="L9" s="193"/>
      <c r="M9" s="193"/>
      <c r="N9" s="193"/>
      <c r="O9" s="193"/>
      <c r="P9" s="193"/>
      <c r="Q9" s="193"/>
      <c r="R9" s="193"/>
      <c r="S9" s="193"/>
      <c r="T9" s="193"/>
      <c r="U9" s="193"/>
      <c r="V9" s="193"/>
      <c r="W9" s="193"/>
      <c r="X9" s="193"/>
      <c r="Y9" s="193"/>
      <c r="Z9" s="193"/>
      <c r="AA9" s="193"/>
      <c r="AB9" s="193">
        <f t="shared" si="0"/>
        <v>1</v>
      </c>
      <c r="AC9" s="193"/>
    </row>
    <row r="10" spans="1:29">
      <c r="A10" s="193" t="s">
        <v>43</v>
      </c>
      <c r="B10" s="193" t="s">
        <v>276</v>
      </c>
      <c r="C10" s="193"/>
      <c r="D10" s="193"/>
      <c r="E10" s="193"/>
      <c r="F10" s="193">
        <v>1</v>
      </c>
      <c r="G10" s="193"/>
      <c r="H10" s="193"/>
      <c r="I10" s="193"/>
      <c r="J10" s="193"/>
      <c r="K10" s="193"/>
      <c r="L10" s="193"/>
      <c r="M10" s="193"/>
      <c r="N10" s="193"/>
      <c r="O10" s="193"/>
      <c r="P10" s="193"/>
      <c r="Q10" s="193"/>
      <c r="R10" s="193"/>
      <c r="S10" s="193"/>
      <c r="T10" s="193"/>
      <c r="U10" s="193"/>
      <c r="V10" s="193"/>
      <c r="W10" s="193"/>
      <c r="X10" s="193"/>
      <c r="Y10" s="193"/>
      <c r="Z10" s="193"/>
      <c r="AA10" s="193"/>
      <c r="AB10" s="193">
        <f t="shared" si="0"/>
        <v>1</v>
      </c>
      <c r="AC10" s="193"/>
    </row>
    <row r="11" spans="1:29">
      <c r="A11" s="193" t="s">
        <v>45</v>
      </c>
      <c r="B11" s="193" t="s">
        <v>70</v>
      </c>
      <c r="C11" s="193"/>
      <c r="D11" s="193"/>
      <c r="E11" s="193"/>
      <c r="F11" s="193">
        <v>5</v>
      </c>
      <c r="G11" s="193"/>
      <c r="H11" s="193"/>
      <c r="I11" s="193"/>
      <c r="J11" s="193"/>
      <c r="K11" s="193"/>
      <c r="L11" s="193"/>
      <c r="M11" s="193"/>
      <c r="N11" s="193"/>
      <c r="O11" s="193"/>
      <c r="P11" s="193"/>
      <c r="Q11" s="193"/>
      <c r="R11" s="193"/>
      <c r="S11" s="193"/>
      <c r="T11" s="193"/>
      <c r="U11" s="193"/>
      <c r="V11" s="193"/>
      <c r="W11" s="193"/>
      <c r="X11" s="193"/>
      <c r="Y11" s="193"/>
      <c r="Z11" s="193"/>
      <c r="AA11" s="193"/>
      <c r="AB11" s="193">
        <f t="shared" si="0"/>
        <v>5</v>
      </c>
      <c r="AC11" s="193"/>
    </row>
    <row r="12" spans="1:29">
      <c r="A12" s="193" t="s">
        <v>47</v>
      </c>
      <c r="B12" s="193" t="s">
        <v>277</v>
      </c>
      <c r="C12" s="193"/>
      <c r="D12" s="193"/>
      <c r="E12" s="193"/>
      <c r="F12" s="193">
        <v>2</v>
      </c>
      <c r="G12" s="193"/>
      <c r="H12" s="193"/>
      <c r="I12" s="193"/>
      <c r="J12" s="193"/>
      <c r="K12" s="193"/>
      <c r="L12" s="193"/>
      <c r="M12" s="193"/>
      <c r="N12" s="193"/>
      <c r="O12" s="193"/>
      <c r="P12" s="193"/>
      <c r="Q12" s="193"/>
      <c r="R12" s="193"/>
      <c r="S12" s="193"/>
      <c r="T12" s="193"/>
      <c r="U12" s="193"/>
      <c r="V12" s="193"/>
      <c r="W12" s="193"/>
      <c r="X12" s="193"/>
      <c r="Y12" s="193"/>
      <c r="Z12" s="193"/>
      <c r="AA12" s="193"/>
      <c r="AB12" s="193">
        <f t="shared" si="0"/>
        <v>2</v>
      </c>
      <c r="AC12" s="193"/>
    </row>
    <row r="13" spans="1:29">
      <c r="A13" s="193" t="s">
        <v>49</v>
      </c>
      <c r="B13" s="193" t="s">
        <v>278</v>
      </c>
      <c r="C13" s="193"/>
      <c r="D13" s="193"/>
      <c r="E13" s="193"/>
      <c r="F13" s="193">
        <v>1</v>
      </c>
      <c r="G13" s="193"/>
      <c r="H13" s="193"/>
      <c r="I13" s="193"/>
      <c r="J13" s="193"/>
      <c r="K13" s="193"/>
      <c r="L13" s="193"/>
      <c r="M13" s="193"/>
      <c r="N13" s="193"/>
      <c r="O13" s="193"/>
      <c r="P13" s="193"/>
      <c r="Q13" s="193"/>
      <c r="R13" s="193"/>
      <c r="S13" s="193"/>
      <c r="T13" s="193"/>
      <c r="U13" s="193"/>
      <c r="V13" s="193"/>
      <c r="W13" s="193"/>
      <c r="X13" s="193"/>
      <c r="Y13" s="193"/>
      <c r="Z13" s="193"/>
      <c r="AA13" s="193"/>
      <c r="AB13" s="193">
        <f t="shared" si="0"/>
        <v>1</v>
      </c>
      <c r="AC13" s="193"/>
    </row>
    <row r="14" spans="1:29">
      <c r="A14" s="193" t="s">
        <v>51</v>
      </c>
      <c r="B14" s="193" t="s">
        <v>279</v>
      </c>
      <c r="C14" s="193"/>
      <c r="D14" s="193"/>
      <c r="E14" s="193"/>
      <c r="F14" s="193">
        <v>1</v>
      </c>
      <c r="G14" s="193"/>
      <c r="H14" s="193"/>
      <c r="I14" s="193"/>
      <c r="J14" s="193">
        <v>1</v>
      </c>
      <c r="K14" s="193">
        <v>1</v>
      </c>
      <c r="L14" s="193">
        <v>1</v>
      </c>
      <c r="M14" s="193">
        <v>1</v>
      </c>
      <c r="N14" s="193">
        <v>1</v>
      </c>
      <c r="O14" s="193">
        <v>1</v>
      </c>
      <c r="P14" s="193">
        <v>1</v>
      </c>
      <c r="Q14" s="193">
        <v>1</v>
      </c>
      <c r="R14" s="193">
        <v>1</v>
      </c>
      <c r="S14" s="193">
        <v>1</v>
      </c>
      <c r="T14" s="193">
        <v>1</v>
      </c>
      <c r="U14" s="193">
        <v>1</v>
      </c>
      <c r="V14" s="193">
        <v>1</v>
      </c>
      <c r="W14" s="193">
        <v>1</v>
      </c>
      <c r="X14" s="193">
        <v>1</v>
      </c>
      <c r="Y14" s="193">
        <v>1</v>
      </c>
      <c r="Z14" s="193">
        <v>1</v>
      </c>
      <c r="AA14" s="193"/>
      <c r="AB14" s="193">
        <f t="shared" si="0"/>
        <v>18</v>
      </c>
      <c r="AC14" s="193"/>
    </row>
    <row r="15" spans="1:29">
      <c r="A15" s="193" t="s">
        <v>53</v>
      </c>
      <c r="B15" s="193" t="s">
        <v>280</v>
      </c>
      <c r="C15" s="193"/>
      <c r="D15" s="193"/>
      <c r="E15" s="193"/>
      <c r="F15" s="193"/>
      <c r="G15" s="193">
        <v>3</v>
      </c>
      <c r="H15" s="193"/>
      <c r="I15" s="193"/>
      <c r="J15" s="193"/>
      <c r="K15" s="193"/>
      <c r="L15" s="193"/>
      <c r="M15" s="193"/>
      <c r="N15" s="193"/>
      <c r="O15" s="193"/>
      <c r="P15" s="193"/>
      <c r="Q15" s="193"/>
      <c r="R15" s="193"/>
      <c r="S15" s="193"/>
      <c r="T15" s="193"/>
      <c r="U15" s="193"/>
      <c r="V15" s="193"/>
      <c r="W15" s="193"/>
      <c r="X15" s="193"/>
      <c r="Y15" s="193"/>
      <c r="Z15" s="193"/>
      <c r="AA15" s="193"/>
      <c r="AB15" s="193">
        <f t="shared" si="0"/>
        <v>3</v>
      </c>
      <c r="AC15" s="193"/>
    </row>
    <row r="16" spans="1:29">
      <c r="A16" s="193" t="s">
        <v>55</v>
      </c>
      <c r="B16" s="193" t="s">
        <v>281</v>
      </c>
      <c r="C16" s="193"/>
      <c r="D16" s="193"/>
      <c r="E16" s="193"/>
      <c r="F16" s="193"/>
      <c r="G16" s="193">
        <v>2</v>
      </c>
      <c r="H16" s="193"/>
      <c r="I16" s="193"/>
      <c r="J16" s="193"/>
      <c r="K16" s="193"/>
      <c r="L16" s="193"/>
      <c r="M16" s="193"/>
      <c r="N16" s="193"/>
      <c r="O16" s="193"/>
      <c r="P16" s="193"/>
      <c r="Q16" s="193"/>
      <c r="R16" s="193"/>
      <c r="S16" s="193"/>
      <c r="T16" s="193"/>
      <c r="U16" s="193"/>
      <c r="V16" s="193"/>
      <c r="W16" s="193"/>
      <c r="X16" s="193"/>
      <c r="Y16" s="193"/>
      <c r="Z16" s="193"/>
      <c r="AA16" s="193"/>
      <c r="AB16" s="193">
        <f t="shared" si="0"/>
        <v>2</v>
      </c>
      <c r="AC16" s="193"/>
    </row>
    <row r="17" spans="1:29">
      <c r="A17" s="193" t="s">
        <v>57</v>
      </c>
      <c r="B17" s="193" t="s">
        <v>151</v>
      </c>
      <c r="C17" s="193"/>
      <c r="D17" s="193"/>
      <c r="E17" s="193"/>
      <c r="F17" s="193"/>
      <c r="G17" s="193">
        <v>3</v>
      </c>
      <c r="H17" s="193">
        <v>4</v>
      </c>
      <c r="I17" s="193">
        <v>4</v>
      </c>
      <c r="J17" s="193">
        <v>4</v>
      </c>
      <c r="K17" s="193">
        <v>4</v>
      </c>
      <c r="L17" s="193">
        <v>4</v>
      </c>
      <c r="M17" s="193">
        <v>4</v>
      </c>
      <c r="N17" s="193">
        <v>4</v>
      </c>
      <c r="O17" s="193">
        <v>4</v>
      </c>
      <c r="P17" s="193">
        <v>4</v>
      </c>
      <c r="Q17" s="193">
        <v>4</v>
      </c>
      <c r="R17" s="193">
        <v>4</v>
      </c>
      <c r="S17" s="193">
        <v>4</v>
      </c>
      <c r="T17" s="193">
        <v>4</v>
      </c>
      <c r="U17" s="193">
        <v>4</v>
      </c>
      <c r="V17" s="193">
        <v>4</v>
      </c>
      <c r="W17" s="193">
        <v>4</v>
      </c>
      <c r="X17" s="193">
        <v>4</v>
      </c>
      <c r="Y17" s="193">
        <v>4</v>
      </c>
      <c r="Z17" s="193">
        <v>4</v>
      </c>
      <c r="AA17" s="193"/>
      <c r="AB17" s="193">
        <f t="shared" si="0"/>
        <v>79</v>
      </c>
      <c r="AC17" s="193"/>
    </row>
    <row r="18" spans="1:29">
      <c r="A18" s="193" t="s">
        <v>59</v>
      </c>
      <c r="B18" s="193" t="s">
        <v>282</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f t="shared" si="0"/>
        <v>0</v>
      </c>
      <c r="AC18" s="193"/>
    </row>
    <row r="19" spans="1:29">
      <c r="A19" s="193" t="s">
        <v>61</v>
      </c>
      <c r="B19" s="193" t="s">
        <v>235</v>
      </c>
      <c r="C19" s="193"/>
      <c r="D19" s="193"/>
      <c r="E19" s="193"/>
      <c r="F19" s="193"/>
      <c r="G19" s="193">
        <v>5</v>
      </c>
      <c r="H19" s="193">
        <v>6</v>
      </c>
      <c r="I19" s="193">
        <v>6</v>
      </c>
      <c r="J19" s="193">
        <v>6</v>
      </c>
      <c r="K19" s="193">
        <v>6</v>
      </c>
      <c r="L19" s="193">
        <v>6</v>
      </c>
      <c r="M19" s="193">
        <v>6</v>
      </c>
      <c r="N19" s="193">
        <v>6</v>
      </c>
      <c r="O19" s="193">
        <v>6</v>
      </c>
      <c r="P19" s="193">
        <v>6</v>
      </c>
      <c r="Q19" s="193">
        <v>6</v>
      </c>
      <c r="R19" s="193">
        <v>6</v>
      </c>
      <c r="S19" s="193">
        <v>6</v>
      </c>
      <c r="T19" s="193">
        <v>6</v>
      </c>
      <c r="U19" s="193">
        <v>6</v>
      </c>
      <c r="V19" s="193">
        <v>6</v>
      </c>
      <c r="W19" s="193">
        <v>6</v>
      </c>
      <c r="X19" s="193">
        <v>6</v>
      </c>
      <c r="Y19" s="193">
        <v>6</v>
      </c>
      <c r="Z19" s="193">
        <v>6</v>
      </c>
      <c r="AA19" s="193"/>
      <c r="AB19" s="193">
        <f t="shared" si="0"/>
        <v>119</v>
      </c>
      <c r="AC19" s="193"/>
    </row>
    <row r="20" spans="1:29">
      <c r="A20" s="193" t="s">
        <v>63</v>
      </c>
      <c r="B20" s="193" t="s">
        <v>283</v>
      </c>
      <c r="C20" s="193"/>
      <c r="D20" s="193"/>
      <c r="E20" s="193"/>
      <c r="F20" s="193"/>
      <c r="G20" s="193">
        <v>1</v>
      </c>
      <c r="H20" s="193"/>
      <c r="I20" s="193"/>
      <c r="J20" s="193"/>
      <c r="K20" s="193"/>
      <c r="L20" s="193"/>
      <c r="M20" s="193"/>
      <c r="N20" s="193"/>
      <c r="O20" s="193"/>
      <c r="P20" s="193"/>
      <c r="Q20" s="193"/>
      <c r="R20" s="193"/>
      <c r="S20" s="193"/>
      <c r="T20" s="193"/>
      <c r="U20" s="193"/>
      <c r="V20" s="193"/>
      <c r="W20" s="193"/>
      <c r="X20" s="193"/>
      <c r="Y20" s="193"/>
      <c r="Z20" s="193"/>
      <c r="AA20" s="193"/>
      <c r="AB20" s="193">
        <f t="shared" si="0"/>
        <v>1</v>
      </c>
      <c r="AC20" s="193"/>
    </row>
    <row r="21" spans="1:29">
      <c r="A21" s="193" t="s">
        <v>65</v>
      </c>
      <c r="B21" s="194" t="s">
        <v>153</v>
      </c>
      <c r="C21" s="193"/>
      <c r="D21" s="193"/>
      <c r="E21" s="193"/>
      <c r="F21" s="193"/>
      <c r="G21" s="193">
        <v>2</v>
      </c>
      <c r="H21" s="193">
        <v>4</v>
      </c>
      <c r="I21" s="193">
        <v>4</v>
      </c>
      <c r="J21" s="193">
        <v>4</v>
      </c>
      <c r="K21" s="193">
        <v>4</v>
      </c>
      <c r="L21" s="193">
        <v>4</v>
      </c>
      <c r="M21" s="193">
        <v>4</v>
      </c>
      <c r="N21" s="193">
        <v>4</v>
      </c>
      <c r="O21" s="193">
        <v>4</v>
      </c>
      <c r="P21" s="193">
        <v>4</v>
      </c>
      <c r="Q21" s="193">
        <v>4</v>
      </c>
      <c r="R21" s="193">
        <v>4</v>
      </c>
      <c r="S21" s="193">
        <v>4</v>
      </c>
      <c r="T21" s="193">
        <v>4</v>
      </c>
      <c r="U21" s="193">
        <v>4</v>
      </c>
      <c r="V21" s="193">
        <v>4</v>
      </c>
      <c r="W21" s="193">
        <v>4</v>
      </c>
      <c r="X21" s="193">
        <v>4</v>
      </c>
      <c r="Y21" s="193">
        <v>4</v>
      </c>
      <c r="Z21" s="193">
        <v>4</v>
      </c>
      <c r="AA21" s="193"/>
      <c r="AB21" s="193">
        <f t="shared" si="0"/>
        <v>78</v>
      </c>
      <c r="AC21" s="193"/>
    </row>
    <row r="22" spans="1:29">
      <c r="A22" s="193" t="s">
        <v>67</v>
      </c>
      <c r="B22" s="193" t="s">
        <v>284</v>
      </c>
      <c r="C22" s="193"/>
      <c r="D22" s="193"/>
      <c r="E22" s="193"/>
      <c r="F22" s="193"/>
      <c r="G22" s="193">
        <v>1</v>
      </c>
      <c r="H22" s="193"/>
      <c r="I22" s="193"/>
      <c r="J22" s="193"/>
      <c r="K22" s="193"/>
      <c r="L22" s="193"/>
      <c r="M22" s="193"/>
      <c r="N22" s="193"/>
      <c r="O22" s="193"/>
      <c r="P22" s="193"/>
      <c r="Q22" s="193"/>
      <c r="R22" s="193"/>
      <c r="S22" s="193"/>
      <c r="T22" s="193"/>
      <c r="U22" s="193"/>
      <c r="V22" s="193"/>
      <c r="W22" s="193"/>
      <c r="X22" s="193"/>
      <c r="Y22" s="193"/>
      <c r="Z22" s="193"/>
      <c r="AA22" s="193"/>
      <c r="AB22" s="193">
        <f t="shared" si="0"/>
        <v>1</v>
      </c>
      <c r="AC22" s="193"/>
    </row>
    <row r="23" spans="1:29">
      <c r="A23" s="193" t="s">
        <v>69</v>
      </c>
      <c r="B23" s="193" t="s">
        <v>285</v>
      </c>
      <c r="C23" s="193"/>
      <c r="D23" s="193"/>
      <c r="E23" s="193"/>
      <c r="F23" s="193"/>
      <c r="G23" s="193">
        <v>1</v>
      </c>
      <c r="H23" s="193"/>
      <c r="I23" s="193"/>
      <c r="J23" s="193"/>
      <c r="K23" s="193"/>
      <c r="L23" s="193"/>
      <c r="M23" s="193"/>
      <c r="N23" s="193"/>
      <c r="O23" s="193"/>
      <c r="P23" s="193"/>
      <c r="Q23" s="193"/>
      <c r="R23" s="193"/>
      <c r="S23" s="193"/>
      <c r="T23" s="193"/>
      <c r="U23" s="193"/>
      <c r="V23" s="193"/>
      <c r="W23" s="193"/>
      <c r="X23" s="193"/>
      <c r="Y23" s="193"/>
      <c r="Z23" s="193"/>
      <c r="AA23" s="193"/>
      <c r="AB23" s="193">
        <f t="shared" si="0"/>
        <v>1</v>
      </c>
      <c r="AC23" s="193"/>
    </row>
    <row r="24" spans="1:29">
      <c r="A24" s="193" t="s">
        <v>71</v>
      </c>
      <c r="B24" s="193" t="s">
        <v>286</v>
      </c>
      <c r="C24" s="193"/>
      <c r="D24" s="193"/>
      <c r="E24" s="193"/>
      <c r="F24" s="193"/>
      <c r="G24" s="193">
        <v>2</v>
      </c>
      <c r="H24" s="193"/>
      <c r="I24" s="193"/>
      <c r="J24" s="193"/>
      <c r="K24" s="193"/>
      <c r="L24" s="193"/>
      <c r="M24" s="193"/>
      <c r="N24" s="193"/>
      <c r="O24" s="193"/>
      <c r="P24" s="193"/>
      <c r="Q24" s="193"/>
      <c r="R24" s="193"/>
      <c r="S24" s="193"/>
      <c r="T24" s="193"/>
      <c r="U24" s="193"/>
      <c r="V24" s="193"/>
      <c r="W24" s="193"/>
      <c r="X24" s="193"/>
      <c r="Y24" s="193"/>
      <c r="Z24" s="193"/>
      <c r="AA24" s="193"/>
      <c r="AB24" s="193">
        <f t="shared" si="0"/>
        <v>2</v>
      </c>
      <c r="AC24" s="193"/>
    </row>
    <row r="25" spans="1:29">
      <c r="A25" s="193" t="s">
        <v>223</v>
      </c>
      <c r="B25" s="193" t="s">
        <v>287</v>
      </c>
      <c r="C25" s="193"/>
      <c r="D25" s="193"/>
      <c r="E25" s="193"/>
      <c r="F25" s="193"/>
      <c r="G25" s="193">
        <v>2</v>
      </c>
      <c r="H25" s="193">
        <v>2</v>
      </c>
      <c r="I25" s="193">
        <v>2</v>
      </c>
      <c r="J25" s="193">
        <v>2</v>
      </c>
      <c r="K25" s="193">
        <v>2</v>
      </c>
      <c r="L25" s="193">
        <v>2</v>
      </c>
      <c r="M25" s="193">
        <v>2</v>
      </c>
      <c r="N25" s="193">
        <v>2</v>
      </c>
      <c r="O25" s="193">
        <v>2</v>
      </c>
      <c r="P25" s="193">
        <v>2</v>
      </c>
      <c r="Q25" s="193">
        <v>2</v>
      </c>
      <c r="R25" s="193">
        <v>2</v>
      </c>
      <c r="S25" s="193">
        <v>2</v>
      </c>
      <c r="T25" s="193">
        <v>2</v>
      </c>
      <c r="U25" s="193">
        <v>2</v>
      </c>
      <c r="V25" s="193">
        <v>2</v>
      </c>
      <c r="W25" s="193">
        <v>2</v>
      </c>
      <c r="X25" s="193">
        <v>2</v>
      </c>
      <c r="Y25" s="193"/>
      <c r="Z25" s="193">
        <v>2</v>
      </c>
      <c r="AA25" s="193"/>
      <c r="AB25" s="193">
        <f t="shared" si="0"/>
        <v>38</v>
      </c>
      <c r="AC25" s="193"/>
    </row>
    <row r="26" spans="1:29">
      <c r="A26" s="193" t="s">
        <v>73</v>
      </c>
      <c r="B26" s="193" t="s">
        <v>288</v>
      </c>
      <c r="C26" s="193"/>
      <c r="D26" s="193"/>
      <c r="E26" s="193"/>
      <c r="F26" s="193"/>
      <c r="G26" s="193">
        <v>2</v>
      </c>
      <c r="H26" s="193"/>
      <c r="I26" s="193"/>
      <c r="J26" s="193"/>
      <c r="K26" s="193"/>
      <c r="L26" s="193"/>
      <c r="M26" s="193"/>
      <c r="N26" s="193"/>
      <c r="O26" s="193"/>
      <c r="P26" s="193"/>
      <c r="Q26" s="193"/>
      <c r="R26" s="193"/>
      <c r="S26" s="193"/>
      <c r="T26" s="193"/>
      <c r="U26" s="193"/>
      <c r="V26" s="193"/>
      <c r="W26" s="193"/>
      <c r="X26" s="193"/>
      <c r="Y26" s="193"/>
      <c r="Z26" s="193"/>
      <c r="AA26" s="193"/>
      <c r="AB26" s="193">
        <f t="shared" si="0"/>
        <v>2</v>
      </c>
      <c r="AC26" s="193"/>
    </row>
    <row r="27" spans="1:29">
      <c r="A27" s="193" t="s">
        <v>75</v>
      </c>
      <c r="B27" s="193" t="s">
        <v>289</v>
      </c>
      <c r="C27" s="193"/>
      <c r="D27" s="193"/>
      <c r="E27" s="193"/>
      <c r="F27" s="193"/>
      <c r="G27" s="193">
        <v>1</v>
      </c>
      <c r="H27" s="193"/>
      <c r="I27" s="193"/>
      <c r="J27" s="193"/>
      <c r="K27" s="193"/>
      <c r="L27" s="193"/>
      <c r="M27" s="193"/>
      <c r="N27" s="193"/>
      <c r="O27" s="193"/>
      <c r="P27" s="193"/>
      <c r="Q27" s="193"/>
      <c r="R27" s="193"/>
      <c r="S27" s="193"/>
      <c r="T27" s="193"/>
      <c r="U27" s="193"/>
      <c r="V27" s="193"/>
      <c r="W27" s="193"/>
      <c r="X27" s="193"/>
      <c r="Y27" s="193"/>
      <c r="Z27" s="193"/>
      <c r="AA27" s="193"/>
      <c r="AB27" s="193">
        <f t="shared" si="0"/>
        <v>1</v>
      </c>
      <c r="AC27" s="193"/>
    </row>
    <row r="28" spans="1:29">
      <c r="A28" s="193" t="s">
        <v>77</v>
      </c>
      <c r="B28" s="193" t="s">
        <v>290</v>
      </c>
      <c r="C28" s="193"/>
      <c r="D28" s="193"/>
      <c r="E28" s="193"/>
      <c r="F28" s="193"/>
      <c r="G28" s="193">
        <v>1</v>
      </c>
      <c r="H28" s="193"/>
      <c r="I28" s="193"/>
      <c r="J28" s="193"/>
      <c r="K28" s="193"/>
      <c r="L28" s="193"/>
      <c r="M28" s="193"/>
      <c r="N28" s="193"/>
      <c r="O28" s="193"/>
      <c r="P28" s="193"/>
      <c r="Q28" s="193"/>
      <c r="R28" s="193"/>
      <c r="S28" s="193"/>
      <c r="T28" s="193"/>
      <c r="U28" s="193"/>
      <c r="V28" s="193"/>
      <c r="W28" s="193"/>
      <c r="X28" s="193"/>
      <c r="Y28" s="193"/>
      <c r="Z28" s="193"/>
      <c r="AA28" s="193"/>
      <c r="AB28" s="193">
        <f t="shared" si="0"/>
        <v>1</v>
      </c>
      <c r="AC28" s="193"/>
    </row>
    <row r="29" spans="1:29">
      <c r="A29" s="193" t="s">
        <v>79</v>
      </c>
      <c r="B29" s="193" t="s">
        <v>252</v>
      </c>
      <c r="C29" s="193"/>
      <c r="D29" s="193"/>
      <c r="E29" s="193"/>
      <c r="F29" s="193"/>
      <c r="G29" s="193">
        <v>1</v>
      </c>
      <c r="H29" s="193"/>
      <c r="I29" s="193"/>
      <c r="J29" s="193"/>
      <c r="K29" s="193"/>
      <c r="L29" s="193"/>
      <c r="M29" s="193"/>
      <c r="N29" s="193"/>
      <c r="O29" s="193"/>
      <c r="P29" s="193"/>
      <c r="Q29" s="193"/>
      <c r="R29" s="193"/>
      <c r="S29" s="193"/>
      <c r="T29" s="193"/>
      <c r="U29" s="193"/>
      <c r="V29" s="193"/>
      <c r="W29" s="193"/>
      <c r="X29" s="193"/>
      <c r="Y29" s="193"/>
      <c r="Z29" s="193"/>
      <c r="AA29" s="193"/>
      <c r="AB29" s="193">
        <f t="shared" si="0"/>
        <v>1</v>
      </c>
      <c r="AC29" s="193"/>
    </row>
    <row r="30" spans="1:29">
      <c r="A30" s="193" t="s">
        <v>81</v>
      </c>
      <c r="B30" s="193" t="s">
        <v>291</v>
      </c>
      <c r="C30" s="193"/>
      <c r="D30" s="193"/>
      <c r="E30" s="193"/>
      <c r="F30" s="193"/>
      <c r="G30" s="193">
        <v>2</v>
      </c>
      <c r="H30" s="193"/>
      <c r="I30" s="193"/>
      <c r="J30" s="193"/>
      <c r="K30" s="193"/>
      <c r="L30" s="193"/>
      <c r="M30" s="193"/>
      <c r="N30" s="193"/>
      <c r="O30" s="193"/>
      <c r="P30" s="193"/>
      <c r="Q30" s="193"/>
      <c r="R30" s="193"/>
      <c r="S30" s="193"/>
      <c r="T30" s="193"/>
      <c r="U30" s="193"/>
      <c r="V30" s="193"/>
      <c r="W30" s="193"/>
      <c r="X30" s="193"/>
      <c r="Y30" s="193"/>
      <c r="Z30" s="193"/>
      <c r="AA30" s="193"/>
      <c r="AB30" s="193">
        <f t="shared" si="0"/>
        <v>2</v>
      </c>
      <c r="AC30" s="193"/>
    </row>
    <row r="31" spans="1:29">
      <c r="A31" s="193" t="s">
        <v>83</v>
      </c>
      <c r="B31" s="193" t="s">
        <v>292</v>
      </c>
      <c r="C31" s="193"/>
      <c r="D31" s="193"/>
      <c r="E31" s="193"/>
      <c r="F31" s="193"/>
      <c r="G31" s="193">
        <v>1</v>
      </c>
      <c r="H31" s="193"/>
      <c r="I31" s="193"/>
      <c r="J31" s="193"/>
      <c r="K31" s="193"/>
      <c r="L31" s="193"/>
      <c r="M31" s="193"/>
      <c r="N31" s="193"/>
      <c r="O31" s="193"/>
      <c r="P31" s="193"/>
      <c r="Q31" s="193"/>
      <c r="R31" s="193"/>
      <c r="S31" s="193"/>
      <c r="T31" s="193"/>
      <c r="U31" s="193"/>
      <c r="V31" s="193"/>
      <c r="W31" s="193"/>
      <c r="X31" s="193"/>
      <c r="Y31" s="193"/>
      <c r="Z31" s="193"/>
      <c r="AA31" s="193"/>
      <c r="AB31" s="193">
        <f t="shared" si="0"/>
        <v>1</v>
      </c>
      <c r="AC31" s="193"/>
    </row>
    <row r="32" spans="1:29">
      <c r="A32" s="193" t="s">
        <v>85</v>
      </c>
      <c r="B32" s="193" t="s">
        <v>293</v>
      </c>
      <c r="C32" s="193"/>
      <c r="D32" s="193"/>
      <c r="E32" s="193"/>
      <c r="F32" s="193"/>
      <c r="G32" s="193">
        <v>1</v>
      </c>
      <c r="H32" s="193"/>
      <c r="I32" s="193"/>
      <c r="J32" s="193"/>
      <c r="K32" s="193"/>
      <c r="L32" s="193"/>
      <c r="M32" s="193"/>
      <c r="N32" s="193"/>
      <c r="O32" s="193"/>
      <c r="P32" s="193"/>
      <c r="Q32" s="193"/>
      <c r="R32" s="193"/>
      <c r="S32" s="193"/>
      <c r="T32" s="193"/>
      <c r="U32" s="193"/>
      <c r="V32" s="193"/>
      <c r="W32" s="193"/>
      <c r="X32" s="193"/>
      <c r="Y32" s="193"/>
      <c r="Z32" s="193"/>
      <c r="AA32" s="193"/>
      <c r="AB32" s="193">
        <f t="shared" si="0"/>
        <v>1</v>
      </c>
      <c r="AC32" s="193"/>
    </row>
    <row r="33" spans="1:29">
      <c r="A33" s="193" t="s">
        <v>87</v>
      </c>
      <c r="B33" s="193" t="s">
        <v>294</v>
      </c>
      <c r="C33" s="193"/>
      <c r="D33" s="193"/>
      <c r="E33" s="193"/>
      <c r="F33" s="193"/>
      <c r="G33" s="193">
        <v>2</v>
      </c>
      <c r="H33" s="193">
        <v>2</v>
      </c>
      <c r="I33" s="193">
        <v>2</v>
      </c>
      <c r="J33" s="193">
        <v>2</v>
      </c>
      <c r="K33" s="193">
        <v>2</v>
      </c>
      <c r="L33" s="193">
        <v>2</v>
      </c>
      <c r="M33" s="193">
        <v>2</v>
      </c>
      <c r="N33" s="193">
        <v>2</v>
      </c>
      <c r="O33" s="193">
        <v>2</v>
      </c>
      <c r="P33" s="193">
        <v>2</v>
      </c>
      <c r="Q33" s="193">
        <v>2</v>
      </c>
      <c r="R33" s="193">
        <v>2</v>
      </c>
      <c r="S33" s="193">
        <v>2</v>
      </c>
      <c r="T33" s="193">
        <v>2</v>
      </c>
      <c r="U33" s="193">
        <v>2</v>
      </c>
      <c r="V33" s="193">
        <v>2</v>
      </c>
      <c r="W33" s="193">
        <v>2</v>
      </c>
      <c r="X33" s="193">
        <v>2</v>
      </c>
      <c r="Y33" s="193"/>
      <c r="Z33" s="193">
        <v>2</v>
      </c>
      <c r="AA33" s="193"/>
      <c r="AB33" s="193">
        <f t="shared" si="0"/>
        <v>38</v>
      </c>
      <c r="AC33" s="193"/>
    </row>
    <row r="34" spans="1:29">
      <c r="A34" s="193" t="s">
        <v>89</v>
      </c>
      <c r="B34" s="193" t="s">
        <v>161</v>
      </c>
      <c r="C34" s="193"/>
      <c r="D34" s="193"/>
      <c r="E34" s="193"/>
      <c r="F34" s="193"/>
      <c r="G34" s="193">
        <v>2</v>
      </c>
      <c r="H34" s="193">
        <v>2</v>
      </c>
      <c r="I34" s="193">
        <v>2</v>
      </c>
      <c r="J34" s="193">
        <v>2</v>
      </c>
      <c r="K34" s="193">
        <v>2</v>
      </c>
      <c r="L34" s="193">
        <v>2</v>
      </c>
      <c r="M34" s="193">
        <v>2</v>
      </c>
      <c r="N34" s="193">
        <v>2</v>
      </c>
      <c r="O34" s="193">
        <v>2</v>
      </c>
      <c r="P34" s="193">
        <v>2</v>
      </c>
      <c r="Q34" s="193">
        <v>2</v>
      </c>
      <c r="R34" s="193">
        <v>2</v>
      </c>
      <c r="S34" s="193">
        <v>2</v>
      </c>
      <c r="T34" s="193">
        <v>2</v>
      </c>
      <c r="U34" s="193">
        <v>2</v>
      </c>
      <c r="V34" s="193">
        <v>2</v>
      </c>
      <c r="W34" s="193">
        <v>2</v>
      </c>
      <c r="X34" s="193">
        <v>2</v>
      </c>
      <c r="Y34" s="193"/>
      <c r="Z34" s="193">
        <v>2</v>
      </c>
      <c r="AA34" s="193"/>
      <c r="AB34" s="193">
        <f t="shared" si="0"/>
        <v>38</v>
      </c>
      <c r="AC34" s="193"/>
    </row>
    <row r="35" spans="1:29">
      <c r="A35" s="193" t="s">
        <v>91</v>
      </c>
      <c r="B35" s="193" t="s">
        <v>175</v>
      </c>
      <c r="C35" s="193"/>
      <c r="D35" s="193"/>
      <c r="E35" s="193"/>
      <c r="F35" s="193"/>
      <c r="G35" s="193"/>
      <c r="H35" s="193">
        <v>2</v>
      </c>
      <c r="I35" s="193">
        <v>2</v>
      </c>
      <c r="J35" s="193">
        <v>2</v>
      </c>
      <c r="K35" s="193">
        <v>2</v>
      </c>
      <c r="L35" s="193">
        <v>2</v>
      </c>
      <c r="M35" s="193">
        <v>2</v>
      </c>
      <c r="N35" s="193">
        <v>2</v>
      </c>
      <c r="O35" s="193">
        <v>2</v>
      </c>
      <c r="P35" s="193">
        <v>2</v>
      </c>
      <c r="Q35" s="193">
        <v>2</v>
      </c>
      <c r="R35" s="193">
        <v>2</v>
      </c>
      <c r="S35" s="193">
        <v>2</v>
      </c>
      <c r="T35" s="193">
        <v>2</v>
      </c>
      <c r="U35" s="193">
        <v>2</v>
      </c>
      <c r="V35" s="193">
        <v>2</v>
      </c>
      <c r="W35" s="193">
        <v>2</v>
      </c>
      <c r="X35" s="193">
        <v>2</v>
      </c>
      <c r="Y35" s="193">
        <v>2</v>
      </c>
      <c r="Z35" s="193">
        <v>2</v>
      </c>
      <c r="AA35" s="193"/>
      <c r="AB35" s="193">
        <f t="shared" si="0"/>
        <v>38</v>
      </c>
      <c r="AC35" s="193"/>
    </row>
    <row r="36" spans="1:29">
      <c r="A36" s="193" t="s">
        <v>93</v>
      </c>
      <c r="B36" s="193" t="s">
        <v>295</v>
      </c>
      <c r="C36" s="193"/>
      <c r="D36" s="193"/>
      <c r="E36" s="193"/>
      <c r="F36" s="193"/>
      <c r="G36" s="193">
        <v>1</v>
      </c>
      <c r="H36" s="193"/>
      <c r="I36" s="193"/>
      <c r="J36" s="193"/>
      <c r="K36" s="193"/>
      <c r="L36" s="193"/>
      <c r="M36" s="193"/>
      <c r="N36" s="193"/>
      <c r="O36" s="193"/>
      <c r="P36" s="193"/>
      <c r="Q36" s="193"/>
      <c r="R36" s="193"/>
      <c r="S36" s="193"/>
      <c r="T36" s="193"/>
      <c r="U36" s="193"/>
      <c r="V36" s="193"/>
      <c r="W36" s="193"/>
      <c r="X36" s="193"/>
      <c r="Y36" s="193"/>
      <c r="Z36" s="193"/>
      <c r="AA36" s="193"/>
      <c r="AB36" s="193">
        <f t="shared" si="0"/>
        <v>1</v>
      </c>
      <c r="AC36" s="193"/>
    </row>
    <row r="37" spans="1:29">
      <c r="A37" s="193" t="s">
        <v>95</v>
      </c>
      <c r="B37" s="193" t="s">
        <v>296</v>
      </c>
      <c r="C37" s="193"/>
      <c r="D37" s="193"/>
      <c r="E37" s="193"/>
      <c r="F37" s="193"/>
      <c r="G37" s="193">
        <v>1</v>
      </c>
      <c r="H37" s="193"/>
      <c r="I37" s="193"/>
      <c r="J37" s="193"/>
      <c r="K37" s="193"/>
      <c r="L37" s="193"/>
      <c r="M37" s="193"/>
      <c r="N37" s="193"/>
      <c r="O37" s="193"/>
      <c r="P37" s="193"/>
      <c r="Q37" s="193"/>
      <c r="R37" s="193"/>
      <c r="S37" s="193"/>
      <c r="T37" s="193"/>
      <c r="U37" s="193"/>
      <c r="V37" s="193"/>
      <c r="W37" s="193"/>
      <c r="X37" s="193"/>
      <c r="Y37" s="193"/>
      <c r="Z37" s="193"/>
      <c r="AA37" s="193"/>
      <c r="AB37" s="193">
        <f t="shared" si="0"/>
        <v>1</v>
      </c>
      <c r="AC37" s="193"/>
    </row>
    <row r="38" spans="1:29">
      <c r="A38" s="193" t="s">
        <v>97</v>
      </c>
      <c r="B38" s="193" t="s">
        <v>297</v>
      </c>
      <c r="C38" s="193"/>
      <c r="D38" s="193"/>
      <c r="E38" s="193"/>
      <c r="F38" s="193"/>
      <c r="G38" s="193">
        <v>1</v>
      </c>
      <c r="H38" s="193"/>
      <c r="I38" s="193"/>
      <c r="J38" s="193"/>
      <c r="K38" s="193"/>
      <c r="L38" s="193"/>
      <c r="M38" s="193"/>
      <c r="N38" s="193"/>
      <c r="O38" s="193"/>
      <c r="P38" s="193"/>
      <c r="Q38" s="193"/>
      <c r="R38" s="193"/>
      <c r="S38" s="193"/>
      <c r="T38" s="193"/>
      <c r="U38" s="193"/>
      <c r="V38" s="193"/>
      <c r="W38" s="193"/>
      <c r="X38" s="193"/>
      <c r="Y38" s="193"/>
      <c r="Z38" s="193"/>
      <c r="AA38" s="193"/>
      <c r="AB38" s="193">
        <f t="shared" si="0"/>
        <v>1</v>
      </c>
      <c r="AC38" s="193"/>
    </row>
    <row r="39" spans="1:29">
      <c r="A39" s="193" t="s">
        <v>99</v>
      </c>
      <c r="B39" s="193" t="s">
        <v>298</v>
      </c>
      <c r="C39" s="193"/>
      <c r="D39" s="193"/>
      <c r="E39" s="193"/>
      <c r="F39" s="193"/>
      <c r="G39" s="193">
        <v>1</v>
      </c>
      <c r="H39" s="193"/>
      <c r="I39" s="193"/>
      <c r="J39" s="193"/>
      <c r="K39" s="193"/>
      <c r="L39" s="193"/>
      <c r="M39" s="193"/>
      <c r="N39" s="193"/>
      <c r="O39" s="193"/>
      <c r="P39" s="193"/>
      <c r="Q39" s="193"/>
      <c r="R39" s="193"/>
      <c r="S39" s="193"/>
      <c r="T39" s="193"/>
      <c r="U39" s="193"/>
      <c r="V39" s="193"/>
      <c r="W39" s="193"/>
      <c r="X39" s="193"/>
      <c r="Y39" s="193"/>
      <c r="Z39" s="193"/>
      <c r="AA39" s="193"/>
      <c r="AB39" s="193">
        <f t="shared" si="0"/>
        <v>1</v>
      </c>
      <c r="AC39" s="193"/>
    </row>
    <row r="40" spans="1:29">
      <c r="A40" s="193" t="s">
        <v>101</v>
      </c>
      <c r="B40" s="193" t="s">
        <v>169</v>
      </c>
      <c r="C40" s="193"/>
      <c r="D40" s="193"/>
      <c r="E40" s="193"/>
      <c r="F40" s="193"/>
      <c r="G40" s="193">
        <v>1</v>
      </c>
      <c r="H40" s="193">
        <v>2</v>
      </c>
      <c r="I40" s="193">
        <v>2</v>
      </c>
      <c r="J40" s="193">
        <v>2</v>
      </c>
      <c r="K40" s="193">
        <v>2</v>
      </c>
      <c r="L40" s="193">
        <v>2</v>
      </c>
      <c r="M40" s="193">
        <v>2</v>
      </c>
      <c r="N40" s="193">
        <v>2</v>
      </c>
      <c r="O40" s="193">
        <v>2</v>
      </c>
      <c r="P40" s="193">
        <v>2</v>
      </c>
      <c r="Q40" s="193">
        <v>2</v>
      </c>
      <c r="R40" s="193">
        <v>2</v>
      </c>
      <c r="S40" s="193">
        <v>2</v>
      </c>
      <c r="T40" s="193">
        <v>2</v>
      </c>
      <c r="U40" s="193">
        <v>2</v>
      </c>
      <c r="V40" s="193">
        <v>2</v>
      </c>
      <c r="W40" s="193">
        <v>2</v>
      </c>
      <c r="X40" s="193">
        <v>2</v>
      </c>
      <c r="Y40" s="193">
        <v>2</v>
      </c>
      <c r="Z40" s="193">
        <v>2</v>
      </c>
      <c r="AA40" s="193"/>
      <c r="AB40" s="193">
        <f t="shared" si="0"/>
        <v>39</v>
      </c>
      <c r="AC40" s="193"/>
    </row>
    <row r="41" spans="1:29">
      <c r="A41" s="193" t="s">
        <v>103</v>
      </c>
      <c r="B41" s="193" t="s">
        <v>299</v>
      </c>
      <c r="C41" s="193"/>
      <c r="D41" s="193"/>
      <c r="E41" s="193"/>
      <c r="F41" s="193"/>
      <c r="G41" s="193">
        <v>1</v>
      </c>
      <c r="H41" s="193"/>
      <c r="I41" s="193"/>
      <c r="J41" s="193"/>
      <c r="K41" s="193"/>
      <c r="L41" s="193"/>
      <c r="M41" s="193"/>
      <c r="N41" s="193"/>
      <c r="O41" s="193"/>
      <c r="P41" s="193"/>
      <c r="Q41" s="193"/>
      <c r="R41" s="193"/>
      <c r="S41" s="193"/>
      <c r="T41" s="193"/>
      <c r="U41" s="193"/>
      <c r="V41" s="193"/>
      <c r="W41" s="193"/>
      <c r="X41" s="193"/>
      <c r="Y41" s="193"/>
      <c r="Z41" s="193"/>
      <c r="AA41" s="193"/>
      <c r="AB41" s="193">
        <f t="shared" si="0"/>
        <v>1</v>
      </c>
      <c r="AC41" s="193"/>
    </row>
    <row r="42" spans="1:29">
      <c r="A42" s="193" t="s">
        <v>105</v>
      </c>
      <c r="B42" s="193" t="s">
        <v>141</v>
      </c>
      <c r="C42" s="193"/>
      <c r="D42" s="193"/>
      <c r="E42" s="193"/>
      <c r="F42" s="193"/>
      <c r="G42" s="193">
        <v>1</v>
      </c>
      <c r="H42" s="193">
        <v>2</v>
      </c>
      <c r="I42" s="193">
        <v>2</v>
      </c>
      <c r="J42" s="193">
        <v>2</v>
      </c>
      <c r="K42" s="193">
        <v>2</v>
      </c>
      <c r="L42" s="193">
        <v>2</v>
      </c>
      <c r="M42" s="193">
        <v>2</v>
      </c>
      <c r="N42" s="193">
        <v>2</v>
      </c>
      <c r="O42" s="193">
        <v>2</v>
      </c>
      <c r="P42" s="193">
        <v>2</v>
      </c>
      <c r="Q42" s="193">
        <v>2</v>
      </c>
      <c r="R42" s="193">
        <v>2</v>
      </c>
      <c r="S42" s="193">
        <v>2</v>
      </c>
      <c r="T42" s="193">
        <v>2</v>
      </c>
      <c r="U42" s="193">
        <v>2</v>
      </c>
      <c r="V42" s="193">
        <v>2</v>
      </c>
      <c r="W42" s="193">
        <v>2</v>
      </c>
      <c r="X42" s="193">
        <v>2</v>
      </c>
      <c r="Y42" s="193">
        <v>2</v>
      </c>
      <c r="Z42" s="193">
        <v>2</v>
      </c>
      <c r="AA42" s="193"/>
      <c r="AB42" s="193">
        <f t="shared" si="0"/>
        <v>39</v>
      </c>
      <c r="AC42" s="193"/>
    </row>
    <row r="43" spans="1:29">
      <c r="A43" s="193" t="s">
        <v>107</v>
      </c>
      <c r="B43" s="193" t="s">
        <v>143</v>
      </c>
      <c r="C43" s="193"/>
      <c r="D43" s="193"/>
      <c r="E43" s="193"/>
      <c r="F43" s="193"/>
      <c r="G43" s="193">
        <v>1</v>
      </c>
      <c r="H43" s="193">
        <v>2</v>
      </c>
      <c r="I43" s="193">
        <v>2</v>
      </c>
      <c r="J43" s="193">
        <v>2</v>
      </c>
      <c r="K43" s="193">
        <v>2</v>
      </c>
      <c r="L43" s="193">
        <v>2</v>
      </c>
      <c r="M43" s="193">
        <v>2</v>
      </c>
      <c r="N43" s="193">
        <v>2</v>
      </c>
      <c r="O43" s="193">
        <v>2</v>
      </c>
      <c r="P43" s="193">
        <v>2</v>
      </c>
      <c r="Q43" s="193">
        <v>2</v>
      </c>
      <c r="R43" s="193">
        <v>2</v>
      </c>
      <c r="S43" s="193">
        <v>2</v>
      </c>
      <c r="T43" s="193">
        <v>2</v>
      </c>
      <c r="U43" s="193">
        <v>2</v>
      </c>
      <c r="V43" s="193">
        <v>2</v>
      </c>
      <c r="W43" s="193">
        <v>2</v>
      </c>
      <c r="X43" s="193">
        <v>2</v>
      </c>
      <c r="Y43" s="193">
        <v>2</v>
      </c>
      <c r="Z43" s="193">
        <v>2</v>
      </c>
      <c r="AA43" s="193"/>
      <c r="AB43" s="193">
        <f t="shared" si="0"/>
        <v>39</v>
      </c>
      <c r="AC43" s="193"/>
    </row>
    <row r="44" spans="1:29">
      <c r="A44" s="193" t="s">
        <v>109</v>
      </c>
      <c r="B44" s="193" t="s">
        <v>147</v>
      </c>
      <c r="C44" s="193"/>
      <c r="D44" s="193"/>
      <c r="E44" s="193"/>
      <c r="F44" s="193"/>
      <c r="G44" s="193"/>
      <c r="H44" s="193">
        <v>3</v>
      </c>
      <c r="I44" s="193">
        <v>3</v>
      </c>
      <c r="J44" s="193">
        <v>3</v>
      </c>
      <c r="K44" s="193">
        <v>3</v>
      </c>
      <c r="L44" s="193">
        <v>3</v>
      </c>
      <c r="M44" s="193">
        <v>3</v>
      </c>
      <c r="N44" s="193">
        <v>3</v>
      </c>
      <c r="O44" s="193">
        <v>3</v>
      </c>
      <c r="P44" s="193">
        <v>3</v>
      </c>
      <c r="Q44" s="193">
        <v>3</v>
      </c>
      <c r="R44" s="193">
        <v>3</v>
      </c>
      <c r="S44" s="193">
        <v>3</v>
      </c>
      <c r="T44" s="193">
        <v>3</v>
      </c>
      <c r="U44" s="193">
        <v>3</v>
      </c>
      <c r="V44" s="193">
        <v>3</v>
      </c>
      <c r="W44" s="193">
        <v>3</v>
      </c>
      <c r="X44" s="193">
        <v>3</v>
      </c>
      <c r="Y44" s="193">
        <v>3</v>
      </c>
      <c r="Z44" s="193">
        <v>3</v>
      </c>
      <c r="AA44" s="193"/>
      <c r="AB44" s="193">
        <f t="shared" si="0"/>
        <v>57</v>
      </c>
      <c r="AC44" s="193"/>
    </row>
    <row r="45" spans="1:29">
      <c r="A45" s="193" t="s">
        <v>111</v>
      </c>
      <c r="B45" s="194" t="s">
        <v>157</v>
      </c>
      <c r="C45" s="193"/>
      <c r="D45" s="193"/>
      <c r="E45" s="193"/>
      <c r="F45" s="193"/>
      <c r="G45" s="193">
        <v>1</v>
      </c>
      <c r="H45" s="193">
        <v>2</v>
      </c>
      <c r="I45" s="193">
        <v>2</v>
      </c>
      <c r="J45" s="193">
        <v>2</v>
      </c>
      <c r="K45" s="193">
        <v>2</v>
      </c>
      <c r="L45" s="193">
        <v>2</v>
      </c>
      <c r="M45" s="193">
        <v>2</v>
      </c>
      <c r="N45" s="193">
        <v>2</v>
      </c>
      <c r="O45" s="193">
        <v>2</v>
      </c>
      <c r="P45" s="193">
        <v>2</v>
      </c>
      <c r="Q45" s="193">
        <v>2</v>
      </c>
      <c r="R45" s="193">
        <v>2</v>
      </c>
      <c r="S45" s="193">
        <v>2</v>
      </c>
      <c r="T45" s="193">
        <v>2</v>
      </c>
      <c r="U45" s="193">
        <v>2</v>
      </c>
      <c r="V45" s="193">
        <v>2</v>
      </c>
      <c r="W45" s="193">
        <v>2</v>
      </c>
      <c r="X45" s="193">
        <v>2</v>
      </c>
      <c r="Y45" s="193">
        <v>2</v>
      </c>
      <c r="Z45" s="193">
        <v>2</v>
      </c>
      <c r="AA45" s="193"/>
      <c r="AB45" s="193">
        <f t="shared" si="0"/>
        <v>39</v>
      </c>
      <c r="AC45" s="193"/>
    </row>
    <row r="46" spans="1:29">
      <c r="A46" s="193" t="s">
        <v>113</v>
      </c>
      <c r="B46" s="193" t="s">
        <v>159</v>
      </c>
      <c r="C46" s="193"/>
      <c r="D46" s="193"/>
      <c r="E46" s="193"/>
      <c r="F46" s="193"/>
      <c r="G46" s="193"/>
      <c r="H46" s="193">
        <v>1</v>
      </c>
      <c r="I46" s="193">
        <v>1</v>
      </c>
      <c r="J46" s="193">
        <v>1</v>
      </c>
      <c r="K46" s="193">
        <v>1</v>
      </c>
      <c r="L46" s="193">
        <v>1</v>
      </c>
      <c r="M46" s="193">
        <v>1</v>
      </c>
      <c r="N46" s="193">
        <v>1</v>
      </c>
      <c r="O46" s="193">
        <v>1</v>
      </c>
      <c r="P46" s="193">
        <v>1</v>
      </c>
      <c r="Q46" s="193">
        <v>1</v>
      </c>
      <c r="R46" s="193">
        <v>1</v>
      </c>
      <c r="S46" s="193">
        <v>1</v>
      </c>
      <c r="T46" s="193">
        <v>1</v>
      </c>
      <c r="U46" s="193">
        <v>1</v>
      </c>
      <c r="V46" s="193">
        <v>1</v>
      </c>
      <c r="W46" s="193">
        <v>1</v>
      </c>
      <c r="X46" s="193">
        <v>1</v>
      </c>
      <c r="Y46" s="193">
        <v>1</v>
      </c>
      <c r="Z46" s="193">
        <v>1</v>
      </c>
      <c r="AA46" s="193"/>
      <c r="AB46" s="193">
        <f t="shared" si="0"/>
        <v>19</v>
      </c>
      <c r="AC46" s="193"/>
    </row>
    <row r="47" spans="1:29">
      <c r="A47" s="193" t="s">
        <v>115</v>
      </c>
      <c r="B47" s="193" t="s">
        <v>300</v>
      </c>
      <c r="C47" s="193"/>
      <c r="D47" s="193"/>
      <c r="E47" s="193"/>
      <c r="F47" s="193"/>
      <c r="G47" s="193"/>
      <c r="H47" s="193">
        <v>2</v>
      </c>
      <c r="I47" s="193">
        <v>2</v>
      </c>
      <c r="J47" s="193">
        <v>2</v>
      </c>
      <c r="K47" s="193">
        <v>2</v>
      </c>
      <c r="L47" s="193">
        <v>2</v>
      </c>
      <c r="M47" s="193">
        <v>2</v>
      </c>
      <c r="N47" s="193">
        <v>2</v>
      </c>
      <c r="O47" s="193">
        <v>2</v>
      </c>
      <c r="P47" s="193">
        <v>2</v>
      </c>
      <c r="Q47" s="193">
        <v>2</v>
      </c>
      <c r="R47" s="193">
        <v>2</v>
      </c>
      <c r="S47" s="193">
        <v>2</v>
      </c>
      <c r="T47" s="193">
        <v>2</v>
      </c>
      <c r="U47" s="193">
        <v>2</v>
      </c>
      <c r="V47" s="193">
        <v>2</v>
      </c>
      <c r="W47" s="193">
        <v>2</v>
      </c>
      <c r="X47" s="193">
        <v>2</v>
      </c>
      <c r="Y47" s="193">
        <v>2</v>
      </c>
      <c r="Z47" s="193">
        <v>2</v>
      </c>
      <c r="AA47" s="193"/>
      <c r="AB47" s="193">
        <f t="shared" si="0"/>
        <v>38</v>
      </c>
      <c r="AC47" s="193"/>
    </row>
    <row r="48" spans="1:29">
      <c r="A48" s="193" t="s">
        <v>117</v>
      </c>
      <c r="B48" s="193" t="s">
        <v>163</v>
      </c>
      <c r="C48" s="193"/>
      <c r="D48" s="193"/>
      <c r="E48" s="193"/>
      <c r="F48" s="193"/>
      <c r="G48" s="193"/>
      <c r="H48" s="193">
        <v>2</v>
      </c>
      <c r="I48" s="193">
        <v>2</v>
      </c>
      <c r="J48" s="193">
        <v>2</v>
      </c>
      <c r="K48" s="193">
        <v>2</v>
      </c>
      <c r="L48" s="193">
        <v>2</v>
      </c>
      <c r="M48" s="193">
        <v>2</v>
      </c>
      <c r="N48" s="193">
        <v>2</v>
      </c>
      <c r="O48" s="193">
        <v>2</v>
      </c>
      <c r="P48" s="193">
        <v>2</v>
      </c>
      <c r="Q48" s="193">
        <v>2</v>
      </c>
      <c r="R48" s="193">
        <v>2</v>
      </c>
      <c r="S48" s="193">
        <v>2</v>
      </c>
      <c r="T48" s="193">
        <v>2</v>
      </c>
      <c r="U48" s="193">
        <v>2</v>
      </c>
      <c r="V48" s="193">
        <v>2</v>
      </c>
      <c r="W48" s="193">
        <v>2</v>
      </c>
      <c r="X48" s="193">
        <v>2</v>
      </c>
      <c r="Y48" s="193">
        <v>2</v>
      </c>
      <c r="Z48" s="193">
        <v>2</v>
      </c>
      <c r="AA48" s="193"/>
      <c r="AB48" s="193">
        <f t="shared" si="0"/>
        <v>38</v>
      </c>
      <c r="AC48" s="193"/>
    </row>
    <row r="49" spans="1:29">
      <c r="A49" s="193" t="s">
        <v>119</v>
      </c>
      <c r="B49" s="193" t="s">
        <v>179</v>
      </c>
      <c r="C49" s="193"/>
      <c r="D49" s="193"/>
      <c r="E49" s="193"/>
      <c r="F49" s="193"/>
      <c r="G49" s="193"/>
      <c r="H49" s="193">
        <v>2</v>
      </c>
      <c r="I49" s="193">
        <v>1</v>
      </c>
      <c r="J49" s="193">
        <v>2</v>
      </c>
      <c r="K49" s="193">
        <v>2</v>
      </c>
      <c r="L49" s="193">
        <v>2</v>
      </c>
      <c r="M49" s="193">
        <v>1</v>
      </c>
      <c r="N49" s="193">
        <v>2</v>
      </c>
      <c r="O49" s="193">
        <v>2</v>
      </c>
      <c r="P49" s="193">
        <v>2</v>
      </c>
      <c r="Q49" s="193">
        <v>2</v>
      </c>
      <c r="R49" s="193">
        <v>2</v>
      </c>
      <c r="S49" s="193">
        <v>2</v>
      </c>
      <c r="T49" s="193">
        <v>2</v>
      </c>
      <c r="U49" s="193">
        <v>2</v>
      </c>
      <c r="V49" s="193">
        <v>2</v>
      </c>
      <c r="W49" s="193">
        <v>2</v>
      </c>
      <c r="X49" s="193">
        <v>2</v>
      </c>
      <c r="Y49" s="193">
        <v>2</v>
      </c>
      <c r="Z49" s="193">
        <v>2</v>
      </c>
      <c r="AA49" s="193"/>
      <c r="AB49" s="193">
        <f t="shared" si="0"/>
        <v>36</v>
      </c>
      <c r="AC49" s="193"/>
    </row>
    <row r="50" spans="1:29">
      <c r="A50" s="193" t="s">
        <v>121</v>
      </c>
      <c r="B50" s="193" t="s">
        <v>301</v>
      </c>
      <c r="C50" s="193"/>
      <c r="D50" s="193"/>
      <c r="E50" s="193"/>
      <c r="F50" s="193"/>
      <c r="G50" s="193"/>
      <c r="H50" s="193">
        <v>1</v>
      </c>
      <c r="I50" s="193">
        <v>1</v>
      </c>
      <c r="J50" s="193">
        <v>1</v>
      </c>
      <c r="K50" s="193">
        <v>1</v>
      </c>
      <c r="L50" s="193">
        <v>1</v>
      </c>
      <c r="M50" s="193">
        <v>1</v>
      </c>
      <c r="N50" s="193">
        <v>1</v>
      </c>
      <c r="O50" s="193">
        <v>1</v>
      </c>
      <c r="P50" s="193">
        <v>1</v>
      </c>
      <c r="Q50" s="193">
        <v>1</v>
      </c>
      <c r="R50" s="193">
        <v>1</v>
      </c>
      <c r="S50" s="193">
        <v>1</v>
      </c>
      <c r="T50" s="193">
        <v>1</v>
      </c>
      <c r="U50" s="193">
        <v>1</v>
      </c>
      <c r="V50" s="193">
        <v>1</v>
      </c>
      <c r="W50" s="193">
        <v>1</v>
      </c>
      <c r="X50" s="193">
        <v>1</v>
      </c>
      <c r="Y50" s="193">
        <v>1</v>
      </c>
      <c r="Z50" s="193">
        <v>1</v>
      </c>
      <c r="AA50" s="193">
        <v>2</v>
      </c>
      <c r="AB50" s="193">
        <f t="shared" si="0"/>
        <v>21</v>
      </c>
      <c r="AC50" s="193"/>
    </row>
    <row r="51" spans="1:29">
      <c r="A51" s="193" t="s">
        <v>123</v>
      </c>
      <c r="B51" s="193" t="s">
        <v>145</v>
      </c>
      <c r="C51" s="193"/>
      <c r="D51" s="193"/>
      <c r="E51" s="193"/>
      <c r="F51" s="193"/>
      <c r="G51" s="193"/>
      <c r="H51" s="193">
        <v>4</v>
      </c>
      <c r="I51" s="193">
        <v>4</v>
      </c>
      <c r="J51" s="193">
        <v>4</v>
      </c>
      <c r="K51" s="193">
        <v>4</v>
      </c>
      <c r="L51" s="193">
        <v>4</v>
      </c>
      <c r="M51" s="193">
        <v>4</v>
      </c>
      <c r="N51" s="193">
        <v>4</v>
      </c>
      <c r="O51" s="193">
        <v>4</v>
      </c>
      <c r="P51" s="193">
        <v>4</v>
      </c>
      <c r="Q51" s="193">
        <v>4</v>
      </c>
      <c r="R51" s="193">
        <v>4</v>
      </c>
      <c r="S51" s="193">
        <v>4</v>
      </c>
      <c r="T51" s="193">
        <v>4</v>
      </c>
      <c r="U51" s="193">
        <v>4</v>
      </c>
      <c r="V51" s="193">
        <v>4</v>
      </c>
      <c r="W51" s="193">
        <v>4</v>
      </c>
      <c r="X51" s="193">
        <v>4</v>
      </c>
      <c r="Y51" s="193">
        <v>4</v>
      </c>
      <c r="Z51" s="193">
        <v>4</v>
      </c>
      <c r="AA51" s="193"/>
      <c r="AB51" s="193">
        <f t="shared" si="0"/>
        <v>76</v>
      </c>
      <c r="AC51" s="193"/>
    </row>
    <row r="52" spans="1:29">
      <c r="A52" s="193" t="s">
        <v>125</v>
      </c>
      <c r="B52" s="193" t="s">
        <v>302</v>
      </c>
      <c r="C52" s="193"/>
      <c r="D52" s="193"/>
      <c r="E52" s="193"/>
      <c r="F52" s="193"/>
      <c r="G52" s="193"/>
      <c r="H52" s="193"/>
      <c r="I52" s="193">
        <v>1</v>
      </c>
      <c r="J52" s="193"/>
      <c r="K52" s="193"/>
      <c r="L52" s="193"/>
      <c r="M52" s="193"/>
      <c r="N52" s="193"/>
      <c r="O52" s="193"/>
      <c r="P52" s="193"/>
      <c r="Q52" s="193"/>
      <c r="R52" s="193"/>
      <c r="S52" s="193"/>
      <c r="T52" s="193"/>
      <c r="U52" s="193"/>
      <c r="V52" s="193"/>
      <c r="W52" s="193"/>
      <c r="X52" s="193"/>
      <c r="Y52" s="193">
        <v>1</v>
      </c>
      <c r="Z52" s="193"/>
      <c r="AA52" s="193"/>
      <c r="AB52" s="193">
        <f t="shared" si="0"/>
        <v>2</v>
      </c>
      <c r="AC52" s="193"/>
    </row>
    <row r="53" spans="1:29">
      <c r="A53" s="193" t="s">
        <v>127</v>
      </c>
      <c r="B53" s="193" t="s">
        <v>303</v>
      </c>
      <c r="C53" s="193"/>
      <c r="D53" s="193"/>
      <c r="E53" s="193"/>
      <c r="F53" s="193"/>
      <c r="G53" s="193"/>
      <c r="H53" s="193"/>
      <c r="I53" s="193"/>
      <c r="J53" s="193"/>
      <c r="K53" s="193"/>
      <c r="L53" s="193"/>
      <c r="M53" s="193"/>
      <c r="N53" s="193"/>
      <c r="O53" s="193"/>
      <c r="P53" s="193"/>
      <c r="Q53" s="193"/>
      <c r="R53" s="193"/>
      <c r="S53" s="193"/>
      <c r="T53" s="193"/>
      <c r="U53" s="193"/>
      <c r="V53" s="193"/>
      <c r="W53" s="193"/>
      <c r="X53" s="193"/>
      <c r="Y53" s="193">
        <v>2</v>
      </c>
      <c r="Z53" s="193"/>
      <c r="AA53" s="193"/>
      <c r="AB53" s="193">
        <f t="shared" si="0"/>
        <v>2</v>
      </c>
      <c r="AC53" s="193"/>
    </row>
    <row r="54" spans="1:29">
      <c r="A54" s="193" t="s">
        <v>129</v>
      </c>
      <c r="B54" s="193" t="s">
        <v>304</v>
      </c>
      <c r="C54" s="193"/>
      <c r="D54" s="193"/>
      <c r="E54" s="193"/>
      <c r="F54" s="193"/>
      <c r="G54" s="193"/>
      <c r="H54" s="193"/>
      <c r="I54" s="193"/>
      <c r="J54" s="193"/>
      <c r="K54" s="193"/>
      <c r="L54" s="193"/>
      <c r="M54" s="193"/>
      <c r="N54" s="193"/>
      <c r="O54" s="193"/>
      <c r="P54" s="193"/>
      <c r="Q54" s="193"/>
      <c r="R54" s="193"/>
      <c r="S54" s="193"/>
      <c r="T54" s="193"/>
      <c r="U54" s="193"/>
      <c r="V54" s="193"/>
      <c r="W54" s="193"/>
      <c r="X54" s="193"/>
      <c r="Y54" s="193">
        <v>2</v>
      </c>
      <c r="Z54" s="193"/>
      <c r="AA54" s="193"/>
      <c r="AB54" s="193">
        <f t="shared" si="0"/>
        <v>2</v>
      </c>
      <c r="AC54" s="193"/>
    </row>
    <row r="55" spans="1:29">
      <c r="A55" s="193" t="s">
        <v>131</v>
      </c>
      <c r="B55" s="193" t="s">
        <v>305</v>
      </c>
      <c r="C55" s="193"/>
      <c r="D55" s="193"/>
      <c r="E55" s="193"/>
      <c r="F55" s="193"/>
      <c r="G55" s="193"/>
      <c r="H55" s="193"/>
      <c r="I55" s="193"/>
      <c r="J55" s="193"/>
      <c r="K55" s="193"/>
      <c r="L55" s="193"/>
      <c r="M55" s="193"/>
      <c r="N55" s="193"/>
      <c r="O55" s="193"/>
      <c r="P55" s="193"/>
      <c r="Q55" s="193"/>
      <c r="R55" s="193"/>
      <c r="S55" s="193"/>
      <c r="T55" s="193"/>
      <c r="U55" s="193"/>
      <c r="V55" s="193"/>
      <c r="W55" s="193"/>
      <c r="X55" s="193"/>
      <c r="Y55" s="193">
        <v>2</v>
      </c>
      <c r="Z55" s="193"/>
      <c r="AA55" s="193"/>
      <c r="AB55" s="193">
        <f t="shared" si="0"/>
        <v>2</v>
      </c>
      <c r="AC55" s="193"/>
    </row>
    <row r="56" spans="1:29">
      <c r="A56" s="193" t="s">
        <v>133</v>
      </c>
      <c r="B56" s="193" t="s">
        <v>191</v>
      </c>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v>3</v>
      </c>
      <c r="AB56" s="193">
        <f t="shared" si="0"/>
        <v>3</v>
      </c>
      <c r="AC56" s="193"/>
    </row>
    <row r="57" spans="1:28">
      <c r="A57" s="193" t="s">
        <v>135</v>
      </c>
      <c r="B57" s="198" t="s">
        <v>306</v>
      </c>
      <c r="F57">
        <v>1</v>
      </c>
      <c r="AB57" s="193">
        <f t="shared" si="0"/>
        <v>1</v>
      </c>
    </row>
    <row r="58" spans="1:28">
      <c r="A58" s="193" t="s">
        <v>137</v>
      </c>
      <c r="B58" s="198" t="s">
        <v>307</v>
      </c>
      <c r="G58">
        <v>2</v>
      </c>
      <c r="AB58" s="193">
        <f t="shared" si="0"/>
        <v>2</v>
      </c>
    </row>
    <row r="59" spans="28:28">
      <c r="AB59" s="193">
        <f t="shared" si="0"/>
        <v>0</v>
      </c>
    </row>
    <row r="60" spans="28:28">
      <c r="AB60" s="193">
        <f t="shared" si="0"/>
        <v>0</v>
      </c>
    </row>
    <row r="61" spans="28:28">
      <c r="AB61" s="193">
        <f t="shared" si="0"/>
        <v>0</v>
      </c>
    </row>
    <row r="64" spans="28:28">
      <c r="AB64">
        <f>SUM(AB3:AB63)</f>
        <v>989</v>
      </c>
    </row>
    <row r="66" spans="28:28">
      <c r="AB66" t="e">
        <f>#REF!-#REF!-#REF!-#REF!-#REF!-#REF!-#REF!-#REF!</f>
        <v>#REF!</v>
      </c>
    </row>
    <row r="67" spans="28:28">
      <c r="AB67" s="199" t="e">
        <f>AB64-AB66</f>
        <v>#REF!</v>
      </c>
    </row>
  </sheetData>
  <autoFilter ref="A2:AE61">
    <extLst/>
  </autoFilter>
  <mergeCells count="1">
    <mergeCell ref="A1:AE1"/>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5" defaultRowHeight="15.6"/>
  <cols>
    <col min="2" max="2" width="9.875" customWidth="1"/>
    <col min="5" max="27" width="8.75" hidden="1" customWidth="1" outlineLevel="1"/>
    <col min="28" max="28" width="9" customWidth="1" collapsed="1"/>
  </cols>
  <sheetData>
    <row r="1" spans="1:31">
      <c r="A1" s="192" t="s">
        <v>308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row>
    <row r="2" spans="1:29">
      <c r="A2" s="193" t="s">
        <v>1</v>
      </c>
      <c r="B2" s="193" t="s">
        <v>2</v>
      </c>
      <c r="C2" s="193" t="s">
        <v>3</v>
      </c>
      <c r="D2" s="193" t="s">
        <v>4</v>
      </c>
      <c r="E2" s="193" t="s">
        <v>5</v>
      </c>
      <c r="F2" s="193" t="s">
        <v>6</v>
      </c>
      <c r="G2" s="193" t="s">
        <v>7</v>
      </c>
      <c r="H2" s="193" t="s">
        <v>8</v>
      </c>
      <c r="I2" s="193" t="s">
        <v>9</v>
      </c>
      <c r="J2" s="193" t="s">
        <v>10</v>
      </c>
      <c r="K2" s="193" t="s">
        <v>11</v>
      </c>
      <c r="L2" s="193" t="s">
        <v>12</v>
      </c>
      <c r="M2" s="193" t="s">
        <v>13</v>
      </c>
      <c r="N2" s="193" t="s">
        <v>14</v>
      </c>
      <c r="O2" s="193" t="s">
        <v>15</v>
      </c>
      <c r="P2" s="193" t="s">
        <v>16</v>
      </c>
      <c r="Q2" s="193" t="s">
        <v>17</v>
      </c>
      <c r="R2" s="193" t="s">
        <v>18</v>
      </c>
      <c r="S2" s="193" t="s">
        <v>19</v>
      </c>
      <c r="T2" s="193" t="s">
        <v>20</v>
      </c>
      <c r="U2" s="193" t="s">
        <v>21</v>
      </c>
      <c r="V2" s="193" t="s">
        <v>22</v>
      </c>
      <c r="W2" s="193" t="s">
        <v>23</v>
      </c>
      <c r="X2" s="193" t="s">
        <v>24</v>
      </c>
      <c r="Y2" s="193" t="s">
        <v>25</v>
      </c>
      <c r="Z2" s="193" t="s">
        <v>26</v>
      </c>
      <c r="AA2" s="193" t="s">
        <v>27</v>
      </c>
      <c r="AB2" s="193" t="s">
        <v>28</v>
      </c>
      <c r="AC2" s="193" t="s">
        <v>206</v>
      </c>
    </row>
    <row r="3" spans="1:29">
      <c r="A3" s="193" t="s">
        <v>29</v>
      </c>
      <c r="B3" s="193" t="s">
        <v>309</v>
      </c>
      <c r="C3" s="193"/>
      <c r="D3" s="193"/>
      <c r="E3" s="193">
        <v>2</v>
      </c>
      <c r="F3" s="194"/>
      <c r="G3" s="193"/>
      <c r="H3" s="193"/>
      <c r="I3" s="193"/>
      <c r="J3" s="193"/>
      <c r="K3" s="193"/>
      <c r="L3" s="193"/>
      <c r="M3" s="193"/>
      <c r="N3" s="193"/>
      <c r="O3" s="193"/>
      <c r="P3" s="193"/>
      <c r="Q3" s="193"/>
      <c r="R3" s="193"/>
      <c r="S3" s="193"/>
      <c r="T3" s="193"/>
      <c r="U3" s="193"/>
      <c r="V3" s="193"/>
      <c r="W3" s="193"/>
      <c r="X3" s="193"/>
      <c r="Y3" s="193"/>
      <c r="Z3" s="193"/>
      <c r="AA3" s="193"/>
      <c r="AB3" s="193">
        <f t="shared" ref="AB3:AB30" si="0">SUM(E3:AA3)</f>
        <v>2</v>
      </c>
      <c r="AC3" s="193">
        <f>C3*D3*AB3/1000000</f>
        <v>0</v>
      </c>
    </row>
    <row r="4" spans="1:29">
      <c r="A4" s="193" t="s">
        <v>31</v>
      </c>
      <c r="B4" s="193" t="s">
        <v>310</v>
      </c>
      <c r="C4" s="193"/>
      <c r="D4" s="193"/>
      <c r="E4" s="193"/>
      <c r="F4" s="194">
        <v>1</v>
      </c>
      <c r="G4" s="193">
        <v>1</v>
      </c>
      <c r="H4" s="193"/>
      <c r="I4" s="193"/>
      <c r="J4" s="193"/>
      <c r="K4" s="193"/>
      <c r="L4" s="193"/>
      <c r="M4" s="193"/>
      <c r="N4" s="193"/>
      <c r="O4" s="193"/>
      <c r="P4" s="193"/>
      <c r="Q4" s="193"/>
      <c r="R4" s="193"/>
      <c r="S4" s="193"/>
      <c r="T4" s="193"/>
      <c r="U4" s="193"/>
      <c r="V4" s="193"/>
      <c r="W4" s="193"/>
      <c r="X4" s="193"/>
      <c r="Y4" s="193"/>
      <c r="Z4" s="193"/>
      <c r="AA4" s="193"/>
      <c r="AB4" s="193">
        <f t="shared" si="0"/>
        <v>2</v>
      </c>
      <c r="AC4" s="193">
        <f t="shared" ref="AC4:AC52" si="1">C4*D4*AB4/1000000</f>
        <v>0</v>
      </c>
    </row>
    <row r="5" spans="1:29">
      <c r="A5" s="193" t="s">
        <v>33</v>
      </c>
      <c r="B5" s="193" t="s">
        <v>311</v>
      </c>
      <c r="C5" s="193"/>
      <c r="D5" s="193"/>
      <c r="E5" s="193"/>
      <c r="F5" s="194">
        <v>1</v>
      </c>
      <c r="G5" s="193">
        <v>1</v>
      </c>
      <c r="H5" s="193"/>
      <c r="I5" s="193"/>
      <c r="J5" s="193"/>
      <c r="K5" s="193"/>
      <c r="L5" s="193"/>
      <c r="M5" s="193"/>
      <c r="N5" s="193"/>
      <c r="O5" s="193"/>
      <c r="P5" s="193"/>
      <c r="Q5" s="193"/>
      <c r="R5" s="193"/>
      <c r="S5" s="193"/>
      <c r="T5" s="193"/>
      <c r="U5" s="193"/>
      <c r="V5" s="193"/>
      <c r="W5" s="193"/>
      <c r="X5" s="193"/>
      <c r="Y5" s="193"/>
      <c r="Z5" s="193"/>
      <c r="AA5" s="193"/>
      <c r="AB5" s="193">
        <f t="shared" si="0"/>
        <v>2</v>
      </c>
      <c r="AC5" s="193">
        <f t="shared" si="1"/>
        <v>0</v>
      </c>
    </row>
    <row r="6" spans="1:29">
      <c r="A6" s="193" t="s">
        <v>35</v>
      </c>
      <c r="B6" s="193" t="s">
        <v>312</v>
      </c>
      <c r="C6" s="193"/>
      <c r="D6" s="193"/>
      <c r="E6" s="193"/>
      <c r="F6" s="194">
        <v>1</v>
      </c>
      <c r="G6" s="193"/>
      <c r="H6" s="193"/>
      <c r="I6" s="193"/>
      <c r="J6" s="193"/>
      <c r="K6" s="193"/>
      <c r="L6" s="193"/>
      <c r="M6" s="193"/>
      <c r="N6" s="193"/>
      <c r="O6" s="193"/>
      <c r="P6" s="193"/>
      <c r="Q6" s="193"/>
      <c r="R6" s="193"/>
      <c r="S6" s="193"/>
      <c r="T6" s="193"/>
      <c r="U6" s="193"/>
      <c r="V6" s="193"/>
      <c r="W6" s="193"/>
      <c r="X6" s="193"/>
      <c r="Y6" s="193"/>
      <c r="Z6" s="193"/>
      <c r="AA6" s="193"/>
      <c r="AB6" s="193">
        <f t="shared" si="0"/>
        <v>1</v>
      </c>
      <c r="AC6" s="193">
        <f t="shared" si="1"/>
        <v>0</v>
      </c>
    </row>
    <row r="7" spans="1:29">
      <c r="A7" s="193" t="s">
        <v>37</v>
      </c>
      <c r="B7" s="193" t="s">
        <v>313</v>
      </c>
      <c r="C7" s="193"/>
      <c r="D7" s="193"/>
      <c r="E7" s="193"/>
      <c r="F7" s="194">
        <v>2</v>
      </c>
      <c r="G7" s="193">
        <v>2</v>
      </c>
      <c r="H7" s="193"/>
      <c r="I7" s="193"/>
      <c r="J7" s="193"/>
      <c r="K7" s="193"/>
      <c r="L7" s="193"/>
      <c r="M7" s="193"/>
      <c r="N7" s="193"/>
      <c r="O7" s="193"/>
      <c r="P7" s="193"/>
      <c r="Q7" s="193"/>
      <c r="R7" s="193"/>
      <c r="S7" s="193"/>
      <c r="T7" s="193"/>
      <c r="U7" s="193"/>
      <c r="V7" s="193"/>
      <c r="W7" s="193"/>
      <c r="X7" s="193"/>
      <c r="Y7" s="193"/>
      <c r="Z7" s="193"/>
      <c r="AA7" s="193"/>
      <c r="AB7" s="193">
        <f t="shared" si="0"/>
        <v>4</v>
      </c>
      <c r="AC7" s="193">
        <f t="shared" si="1"/>
        <v>0</v>
      </c>
    </row>
    <row r="8" spans="1:29">
      <c r="A8" s="193" t="s">
        <v>39</v>
      </c>
      <c r="B8" s="193" t="s">
        <v>314</v>
      </c>
      <c r="C8" s="193"/>
      <c r="D8" s="193"/>
      <c r="E8" s="193"/>
      <c r="F8" s="193">
        <v>1</v>
      </c>
      <c r="G8" s="193">
        <v>1</v>
      </c>
      <c r="H8" s="193"/>
      <c r="I8" s="193"/>
      <c r="J8" s="193"/>
      <c r="K8" s="193"/>
      <c r="L8" s="193"/>
      <c r="M8" s="193"/>
      <c r="N8" s="193"/>
      <c r="O8" s="193"/>
      <c r="P8" s="193"/>
      <c r="Q8" s="193"/>
      <c r="R8" s="193"/>
      <c r="S8" s="193"/>
      <c r="T8" s="193"/>
      <c r="U8" s="193"/>
      <c r="V8" s="193"/>
      <c r="W8" s="193"/>
      <c r="X8" s="193"/>
      <c r="Y8" s="193"/>
      <c r="Z8" s="193"/>
      <c r="AA8" s="193"/>
      <c r="AB8" s="193">
        <f t="shared" si="0"/>
        <v>2</v>
      </c>
      <c r="AC8" s="193">
        <f t="shared" si="1"/>
        <v>0</v>
      </c>
    </row>
    <row r="9" spans="1:29">
      <c r="A9" s="193" t="s">
        <v>41</v>
      </c>
      <c r="B9" s="193" t="s">
        <v>315</v>
      </c>
      <c r="C9" s="193"/>
      <c r="D9" s="193"/>
      <c r="E9" s="193"/>
      <c r="F9" s="193">
        <v>1</v>
      </c>
      <c r="G9" s="193">
        <v>1</v>
      </c>
      <c r="H9" s="193"/>
      <c r="I9" s="193"/>
      <c r="J9" s="193"/>
      <c r="K9" s="193"/>
      <c r="L9" s="193"/>
      <c r="M9" s="193"/>
      <c r="N9" s="193"/>
      <c r="O9" s="193"/>
      <c r="P9" s="193"/>
      <c r="Q9" s="193"/>
      <c r="R9" s="193"/>
      <c r="S9" s="193"/>
      <c r="T9" s="193"/>
      <c r="U9" s="193"/>
      <c r="V9" s="193"/>
      <c r="W9" s="193"/>
      <c r="X9" s="193"/>
      <c r="Y9" s="193"/>
      <c r="Z9" s="193"/>
      <c r="AA9" s="193"/>
      <c r="AB9" s="193">
        <f t="shared" si="0"/>
        <v>2</v>
      </c>
      <c r="AC9" s="193">
        <f t="shared" si="1"/>
        <v>0</v>
      </c>
    </row>
    <row r="10" spans="1:29">
      <c r="A10" s="193" t="s">
        <v>43</v>
      </c>
      <c r="B10" s="193" t="s">
        <v>316</v>
      </c>
      <c r="C10" s="193"/>
      <c r="D10" s="193"/>
      <c r="E10" s="193"/>
      <c r="F10" s="193">
        <v>1</v>
      </c>
      <c r="G10" s="193"/>
      <c r="H10" s="193"/>
      <c r="I10" s="193"/>
      <c r="J10" s="193"/>
      <c r="K10" s="193"/>
      <c r="L10" s="193"/>
      <c r="M10" s="193"/>
      <c r="N10" s="193"/>
      <c r="O10" s="193"/>
      <c r="P10" s="193"/>
      <c r="Q10" s="193"/>
      <c r="R10" s="193"/>
      <c r="S10" s="193"/>
      <c r="T10" s="193"/>
      <c r="U10" s="193"/>
      <c r="V10" s="193"/>
      <c r="W10" s="193"/>
      <c r="X10" s="193"/>
      <c r="Y10" s="193"/>
      <c r="Z10" s="193"/>
      <c r="AA10" s="193"/>
      <c r="AB10" s="193">
        <f t="shared" si="0"/>
        <v>1</v>
      </c>
      <c r="AC10" s="193">
        <f t="shared" si="1"/>
        <v>0</v>
      </c>
    </row>
    <row r="11" spans="1:29">
      <c r="A11" s="193" t="s">
        <v>45</v>
      </c>
      <c r="B11" s="193" t="s">
        <v>40</v>
      </c>
      <c r="C11" s="193"/>
      <c r="D11" s="193"/>
      <c r="E11" s="193"/>
      <c r="F11" s="193">
        <v>2</v>
      </c>
      <c r="G11" s="193"/>
      <c r="H11" s="193"/>
      <c r="I11" s="193"/>
      <c r="J11" s="193"/>
      <c r="K11" s="193"/>
      <c r="L11" s="193"/>
      <c r="M11" s="193"/>
      <c r="N11" s="193"/>
      <c r="O11" s="193"/>
      <c r="P11" s="193"/>
      <c r="Q11" s="193"/>
      <c r="R11" s="193"/>
      <c r="S11" s="193"/>
      <c r="T11" s="193"/>
      <c r="U11" s="193"/>
      <c r="V11" s="193"/>
      <c r="W11" s="193"/>
      <c r="X11" s="193"/>
      <c r="Y11" s="193"/>
      <c r="Z11" s="193"/>
      <c r="AA11" s="193"/>
      <c r="AB11" s="193">
        <f t="shared" si="0"/>
        <v>2</v>
      </c>
      <c r="AC11" s="193">
        <f t="shared" si="1"/>
        <v>0</v>
      </c>
    </row>
    <row r="12" spans="1:29">
      <c r="A12" s="193" t="s">
        <v>47</v>
      </c>
      <c r="B12" s="193" t="s">
        <v>317</v>
      </c>
      <c r="C12" s="193"/>
      <c r="D12" s="193"/>
      <c r="E12" s="193"/>
      <c r="F12" s="193">
        <v>1</v>
      </c>
      <c r="G12" s="193"/>
      <c r="H12" s="193"/>
      <c r="I12" s="193"/>
      <c r="J12" s="193"/>
      <c r="K12" s="193"/>
      <c r="L12" s="193"/>
      <c r="M12" s="193"/>
      <c r="N12" s="193"/>
      <c r="O12" s="193"/>
      <c r="P12" s="193"/>
      <c r="Q12" s="193"/>
      <c r="R12" s="193"/>
      <c r="S12" s="193"/>
      <c r="T12" s="193"/>
      <c r="U12" s="193"/>
      <c r="V12" s="193"/>
      <c r="W12" s="193"/>
      <c r="X12" s="193"/>
      <c r="Y12" s="193"/>
      <c r="Z12" s="193"/>
      <c r="AA12" s="193"/>
      <c r="AB12" s="193">
        <f t="shared" si="0"/>
        <v>1</v>
      </c>
      <c r="AC12" s="193">
        <f t="shared" si="1"/>
        <v>0</v>
      </c>
    </row>
    <row r="13" spans="1:29">
      <c r="A13" s="193" t="s">
        <v>49</v>
      </c>
      <c r="B13" s="193" t="s">
        <v>70</v>
      </c>
      <c r="C13" s="193"/>
      <c r="D13" s="193"/>
      <c r="E13" s="193"/>
      <c r="F13" s="193">
        <v>6</v>
      </c>
      <c r="G13" s="193"/>
      <c r="H13" s="193"/>
      <c r="I13" s="193"/>
      <c r="J13" s="193"/>
      <c r="K13" s="193"/>
      <c r="L13" s="193"/>
      <c r="M13" s="193"/>
      <c r="N13" s="193"/>
      <c r="O13" s="193"/>
      <c r="P13" s="193"/>
      <c r="Q13" s="193"/>
      <c r="R13" s="193"/>
      <c r="S13" s="193"/>
      <c r="T13" s="193"/>
      <c r="U13" s="193"/>
      <c r="V13" s="193"/>
      <c r="W13" s="193"/>
      <c r="X13" s="193"/>
      <c r="Y13" s="193"/>
      <c r="Z13" s="193"/>
      <c r="AA13" s="193"/>
      <c r="AB13" s="193">
        <f t="shared" si="0"/>
        <v>6</v>
      </c>
      <c r="AC13" s="193">
        <f t="shared" si="1"/>
        <v>0</v>
      </c>
    </row>
    <row r="14" spans="1:29">
      <c r="A14" s="193" t="s">
        <v>51</v>
      </c>
      <c r="B14" s="193" t="s">
        <v>318</v>
      </c>
      <c r="C14" s="193"/>
      <c r="D14" s="193"/>
      <c r="E14" s="193"/>
      <c r="F14" s="193">
        <v>4</v>
      </c>
      <c r="G14" s="193"/>
      <c r="H14" s="193"/>
      <c r="I14" s="193"/>
      <c r="J14" s="193"/>
      <c r="K14" s="193"/>
      <c r="L14" s="193"/>
      <c r="M14" s="193"/>
      <c r="N14" s="193"/>
      <c r="O14" s="193"/>
      <c r="P14" s="193"/>
      <c r="Q14" s="193"/>
      <c r="R14" s="193"/>
      <c r="S14" s="193"/>
      <c r="T14" s="193"/>
      <c r="U14" s="193"/>
      <c r="V14" s="193"/>
      <c r="W14" s="193"/>
      <c r="X14" s="193"/>
      <c r="Y14" s="193"/>
      <c r="Z14" s="193"/>
      <c r="AA14" s="193"/>
      <c r="AB14" s="193">
        <f t="shared" si="0"/>
        <v>4</v>
      </c>
      <c r="AC14" s="193">
        <f t="shared" si="1"/>
        <v>0</v>
      </c>
    </row>
    <row r="15" spans="1:29">
      <c r="A15" s="193" t="s">
        <v>53</v>
      </c>
      <c r="B15" s="193" t="s">
        <v>319</v>
      </c>
      <c r="C15" s="193"/>
      <c r="D15" s="193"/>
      <c r="E15" s="193"/>
      <c r="F15" s="193">
        <v>5</v>
      </c>
      <c r="G15" s="193"/>
      <c r="H15" s="193"/>
      <c r="I15" s="193"/>
      <c r="J15" s="193"/>
      <c r="K15" s="193"/>
      <c r="L15" s="193"/>
      <c r="M15" s="193"/>
      <c r="N15" s="193"/>
      <c r="O15" s="193"/>
      <c r="P15" s="193"/>
      <c r="Q15" s="193"/>
      <c r="R15" s="193"/>
      <c r="S15" s="193"/>
      <c r="T15" s="193"/>
      <c r="U15" s="193"/>
      <c r="V15" s="193"/>
      <c r="W15" s="193"/>
      <c r="X15" s="193"/>
      <c r="Y15" s="193"/>
      <c r="Z15" s="193"/>
      <c r="AA15" s="193"/>
      <c r="AB15" s="193">
        <f t="shared" si="0"/>
        <v>5</v>
      </c>
      <c r="AC15" s="193">
        <f t="shared" si="1"/>
        <v>0</v>
      </c>
    </row>
    <row r="16" spans="1:29">
      <c r="A16" s="193" t="s">
        <v>55</v>
      </c>
      <c r="B16" s="193" t="s">
        <v>320</v>
      </c>
      <c r="C16" s="193"/>
      <c r="D16" s="193"/>
      <c r="E16" s="193"/>
      <c r="F16" s="193">
        <v>5</v>
      </c>
      <c r="G16" s="193"/>
      <c r="H16" s="193"/>
      <c r="I16" s="193"/>
      <c r="J16" s="193"/>
      <c r="K16" s="193"/>
      <c r="L16" s="193"/>
      <c r="M16" s="193"/>
      <c r="N16" s="193"/>
      <c r="O16" s="193"/>
      <c r="P16" s="193"/>
      <c r="Q16" s="193"/>
      <c r="R16" s="193"/>
      <c r="S16" s="193"/>
      <c r="T16" s="193"/>
      <c r="U16" s="193"/>
      <c r="V16" s="193"/>
      <c r="W16" s="193"/>
      <c r="X16" s="193"/>
      <c r="Y16" s="193"/>
      <c r="Z16" s="193"/>
      <c r="AA16" s="193"/>
      <c r="AB16" s="193">
        <f t="shared" si="0"/>
        <v>5</v>
      </c>
      <c r="AC16" s="193">
        <f t="shared" si="1"/>
        <v>0</v>
      </c>
    </row>
    <row r="17" spans="1:29">
      <c r="A17" s="193" t="s">
        <v>57</v>
      </c>
      <c r="B17" s="193" t="s">
        <v>321</v>
      </c>
      <c r="C17" s="193"/>
      <c r="D17" s="193"/>
      <c r="E17" s="193"/>
      <c r="F17" s="193">
        <v>1</v>
      </c>
      <c r="G17" s="193"/>
      <c r="H17" s="193"/>
      <c r="I17" s="193"/>
      <c r="J17" s="193"/>
      <c r="K17" s="193"/>
      <c r="L17" s="193"/>
      <c r="M17" s="193"/>
      <c r="N17" s="193"/>
      <c r="O17" s="193"/>
      <c r="P17" s="193"/>
      <c r="Q17" s="193"/>
      <c r="R17" s="193"/>
      <c r="S17" s="193"/>
      <c r="T17" s="193"/>
      <c r="U17" s="193"/>
      <c r="V17" s="193"/>
      <c r="W17" s="193"/>
      <c r="X17" s="193"/>
      <c r="Y17" s="193"/>
      <c r="Z17" s="193"/>
      <c r="AA17" s="193"/>
      <c r="AB17" s="193">
        <f t="shared" si="0"/>
        <v>1</v>
      </c>
      <c r="AC17" s="193">
        <f t="shared" si="1"/>
        <v>0</v>
      </c>
    </row>
    <row r="18" spans="1:29">
      <c r="A18" s="193" t="s">
        <v>59</v>
      </c>
      <c r="B18" s="193" t="s">
        <v>322</v>
      </c>
      <c r="C18" s="193"/>
      <c r="D18" s="193"/>
      <c r="E18" s="193"/>
      <c r="F18" s="193">
        <v>2</v>
      </c>
      <c r="G18" s="193">
        <v>2</v>
      </c>
      <c r="H18" s="193"/>
      <c r="I18" s="193"/>
      <c r="J18" s="193"/>
      <c r="K18" s="193"/>
      <c r="L18" s="193"/>
      <c r="M18" s="193"/>
      <c r="N18" s="193"/>
      <c r="O18" s="193"/>
      <c r="P18" s="193"/>
      <c r="Q18" s="193"/>
      <c r="R18" s="193"/>
      <c r="S18" s="193"/>
      <c r="T18" s="193"/>
      <c r="U18" s="193"/>
      <c r="V18" s="193"/>
      <c r="W18" s="193"/>
      <c r="X18" s="193"/>
      <c r="Y18" s="193"/>
      <c r="Z18" s="193"/>
      <c r="AA18" s="193"/>
      <c r="AB18" s="193">
        <f t="shared" si="0"/>
        <v>4</v>
      </c>
      <c r="AC18" s="193">
        <f t="shared" si="1"/>
        <v>0</v>
      </c>
    </row>
    <row r="19" spans="1:29">
      <c r="A19" s="193" t="s">
        <v>61</v>
      </c>
      <c r="B19" s="193" t="s">
        <v>323</v>
      </c>
      <c r="C19" s="193"/>
      <c r="D19" s="193"/>
      <c r="E19" s="193"/>
      <c r="F19" s="193">
        <v>6</v>
      </c>
      <c r="G19" s="193">
        <v>6</v>
      </c>
      <c r="H19" s="193"/>
      <c r="I19" s="193"/>
      <c r="J19" s="193"/>
      <c r="K19" s="193"/>
      <c r="L19" s="193"/>
      <c r="M19" s="193"/>
      <c r="N19" s="193"/>
      <c r="O19" s="193"/>
      <c r="P19" s="193"/>
      <c r="Q19" s="193"/>
      <c r="R19" s="193"/>
      <c r="S19" s="193"/>
      <c r="T19" s="193"/>
      <c r="U19" s="193"/>
      <c r="V19" s="193"/>
      <c r="W19" s="193"/>
      <c r="X19" s="193"/>
      <c r="Y19" s="193"/>
      <c r="Z19" s="193"/>
      <c r="AA19" s="193"/>
      <c r="AB19" s="193">
        <f t="shared" si="0"/>
        <v>12</v>
      </c>
      <c r="AC19" s="193">
        <f t="shared" si="1"/>
        <v>0</v>
      </c>
    </row>
    <row r="20" spans="1:29">
      <c r="A20" s="193" t="s">
        <v>63</v>
      </c>
      <c r="B20" s="193" t="s">
        <v>324</v>
      </c>
      <c r="C20" s="193"/>
      <c r="D20" s="193"/>
      <c r="E20" s="193"/>
      <c r="F20" s="193">
        <v>1</v>
      </c>
      <c r="G20" s="193"/>
      <c r="H20" s="193"/>
      <c r="I20" s="193"/>
      <c r="J20" s="193"/>
      <c r="K20" s="193"/>
      <c r="L20" s="193"/>
      <c r="M20" s="193"/>
      <c r="N20" s="193"/>
      <c r="O20" s="193"/>
      <c r="P20" s="193"/>
      <c r="Q20" s="193"/>
      <c r="R20" s="193"/>
      <c r="S20" s="193"/>
      <c r="T20" s="193"/>
      <c r="U20" s="193"/>
      <c r="V20" s="193"/>
      <c r="W20" s="193"/>
      <c r="X20" s="193"/>
      <c r="Y20" s="193"/>
      <c r="Z20" s="193"/>
      <c r="AA20" s="193"/>
      <c r="AB20" s="193">
        <f t="shared" si="0"/>
        <v>1</v>
      </c>
      <c r="AC20" s="193">
        <f t="shared" si="1"/>
        <v>0</v>
      </c>
    </row>
    <row r="21" spans="1:29">
      <c r="A21" s="193" t="s">
        <v>65</v>
      </c>
      <c r="B21" s="193" t="s">
        <v>325</v>
      </c>
      <c r="C21" s="193"/>
      <c r="D21" s="193"/>
      <c r="E21" s="193"/>
      <c r="F21" s="193">
        <v>8</v>
      </c>
      <c r="G21" s="193">
        <v>9</v>
      </c>
      <c r="H21" s="193"/>
      <c r="I21" s="193"/>
      <c r="J21" s="193"/>
      <c r="K21" s="193"/>
      <c r="L21" s="193"/>
      <c r="M21" s="193"/>
      <c r="N21" s="193"/>
      <c r="O21" s="193"/>
      <c r="P21" s="193"/>
      <c r="Q21" s="193"/>
      <c r="R21" s="193"/>
      <c r="S21" s="193"/>
      <c r="T21" s="193"/>
      <c r="U21" s="193"/>
      <c r="V21" s="193"/>
      <c r="W21" s="193"/>
      <c r="X21" s="193"/>
      <c r="Y21" s="193"/>
      <c r="Z21" s="193"/>
      <c r="AA21" s="193"/>
      <c r="AB21" s="193">
        <f t="shared" si="0"/>
        <v>17</v>
      </c>
      <c r="AC21" s="193">
        <f t="shared" si="1"/>
        <v>0</v>
      </c>
    </row>
    <row r="22" spans="1:29">
      <c r="A22" s="193" t="s">
        <v>67</v>
      </c>
      <c r="B22" s="193" t="s">
        <v>326</v>
      </c>
      <c r="C22" s="193"/>
      <c r="D22" s="193"/>
      <c r="E22" s="193"/>
      <c r="F22" s="193">
        <v>1</v>
      </c>
      <c r="G22" s="193">
        <v>2</v>
      </c>
      <c r="H22" s="193"/>
      <c r="I22" s="193"/>
      <c r="J22" s="193"/>
      <c r="K22" s="193"/>
      <c r="L22" s="193"/>
      <c r="M22" s="193"/>
      <c r="N22" s="193"/>
      <c r="O22" s="193"/>
      <c r="P22" s="193"/>
      <c r="Q22" s="193"/>
      <c r="R22" s="193"/>
      <c r="S22" s="193"/>
      <c r="T22" s="193"/>
      <c r="U22" s="193"/>
      <c r="V22" s="193"/>
      <c r="W22" s="193"/>
      <c r="X22" s="193"/>
      <c r="Y22" s="193"/>
      <c r="Z22" s="193"/>
      <c r="AA22" s="193"/>
      <c r="AB22" s="193">
        <f t="shared" si="0"/>
        <v>3</v>
      </c>
      <c r="AC22" s="193">
        <f t="shared" si="1"/>
        <v>0</v>
      </c>
    </row>
    <row r="23" spans="1:29">
      <c r="A23" s="193" t="s">
        <v>69</v>
      </c>
      <c r="B23" s="193" t="s">
        <v>327</v>
      </c>
      <c r="C23" s="193"/>
      <c r="D23" s="193"/>
      <c r="E23" s="193"/>
      <c r="F23" s="193">
        <v>3</v>
      </c>
      <c r="G23" s="193">
        <v>4</v>
      </c>
      <c r="H23" s="193"/>
      <c r="I23" s="193"/>
      <c r="J23" s="193"/>
      <c r="K23" s="193"/>
      <c r="L23" s="193"/>
      <c r="M23" s="193"/>
      <c r="N23" s="193"/>
      <c r="O23" s="193"/>
      <c r="P23" s="193"/>
      <c r="Q23" s="193"/>
      <c r="R23" s="193"/>
      <c r="S23" s="193"/>
      <c r="T23" s="193"/>
      <c r="U23" s="193"/>
      <c r="V23" s="193"/>
      <c r="W23" s="193"/>
      <c r="X23" s="193"/>
      <c r="Y23" s="193"/>
      <c r="Z23" s="193"/>
      <c r="AA23" s="193"/>
      <c r="AB23" s="193">
        <f t="shared" si="0"/>
        <v>7</v>
      </c>
      <c r="AC23" s="193">
        <f t="shared" si="1"/>
        <v>0</v>
      </c>
    </row>
    <row r="24" spans="1:29">
      <c r="A24" s="193" t="s">
        <v>71</v>
      </c>
      <c r="B24" s="193" t="s">
        <v>328</v>
      </c>
      <c r="C24" s="193"/>
      <c r="D24" s="193"/>
      <c r="E24" s="193"/>
      <c r="F24" s="193">
        <v>3</v>
      </c>
      <c r="G24" s="193">
        <v>3</v>
      </c>
      <c r="H24" s="193"/>
      <c r="I24" s="193"/>
      <c r="J24" s="193"/>
      <c r="K24" s="193"/>
      <c r="L24" s="193"/>
      <c r="M24" s="193"/>
      <c r="N24" s="193"/>
      <c r="O24" s="193"/>
      <c r="P24" s="193"/>
      <c r="Q24" s="193"/>
      <c r="R24" s="193"/>
      <c r="S24" s="193"/>
      <c r="T24" s="193"/>
      <c r="U24" s="193"/>
      <c r="V24" s="193"/>
      <c r="W24" s="193"/>
      <c r="X24" s="193"/>
      <c r="Y24" s="193"/>
      <c r="Z24" s="193"/>
      <c r="AA24" s="193"/>
      <c r="AB24" s="193">
        <f t="shared" si="0"/>
        <v>6</v>
      </c>
      <c r="AC24" s="193">
        <f t="shared" si="1"/>
        <v>0</v>
      </c>
    </row>
    <row r="25" spans="1:29">
      <c r="A25" s="193" t="s">
        <v>223</v>
      </c>
      <c r="B25" s="194" t="s">
        <v>329</v>
      </c>
      <c r="C25" s="193"/>
      <c r="D25" s="193"/>
      <c r="E25" s="193"/>
      <c r="F25" s="193">
        <v>1</v>
      </c>
      <c r="G25" s="193">
        <v>1</v>
      </c>
      <c r="H25" s="193"/>
      <c r="I25" s="193"/>
      <c r="J25" s="193"/>
      <c r="K25" s="193"/>
      <c r="L25" s="193"/>
      <c r="M25" s="193"/>
      <c r="N25" s="193"/>
      <c r="O25" s="193"/>
      <c r="P25" s="193"/>
      <c r="Q25" s="193"/>
      <c r="R25" s="193"/>
      <c r="S25" s="193"/>
      <c r="T25" s="193"/>
      <c r="U25" s="193"/>
      <c r="V25" s="193"/>
      <c r="W25" s="193"/>
      <c r="X25" s="193"/>
      <c r="Y25" s="193"/>
      <c r="Z25" s="193"/>
      <c r="AA25" s="193"/>
      <c r="AB25" s="193">
        <f t="shared" si="0"/>
        <v>2</v>
      </c>
      <c r="AC25" s="193">
        <f t="shared" si="1"/>
        <v>0</v>
      </c>
    </row>
    <row r="26" spans="1:29">
      <c r="A26" s="193" t="s">
        <v>73</v>
      </c>
      <c r="B26" s="193" t="s">
        <v>330</v>
      </c>
      <c r="C26" s="193"/>
      <c r="D26" s="193"/>
      <c r="E26" s="193"/>
      <c r="F26" s="193">
        <v>1</v>
      </c>
      <c r="G26" s="193">
        <v>1</v>
      </c>
      <c r="H26" s="193"/>
      <c r="I26" s="193"/>
      <c r="J26" s="193"/>
      <c r="K26" s="193"/>
      <c r="L26" s="193"/>
      <c r="M26" s="193"/>
      <c r="N26" s="193"/>
      <c r="O26" s="193"/>
      <c r="P26" s="193"/>
      <c r="Q26" s="193"/>
      <c r="R26" s="193"/>
      <c r="S26" s="193"/>
      <c r="T26" s="193"/>
      <c r="U26" s="193"/>
      <c r="V26" s="193"/>
      <c r="W26" s="193"/>
      <c r="X26" s="193"/>
      <c r="Y26" s="193"/>
      <c r="Z26" s="193"/>
      <c r="AA26" s="193"/>
      <c r="AB26" s="193">
        <f t="shared" si="0"/>
        <v>2</v>
      </c>
      <c r="AC26" s="193">
        <f t="shared" si="1"/>
        <v>0</v>
      </c>
    </row>
    <row r="27" spans="1:29">
      <c r="A27" s="193" t="s">
        <v>75</v>
      </c>
      <c r="B27" s="193" t="s">
        <v>331</v>
      </c>
      <c r="C27" s="193"/>
      <c r="D27" s="193"/>
      <c r="E27" s="193"/>
      <c r="F27" s="193">
        <v>1</v>
      </c>
      <c r="G27" s="193">
        <v>1</v>
      </c>
      <c r="H27" s="193"/>
      <c r="I27" s="193"/>
      <c r="J27" s="193"/>
      <c r="K27" s="193"/>
      <c r="L27" s="193"/>
      <c r="M27" s="193"/>
      <c r="N27" s="193"/>
      <c r="O27" s="193"/>
      <c r="P27" s="193"/>
      <c r="Q27" s="193"/>
      <c r="R27" s="193"/>
      <c r="S27" s="193"/>
      <c r="T27" s="193"/>
      <c r="U27" s="193"/>
      <c r="V27" s="193"/>
      <c r="W27" s="193"/>
      <c r="X27" s="193"/>
      <c r="Y27" s="193"/>
      <c r="Z27" s="193"/>
      <c r="AA27" s="193"/>
      <c r="AB27" s="193">
        <f t="shared" si="0"/>
        <v>2</v>
      </c>
      <c r="AC27" s="193">
        <f t="shared" si="1"/>
        <v>0</v>
      </c>
    </row>
    <row r="28" spans="1:29">
      <c r="A28" s="193" t="s">
        <v>77</v>
      </c>
      <c r="B28" s="193" t="s">
        <v>332</v>
      </c>
      <c r="C28" s="193"/>
      <c r="D28" s="193"/>
      <c r="E28" s="193"/>
      <c r="F28" s="193"/>
      <c r="G28" s="193">
        <v>1</v>
      </c>
      <c r="H28" s="193"/>
      <c r="I28" s="193"/>
      <c r="J28" s="193"/>
      <c r="K28" s="193"/>
      <c r="L28" s="193"/>
      <c r="M28" s="193"/>
      <c r="N28" s="193"/>
      <c r="O28" s="193"/>
      <c r="P28" s="193"/>
      <c r="Q28" s="193"/>
      <c r="R28" s="193"/>
      <c r="S28" s="193"/>
      <c r="T28" s="193"/>
      <c r="U28" s="193"/>
      <c r="V28" s="193"/>
      <c r="W28" s="193"/>
      <c r="X28" s="193"/>
      <c r="Y28" s="193"/>
      <c r="Z28" s="193"/>
      <c r="AA28" s="193"/>
      <c r="AB28" s="193">
        <f t="shared" si="0"/>
        <v>1</v>
      </c>
      <c r="AC28" s="193">
        <f t="shared" si="1"/>
        <v>0</v>
      </c>
    </row>
    <row r="29" spans="1:29">
      <c r="A29" s="193" t="s">
        <v>79</v>
      </c>
      <c r="B29" s="193" t="s">
        <v>157</v>
      </c>
      <c r="C29" s="193"/>
      <c r="D29" s="193"/>
      <c r="E29" s="193"/>
      <c r="F29" s="193"/>
      <c r="G29" s="193">
        <v>1</v>
      </c>
      <c r="H29" s="193">
        <v>2</v>
      </c>
      <c r="I29" s="193">
        <v>2</v>
      </c>
      <c r="J29" s="193">
        <v>2</v>
      </c>
      <c r="K29" s="193">
        <v>2</v>
      </c>
      <c r="L29" s="193">
        <v>2</v>
      </c>
      <c r="M29" s="193">
        <v>2</v>
      </c>
      <c r="N29" s="193">
        <v>2</v>
      </c>
      <c r="O29" s="193">
        <v>2</v>
      </c>
      <c r="P29" s="193">
        <v>2</v>
      </c>
      <c r="Q29" s="193">
        <v>2</v>
      </c>
      <c r="R29" s="193">
        <v>2</v>
      </c>
      <c r="S29" s="193">
        <v>2</v>
      </c>
      <c r="T29" s="193">
        <v>2</v>
      </c>
      <c r="U29" s="193">
        <v>2</v>
      </c>
      <c r="V29" s="193">
        <v>2</v>
      </c>
      <c r="W29" s="193">
        <v>2</v>
      </c>
      <c r="X29" s="193"/>
      <c r="Y29" s="193">
        <v>2</v>
      </c>
      <c r="Z29" s="193">
        <v>2</v>
      </c>
      <c r="AA29" s="193"/>
      <c r="AB29" s="193">
        <f t="shared" si="0"/>
        <v>37</v>
      </c>
      <c r="AC29" s="193">
        <f t="shared" si="1"/>
        <v>0</v>
      </c>
    </row>
    <row r="30" spans="1:29">
      <c r="A30" s="193" t="s">
        <v>81</v>
      </c>
      <c r="B30" s="193" t="s">
        <v>291</v>
      </c>
      <c r="C30" s="193"/>
      <c r="D30" s="193"/>
      <c r="E30" s="193"/>
      <c r="F30" s="193"/>
      <c r="G30" s="193">
        <v>2</v>
      </c>
      <c r="H30" s="193"/>
      <c r="I30" s="193"/>
      <c r="J30" s="193"/>
      <c r="K30" s="193"/>
      <c r="L30" s="193"/>
      <c r="M30" s="193"/>
      <c r="N30" s="193"/>
      <c r="O30" s="193"/>
      <c r="P30" s="193"/>
      <c r="Q30" s="193"/>
      <c r="R30" s="193"/>
      <c r="S30" s="193"/>
      <c r="T30" s="193"/>
      <c r="U30" s="193"/>
      <c r="V30" s="193"/>
      <c r="W30" s="193"/>
      <c r="X30" s="193"/>
      <c r="Y30" s="193"/>
      <c r="Z30" s="193"/>
      <c r="AA30" s="193"/>
      <c r="AB30" s="193">
        <f t="shared" si="0"/>
        <v>2</v>
      </c>
      <c r="AC30" s="193">
        <f t="shared" si="1"/>
        <v>0</v>
      </c>
    </row>
    <row r="31" spans="1:29">
      <c r="A31" s="193" t="s">
        <v>83</v>
      </c>
      <c r="B31" s="193" t="s">
        <v>280</v>
      </c>
      <c r="C31" s="193"/>
      <c r="D31" s="193"/>
      <c r="E31" s="193"/>
      <c r="F31" s="193"/>
      <c r="G31" s="193">
        <v>2</v>
      </c>
      <c r="H31" s="193"/>
      <c r="I31" s="193"/>
      <c r="J31" s="193"/>
      <c r="K31" s="193"/>
      <c r="L31" s="193"/>
      <c r="M31" s="193"/>
      <c r="N31" s="193"/>
      <c r="O31" s="193"/>
      <c r="P31" s="193"/>
      <c r="Q31" s="193"/>
      <c r="R31" s="193"/>
      <c r="S31" s="193"/>
      <c r="T31" s="193"/>
      <c r="U31" s="193"/>
      <c r="V31" s="193"/>
      <c r="W31" s="193"/>
      <c r="X31" s="193"/>
      <c r="Y31" s="193"/>
      <c r="Z31" s="193"/>
      <c r="AA31" s="193"/>
      <c r="AB31" s="193">
        <f t="shared" ref="AB31:AB52" si="2">SUM(E31:AA31)</f>
        <v>2</v>
      </c>
      <c r="AC31" s="193">
        <f t="shared" si="1"/>
        <v>0</v>
      </c>
    </row>
    <row r="32" spans="1:29">
      <c r="A32" s="193" t="s">
        <v>85</v>
      </c>
      <c r="B32" s="193" t="s">
        <v>333</v>
      </c>
      <c r="C32" s="193"/>
      <c r="D32" s="193"/>
      <c r="E32" s="193"/>
      <c r="F32" s="193"/>
      <c r="G32" s="193">
        <v>1</v>
      </c>
      <c r="H32" s="193"/>
      <c r="I32" s="193"/>
      <c r="J32" s="193"/>
      <c r="K32" s="193"/>
      <c r="L32" s="193"/>
      <c r="M32" s="193"/>
      <c r="N32" s="193"/>
      <c r="O32" s="193"/>
      <c r="P32" s="193"/>
      <c r="Q32" s="193"/>
      <c r="R32" s="193"/>
      <c r="S32" s="193"/>
      <c r="T32" s="193"/>
      <c r="U32" s="193"/>
      <c r="V32" s="193"/>
      <c r="W32" s="193"/>
      <c r="X32" s="193"/>
      <c r="Y32" s="193"/>
      <c r="Z32" s="193"/>
      <c r="AA32" s="193"/>
      <c r="AB32" s="193">
        <f t="shared" si="2"/>
        <v>1</v>
      </c>
      <c r="AC32" s="193">
        <f t="shared" si="1"/>
        <v>0</v>
      </c>
    </row>
    <row r="33" spans="1:29">
      <c r="A33" s="193" t="s">
        <v>87</v>
      </c>
      <c r="B33" s="193" t="s">
        <v>235</v>
      </c>
      <c r="C33" s="193"/>
      <c r="D33" s="193"/>
      <c r="E33" s="193"/>
      <c r="F33" s="193"/>
      <c r="G33" s="193">
        <v>3</v>
      </c>
      <c r="H33" s="193">
        <v>6</v>
      </c>
      <c r="I33" s="193">
        <v>6</v>
      </c>
      <c r="J33" s="193">
        <v>6</v>
      </c>
      <c r="K33" s="193">
        <v>6</v>
      </c>
      <c r="L33" s="193">
        <v>6</v>
      </c>
      <c r="M33" s="193">
        <v>6</v>
      </c>
      <c r="N33" s="193">
        <v>6</v>
      </c>
      <c r="O33" s="193">
        <v>6</v>
      </c>
      <c r="P33" s="193">
        <v>6</v>
      </c>
      <c r="Q33" s="193">
        <v>6</v>
      </c>
      <c r="R33" s="193">
        <v>6</v>
      </c>
      <c r="S33" s="193">
        <v>6</v>
      </c>
      <c r="T33" s="193">
        <v>6</v>
      </c>
      <c r="U33" s="193">
        <v>6</v>
      </c>
      <c r="V33" s="193">
        <v>6</v>
      </c>
      <c r="W33" s="193">
        <v>6</v>
      </c>
      <c r="X33" s="193">
        <v>6</v>
      </c>
      <c r="Y33" s="193">
        <v>6</v>
      </c>
      <c r="Z33" s="193">
        <v>6</v>
      </c>
      <c r="AA33" s="193"/>
      <c r="AB33" s="193">
        <f t="shared" si="2"/>
        <v>117</v>
      </c>
      <c r="AC33" s="193">
        <f t="shared" si="1"/>
        <v>0</v>
      </c>
    </row>
    <row r="34" spans="1:29">
      <c r="A34" s="193" t="s">
        <v>89</v>
      </c>
      <c r="B34" s="193" t="s">
        <v>151</v>
      </c>
      <c r="C34" s="193"/>
      <c r="D34" s="193"/>
      <c r="E34" s="193"/>
      <c r="F34" s="193"/>
      <c r="G34" s="193">
        <v>2</v>
      </c>
      <c r="H34" s="193">
        <v>4</v>
      </c>
      <c r="I34" s="193">
        <v>4</v>
      </c>
      <c r="J34" s="193">
        <v>4</v>
      </c>
      <c r="K34" s="193">
        <v>4</v>
      </c>
      <c r="L34" s="193">
        <v>4</v>
      </c>
      <c r="M34" s="193">
        <v>4</v>
      </c>
      <c r="N34" s="193">
        <v>4</v>
      </c>
      <c r="O34" s="193">
        <v>4</v>
      </c>
      <c r="P34" s="193">
        <v>4</v>
      </c>
      <c r="Q34" s="193">
        <v>4</v>
      </c>
      <c r="R34" s="193">
        <v>4</v>
      </c>
      <c r="S34" s="193">
        <v>4</v>
      </c>
      <c r="T34" s="193">
        <v>4</v>
      </c>
      <c r="U34" s="193">
        <v>4</v>
      </c>
      <c r="V34" s="193">
        <v>4</v>
      </c>
      <c r="W34" s="193">
        <v>4</v>
      </c>
      <c r="X34" s="193">
        <v>4</v>
      </c>
      <c r="Y34" s="193">
        <v>4</v>
      </c>
      <c r="Z34" s="193">
        <v>4</v>
      </c>
      <c r="AA34" s="193"/>
      <c r="AB34" s="193">
        <f t="shared" si="2"/>
        <v>78</v>
      </c>
      <c r="AC34" s="193">
        <f t="shared" si="1"/>
        <v>0</v>
      </c>
    </row>
    <row r="35" spans="1:29">
      <c r="A35" s="193" t="s">
        <v>91</v>
      </c>
      <c r="B35" s="193" t="s">
        <v>334</v>
      </c>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f t="shared" si="2"/>
        <v>0</v>
      </c>
      <c r="AC35" s="193">
        <f t="shared" si="1"/>
        <v>0</v>
      </c>
    </row>
    <row r="36" spans="1:29">
      <c r="A36" s="193" t="s">
        <v>93</v>
      </c>
      <c r="B36" s="193" t="s">
        <v>283</v>
      </c>
      <c r="C36" s="193"/>
      <c r="D36" s="193"/>
      <c r="E36" s="193"/>
      <c r="F36" s="193"/>
      <c r="G36" s="193">
        <v>1</v>
      </c>
      <c r="H36" s="193"/>
      <c r="I36" s="193"/>
      <c r="J36" s="193"/>
      <c r="K36" s="193"/>
      <c r="L36" s="193"/>
      <c r="M36" s="193"/>
      <c r="N36" s="193"/>
      <c r="O36" s="193"/>
      <c r="P36" s="193"/>
      <c r="Q36" s="193"/>
      <c r="R36" s="193"/>
      <c r="S36" s="193"/>
      <c r="T36" s="193"/>
      <c r="U36" s="193"/>
      <c r="V36" s="193"/>
      <c r="W36" s="193"/>
      <c r="X36" s="193"/>
      <c r="Y36" s="193"/>
      <c r="Z36" s="193"/>
      <c r="AA36" s="193"/>
      <c r="AB36" s="193">
        <f t="shared" si="2"/>
        <v>1</v>
      </c>
      <c r="AC36" s="193">
        <f t="shared" si="1"/>
        <v>0</v>
      </c>
    </row>
    <row r="37" spans="1:29">
      <c r="A37" s="193" t="s">
        <v>95</v>
      </c>
      <c r="B37" s="193" t="s">
        <v>284</v>
      </c>
      <c r="C37" s="193"/>
      <c r="D37" s="193"/>
      <c r="E37" s="193"/>
      <c r="F37" s="193"/>
      <c r="G37" s="193">
        <v>1</v>
      </c>
      <c r="H37" s="193"/>
      <c r="I37" s="193"/>
      <c r="J37" s="193"/>
      <c r="K37" s="193"/>
      <c r="L37" s="193"/>
      <c r="M37" s="193"/>
      <c r="N37" s="193"/>
      <c r="O37" s="193"/>
      <c r="P37" s="193"/>
      <c r="Q37" s="193"/>
      <c r="R37" s="193"/>
      <c r="S37" s="193"/>
      <c r="T37" s="193"/>
      <c r="U37" s="193"/>
      <c r="V37" s="193"/>
      <c r="W37" s="193"/>
      <c r="X37" s="193"/>
      <c r="Y37" s="193"/>
      <c r="Z37" s="193"/>
      <c r="AA37" s="193"/>
      <c r="AB37" s="193">
        <f t="shared" si="2"/>
        <v>1</v>
      </c>
      <c r="AC37" s="193">
        <f t="shared" si="1"/>
        <v>0</v>
      </c>
    </row>
    <row r="38" spans="1:29">
      <c r="A38" s="193" t="s">
        <v>97</v>
      </c>
      <c r="B38" s="193" t="s">
        <v>285</v>
      </c>
      <c r="C38" s="193"/>
      <c r="D38" s="193"/>
      <c r="E38" s="193"/>
      <c r="F38" s="193"/>
      <c r="G38" s="193">
        <v>1</v>
      </c>
      <c r="H38" s="193"/>
      <c r="I38" s="193"/>
      <c r="J38" s="193"/>
      <c r="K38" s="193"/>
      <c r="L38" s="193"/>
      <c r="M38" s="193"/>
      <c r="N38" s="193"/>
      <c r="O38" s="193"/>
      <c r="P38" s="193"/>
      <c r="Q38" s="193"/>
      <c r="R38" s="193"/>
      <c r="S38" s="193"/>
      <c r="T38" s="193"/>
      <c r="U38" s="193"/>
      <c r="V38" s="193"/>
      <c r="W38" s="193"/>
      <c r="X38" s="193"/>
      <c r="Y38" s="193"/>
      <c r="Z38" s="193"/>
      <c r="AA38" s="193"/>
      <c r="AB38" s="193">
        <f t="shared" si="2"/>
        <v>1</v>
      </c>
      <c r="AC38" s="193">
        <f t="shared" si="1"/>
        <v>0</v>
      </c>
    </row>
    <row r="39" spans="1:29">
      <c r="A39" s="193" t="s">
        <v>99</v>
      </c>
      <c r="B39" s="193" t="s">
        <v>286</v>
      </c>
      <c r="C39" s="193"/>
      <c r="D39" s="193"/>
      <c r="E39" s="193"/>
      <c r="F39" s="193"/>
      <c r="G39" s="193">
        <v>1</v>
      </c>
      <c r="H39" s="193"/>
      <c r="I39" s="193"/>
      <c r="J39" s="193"/>
      <c r="K39" s="193"/>
      <c r="L39" s="193"/>
      <c r="M39" s="193"/>
      <c r="N39" s="193"/>
      <c r="O39" s="193"/>
      <c r="P39" s="193"/>
      <c r="Q39" s="193"/>
      <c r="R39" s="193"/>
      <c r="S39" s="193"/>
      <c r="T39" s="193"/>
      <c r="U39" s="193"/>
      <c r="V39" s="193"/>
      <c r="W39" s="193"/>
      <c r="X39" s="193"/>
      <c r="Y39" s="193"/>
      <c r="Z39" s="193"/>
      <c r="AA39" s="193"/>
      <c r="AB39" s="193">
        <f t="shared" si="2"/>
        <v>1</v>
      </c>
      <c r="AC39" s="193">
        <f t="shared" si="1"/>
        <v>0</v>
      </c>
    </row>
    <row r="40" spans="1:29">
      <c r="A40" s="193" t="s">
        <v>101</v>
      </c>
      <c r="B40" s="193" t="s">
        <v>181</v>
      </c>
      <c r="C40" s="193"/>
      <c r="D40" s="193"/>
      <c r="E40" s="193"/>
      <c r="F40" s="193"/>
      <c r="G40" s="193">
        <v>1</v>
      </c>
      <c r="H40" s="193">
        <v>1</v>
      </c>
      <c r="I40" s="193">
        <v>2</v>
      </c>
      <c r="J40" s="193">
        <v>2</v>
      </c>
      <c r="K40" s="193">
        <v>2</v>
      </c>
      <c r="L40" s="193">
        <v>2</v>
      </c>
      <c r="M40" s="193">
        <v>2</v>
      </c>
      <c r="N40" s="193">
        <v>2</v>
      </c>
      <c r="O40" s="193">
        <v>2</v>
      </c>
      <c r="P40" s="193">
        <v>2</v>
      </c>
      <c r="Q40" s="193">
        <v>2</v>
      </c>
      <c r="R40" s="193">
        <v>2</v>
      </c>
      <c r="S40" s="193">
        <v>2</v>
      </c>
      <c r="T40" s="193">
        <v>2</v>
      </c>
      <c r="U40" s="193">
        <v>2</v>
      </c>
      <c r="V40" s="193">
        <v>2</v>
      </c>
      <c r="W40" s="193">
        <v>2</v>
      </c>
      <c r="X40" s="193">
        <v>2</v>
      </c>
      <c r="Y40" s="193">
        <v>2</v>
      </c>
      <c r="Z40" s="193">
        <v>0</v>
      </c>
      <c r="AA40" s="193"/>
      <c r="AB40" s="193">
        <f t="shared" si="2"/>
        <v>36</v>
      </c>
      <c r="AC40" s="193">
        <f t="shared" si="1"/>
        <v>0</v>
      </c>
    </row>
    <row r="41" spans="1:29">
      <c r="A41" s="193" t="s">
        <v>103</v>
      </c>
      <c r="B41" s="193" t="s">
        <v>163</v>
      </c>
      <c r="C41" s="193"/>
      <c r="D41" s="193"/>
      <c r="E41" s="193"/>
      <c r="F41" s="193"/>
      <c r="G41" s="193">
        <v>1</v>
      </c>
      <c r="H41" s="193">
        <v>2</v>
      </c>
      <c r="I41" s="193">
        <v>2</v>
      </c>
      <c r="J41" s="193">
        <v>2</v>
      </c>
      <c r="K41" s="193">
        <v>2</v>
      </c>
      <c r="L41" s="193">
        <v>2</v>
      </c>
      <c r="M41" s="193">
        <v>2</v>
      </c>
      <c r="N41" s="193">
        <v>2</v>
      </c>
      <c r="O41" s="193">
        <v>2</v>
      </c>
      <c r="P41" s="193">
        <v>2</v>
      </c>
      <c r="Q41" s="193">
        <v>2</v>
      </c>
      <c r="R41" s="193">
        <v>2</v>
      </c>
      <c r="S41" s="193">
        <v>2</v>
      </c>
      <c r="T41" s="193">
        <v>2</v>
      </c>
      <c r="U41" s="193">
        <v>2</v>
      </c>
      <c r="V41" s="193">
        <v>2</v>
      </c>
      <c r="W41" s="193">
        <v>2</v>
      </c>
      <c r="X41" s="193">
        <v>2</v>
      </c>
      <c r="Y41" s="193">
        <v>2</v>
      </c>
      <c r="Z41" s="193">
        <v>2</v>
      </c>
      <c r="AA41" s="193"/>
      <c r="AB41" s="193">
        <f t="shared" si="2"/>
        <v>39</v>
      </c>
      <c r="AC41" s="193">
        <f t="shared" si="1"/>
        <v>0</v>
      </c>
    </row>
    <row r="42" spans="1:29">
      <c r="A42" s="193" t="s">
        <v>105</v>
      </c>
      <c r="B42" s="193" t="s">
        <v>289</v>
      </c>
      <c r="C42" s="193"/>
      <c r="D42" s="193"/>
      <c r="E42" s="193"/>
      <c r="F42" s="193"/>
      <c r="G42" s="193">
        <v>1</v>
      </c>
      <c r="H42" s="193"/>
      <c r="I42" s="193"/>
      <c r="J42" s="193"/>
      <c r="K42" s="193"/>
      <c r="L42" s="193"/>
      <c r="M42" s="193"/>
      <c r="N42" s="193"/>
      <c r="O42" s="193"/>
      <c r="P42" s="193"/>
      <c r="Q42" s="193"/>
      <c r="R42" s="193"/>
      <c r="S42" s="193"/>
      <c r="T42" s="193"/>
      <c r="U42" s="193"/>
      <c r="V42" s="193"/>
      <c r="W42" s="193"/>
      <c r="X42" s="193"/>
      <c r="Y42" s="193"/>
      <c r="Z42" s="193"/>
      <c r="AA42" s="193"/>
      <c r="AB42" s="193">
        <f t="shared" si="2"/>
        <v>1</v>
      </c>
      <c r="AC42" s="193">
        <f t="shared" si="1"/>
        <v>0</v>
      </c>
    </row>
    <row r="43" spans="1:29">
      <c r="A43" s="193" t="s">
        <v>107</v>
      </c>
      <c r="B43" s="193" t="s">
        <v>290</v>
      </c>
      <c r="C43" s="193"/>
      <c r="D43" s="193"/>
      <c r="E43" s="193"/>
      <c r="F43" s="193"/>
      <c r="G43" s="193">
        <v>1</v>
      </c>
      <c r="H43" s="193"/>
      <c r="I43" s="193"/>
      <c r="J43" s="193"/>
      <c r="K43" s="193"/>
      <c r="L43" s="193"/>
      <c r="M43" s="193"/>
      <c r="N43" s="193"/>
      <c r="O43" s="193"/>
      <c r="P43" s="193"/>
      <c r="Q43" s="193"/>
      <c r="R43" s="193"/>
      <c r="S43" s="193"/>
      <c r="T43" s="193"/>
      <c r="U43" s="193"/>
      <c r="V43" s="193"/>
      <c r="W43" s="193"/>
      <c r="X43" s="193"/>
      <c r="Y43" s="193"/>
      <c r="Z43" s="193"/>
      <c r="AA43" s="193"/>
      <c r="AB43" s="193">
        <f t="shared" si="2"/>
        <v>1</v>
      </c>
      <c r="AC43" s="193">
        <f t="shared" si="1"/>
        <v>0</v>
      </c>
    </row>
    <row r="44" spans="1:29">
      <c r="A44" s="193" t="s">
        <v>109</v>
      </c>
      <c r="B44" s="193" t="s">
        <v>252</v>
      </c>
      <c r="C44" s="193"/>
      <c r="D44" s="193"/>
      <c r="E44" s="193"/>
      <c r="F44" s="193"/>
      <c r="G44" s="193">
        <v>1</v>
      </c>
      <c r="H44" s="193"/>
      <c r="I44" s="193"/>
      <c r="J44" s="193"/>
      <c r="K44" s="193"/>
      <c r="L44" s="193"/>
      <c r="M44" s="193"/>
      <c r="N44" s="193"/>
      <c r="O44" s="193"/>
      <c r="P44" s="193"/>
      <c r="Q44" s="193"/>
      <c r="R44" s="193"/>
      <c r="S44" s="193"/>
      <c r="T44" s="193"/>
      <c r="U44" s="193"/>
      <c r="V44" s="193"/>
      <c r="W44" s="193"/>
      <c r="X44" s="193"/>
      <c r="Y44" s="193"/>
      <c r="Z44" s="193"/>
      <c r="AA44" s="193"/>
      <c r="AB44" s="193">
        <f t="shared" si="2"/>
        <v>1</v>
      </c>
      <c r="AC44" s="193">
        <f t="shared" si="1"/>
        <v>0</v>
      </c>
    </row>
    <row r="45" spans="1:29">
      <c r="A45" s="193" t="s">
        <v>111</v>
      </c>
      <c r="B45" s="193" t="s">
        <v>292</v>
      </c>
      <c r="C45" s="193"/>
      <c r="D45" s="193"/>
      <c r="E45" s="193"/>
      <c r="F45" s="193"/>
      <c r="G45" s="193">
        <v>1</v>
      </c>
      <c r="H45" s="193"/>
      <c r="I45" s="193"/>
      <c r="J45" s="193"/>
      <c r="K45" s="193"/>
      <c r="L45" s="193"/>
      <c r="M45" s="193"/>
      <c r="N45" s="193"/>
      <c r="O45" s="193"/>
      <c r="P45" s="193"/>
      <c r="Q45" s="193"/>
      <c r="R45" s="193"/>
      <c r="S45" s="193"/>
      <c r="T45" s="193"/>
      <c r="U45" s="193"/>
      <c r="V45" s="193"/>
      <c r="W45" s="193"/>
      <c r="X45" s="193"/>
      <c r="Y45" s="193"/>
      <c r="Z45" s="193"/>
      <c r="AA45" s="193"/>
      <c r="AB45" s="193">
        <f t="shared" si="2"/>
        <v>1</v>
      </c>
      <c r="AC45" s="193">
        <f t="shared" si="1"/>
        <v>0</v>
      </c>
    </row>
    <row r="46" spans="1:29">
      <c r="A46" s="193" t="s">
        <v>113</v>
      </c>
      <c r="B46" s="193" t="s">
        <v>293</v>
      </c>
      <c r="C46" s="193"/>
      <c r="D46" s="193"/>
      <c r="E46" s="193"/>
      <c r="F46" s="193"/>
      <c r="G46" s="193">
        <v>1</v>
      </c>
      <c r="H46" s="193"/>
      <c r="I46" s="193"/>
      <c r="J46" s="193"/>
      <c r="K46" s="193"/>
      <c r="L46" s="193"/>
      <c r="M46" s="193"/>
      <c r="N46" s="193"/>
      <c r="O46" s="193"/>
      <c r="P46" s="193"/>
      <c r="Q46" s="193"/>
      <c r="R46" s="193"/>
      <c r="S46" s="193"/>
      <c r="T46" s="193"/>
      <c r="U46" s="193"/>
      <c r="V46" s="193"/>
      <c r="W46" s="193"/>
      <c r="X46" s="193"/>
      <c r="Y46" s="193"/>
      <c r="Z46" s="193"/>
      <c r="AA46" s="193"/>
      <c r="AB46" s="193">
        <f t="shared" si="2"/>
        <v>1</v>
      </c>
      <c r="AC46" s="193">
        <f t="shared" si="1"/>
        <v>0</v>
      </c>
    </row>
    <row r="47" spans="1:29">
      <c r="A47" s="193" t="s">
        <v>115</v>
      </c>
      <c r="B47" s="193" t="s">
        <v>177</v>
      </c>
      <c r="C47" s="193"/>
      <c r="D47" s="193"/>
      <c r="E47" s="193"/>
      <c r="F47" s="193"/>
      <c r="G47" s="193">
        <v>1</v>
      </c>
      <c r="H47" s="193">
        <v>1</v>
      </c>
      <c r="I47" s="193">
        <v>2</v>
      </c>
      <c r="J47" s="193">
        <v>2</v>
      </c>
      <c r="K47" s="193">
        <v>2</v>
      </c>
      <c r="L47" s="193">
        <v>2</v>
      </c>
      <c r="M47" s="193">
        <v>2</v>
      </c>
      <c r="N47" s="193">
        <v>2</v>
      </c>
      <c r="O47" s="193">
        <v>2</v>
      </c>
      <c r="P47" s="193">
        <v>2</v>
      </c>
      <c r="Q47" s="193">
        <v>2</v>
      </c>
      <c r="R47" s="193">
        <v>2</v>
      </c>
      <c r="S47" s="193">
        <v>2</v>
      </c>
      <c r="T47" s="193">
        <v>2</v>
      </c>
      <c r="U47" s="193">
        <v>2</v>
      </c>
      <c r="V47" s="193">
        <v>2</v>
      </c>
      <c r="W47" s="193">
        <v>2</v>
      </c>
      <c r="X47" s="193">
        <v>2</v>
      </c>
      <c r="Y47" s="193">
        <v>2</v>
      </c>
      <c r="Z47" s="193"/>
      <c r="AA47" s="193"/>
      <c r="AB47" s="193">
        <f t="shared" si="2"/>
        <v>36</v>
      </c>
      <c r="AC47" s="193">
        <f t="shared" si="1"/>
        <v>0</v>
      </c>
    </row>
    <row r="48" spans="1:29">
      <c r="A48" s="193" t="s">
        <v>117</v>
      </c>
      <c r="B48" s="193" t="s">
        <v>335</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f t="shared" si="2"/>
        <v>0</v>
      </c>
      <c r="AC48" s="193">
        <f t="shared" si="1"/>
        <v>0</v>
      </c>
    </row>
    <row r="49" spans="1:29">
      <c r="A49" s="193" t="s">
        <v>119</v>
      </c>
      <c r="B49" s="193" t="s">
        <v>295</v>
      </c>
      <c r="C49" s="193"/>
      <c r="D49" s="193"/>
      <c r="E49" s="193"/>
      <c r="F49" s="193"/>
      <c r="G49" s="193">
        <v>1</v>
      </c>
      <c r="H49" s="193"/>
      <c r="I49" s="193"/>
      <c r="J49" s="193"/>
      <c r="K49" s="193"/>
      <c r="L49" s="193"/>
      <c r="M49" s="193"/>
      <c r="N49" s="193"/>
      <c r="O49" s="193"/>
      <c r="P49" s="193"/>
      <c r="Q49" s="193"/>
      <c r="R49" s="193"/>
      <c r="S49" s="193"/>
      <c r="T49" s="193"/>
      <c r="U49" s="193"/>
      <c r="V49" s="193"/>
      <c r="W49" s="193"/>
      <c r="X49" s="193"/>
      <c r="Y49" s="193"/>
      <c r="Z49" s="193"/>
      <c r="AA49" s="193"/>
      <c r="AB49" s="193">
        <f t="shared" si="2"/>
        <v>1</v>
      </c>
      <c r="AC49" s="193">
        <f t="shared" si="1"/>
        <v>0</v>
      </c>
    </row>
    <row r="50" spans="1:29">
      <c r="A50" s="193" t="s">
        <v>121</v>
      </c>
      <c r="B50" s="193" t="s">
        <v>271</v>
      </c>
      <c r="C50" s="193"/>
      <c r="D50" s="193"/>
      <c r="E50" s="193"/>
      <c r="F50" s="193"/>
      <c r="G50" s="193">
        <v>1</v>
      </c>
      <c r="H50" s="193">
        <v>1</v>
      </c>
      <c r="I50" s="193">
        <v>1</v>
      </c>
      <c r="J50" s="193">
        <v>1</v>
      </c>
      <c r="K50" s="193">
        <v>1</v>
      </c>
      <c r="L50" s="193">
        <v>1</v>
      </c>
      <c r="M50" s="193">
        <v>1</v>
      </c>
      <c r="N50" s="193">
        <v>1</v>
      </c>
      <c r="O50" s="193">
        <v>1</v>
      </c>
      <c r="P50" s="193">
        <v>1</v>
      </c>
      <c r="Q50" s="193">
        <v>1</v>
      </c>
      <c r="R50" s="193">
        <v>1</v>
      </c>
      <c r="S50" s="193">
        <v>1</v>
      </c>
      <c r="T50" s="193">
        <v>1</v>
      </c>
      <c r="U50" s="193">
        <v>1</v>
      </c>
      <c r="V50" s="193">
        <v>1</v>
      </c>
      <c r="W50" s="193">
        <v>1</v>
      </c>
      <c r="X50" s="193">
        <v>1</v>
      </c>
      <c r="Y50" s="193">
        <v>1</v>
      </c>
      <c r="Z50" s="193">
        <v>1</v>
      </c>
      <c r="AA50" s="193"/>
      <c r="AB50" s="193">
        <f t="shared" si="2"/>
        <v>20</v>
      </c>
      <c r="AC50" s="193">
        <f t="shared" si="1"/>
        <v>0</v>
      </c>
    </row>
    <row r="51" spans="1:29">
      <c r="A51" s="193" t="s">
        <v>123</v>
      </c>
      <c r="B51" s="195" t="s">
        <v>336</v>
      </c>
      <c r="C51" s="195"/>
      <c r="D51" s="195"/>
      <c r="E51" s="195"/>
      <c r="F51" s="195"/>
      <c r="G51" s="195">
        <v>1</v>
      </c>
      <c r="H51" s="195"/>
      <c r="I51" s="195"/>
      <c r="J51" s="195"/>
      <c r="K51" s="195"/>
      <c r="L51" s="195"/>
      <c r="M51" s="195"/>
      <c r="N51" s="195"/>
      <c r="O51" s="195"/>
      <c r="P51" s="195"/>
      <c r="Q51" s="195"/>
      <c r="R51" s="195"/>
      <c r="S51" s="195"/>
      <c r="T51" s="195"/>
      <c r="U51" s="195"/>
      <c r="V51" s="195"/>
      <c r="W51" s="195"/>
      <c r="X51" s="195"/>
      <c r="Y51" s="195"/>
      <c r="Z51" s="195"/>
      <c r="AA51" s="195"/>
      <c r="AB51" s="195">
        <f t="shared" si="2"/>
        <v>1</v>
      </c>
      <c r="AC51" s="195">
        <f t="shared" si="1"/>
        <v>0</v>
      </c>
    </row>
    <row r="52" spans="1:30">
      <c r="A52" s="193" t="s">
        <v>125</v>
      </c>
      <c r="B52" s="194" t="s">
        <v>337</v>
      </c>
      <c r="C52" s="193"/>
      <c r="D52" s="193"/>
      <c r="E52" s="194"/>
      <c r="F52" s="193"/>
      <c r="G52" s="193">
        <v>1</v>
      </c>
      <c r="H52" s="193"/>
      <c r="I52" s="193"/>
      <c r="J52" s="193"/>
      <c r="K52" s="193"/>
      <c r="L52" s="193"/>
      <c r="M52" s="193"/>
      <c r="N52" s="193"/>
      <c r="O52" s="193"/>
      <c r="P52" s="193"/>
      <c r="Q52" s="193"/>
      <c r="R52" s="193"/>
      <c r="S52" s="193"/>
      <c r="T52" s="193"/>
      <c r="U52" s="193"/>
      <c r="V52" s="193"/>
      <c r="W52" s="193"/>
      <c r="X52" s="193"/>
      <c r="Y52" s="193"/>
      <c r="Z52" s="193"/>
      <c r="AA52" s="193"/>
      <c r="AB52" s="194">
        <f t="shared" si="2"/>
        <v>1</v>
      </c>
      <c r="AC52" s="194">
        <f t="shared" si="1"/>
        <v>0</v>
      </c>
      <c r="AD52" s="193"/>
    </row>
    <row r="53" spans="1:30">
      <c r="A53" s="193" t="s">
        <v>127</v>
      </c>
      <c r="B53" s="193" t="s">
        <v>145</v>
      </c>
      <c r="C53" s="193"/>
      <c r="D53" s="193"/>
      <c r="E53" s="193"/>
      <c r="F53" s="193"/>
      <c r="G53" s="193"/>
      <c r="H53" s="193">
        <v>4</v>
      </c>
      <c r="I53" s="193">
        <v>4</v>
      </c>
      <c r="J53" s="193">
        <v>4</v>
      </c>
      <c r="K53" s="193">
        <v>4</v>
      </c>
      <c r="L53" s="193">
        <v>4</v>
      </c>
      <c r="M53" s="193">
        <v>4</v>
      </c>
      <c r="N53" s="193">
        <v>4</v>
      </c>
      <c r="O53" s="193">
        <v>4</v>
      </c>
      <c r="P53" s="193">
        <v>4</v>
      </c>
      <c r="Q53" s="193">
        <v>4</v>
      </c>
      <c r="R53" s="193">
        <v>4</v>
      </c>
      <c r="S53" s="193">
        <v>4</v>
      </c>
      <c r="T53" s="193">
        <v>4</v>
      </c>
      <c r="U53" s="193">
        <v>4</v>
      </c>
      <c r="V53" s="193">
        <v>4</v>
      </c>
      <c r="W53" s="193">
        <v>4</v>
      </c>
      <c r="X53" s="193">
        <v>4</v>
      </c>
      <c r="Y53" s="193">
        <v>4</v>
      </c>
      <c r="Z53" s="193">
        <v>4</v>
      </c>
      <c r="AA53" s="193"/>
      <c r="AB53" s="194">
        <f t="shared" ref="AB53:AB72" si="3">SUM(E53:AA53)</f>
        <v>76</v>
      </c>
      <c r="AC53" s="194">
        <f t="shared" ref="AC53:AC73" si="4">C53*D53*AB53/1000000</f>
        <v>0</v>
      </c>
      <c r="AD53" s="193"/>
    </row>
    <row r="54" spans="1:30">
      <c r="A54" s="193" t="s">
        <v>129</v>
      </c>
      <c r="B54" s="193" t="s">
        <v>147</v>
      </c>
      <c r="C54" s="193"/>
      <c r="D54" s="193"/>
      <c r="E54" s="193"/>
      <c r="F54" s="193"/>
      <c r="G54" s="193"/>
      <c r="H54" s="193">
        <v>3</v>
      </c>
      <c r="I54" s="193">
        <v>3</v>
      </c>
      <c r="J54" s="193">
        <v>3</v>
      </c>
      <c r="K54" s="193">
        <v>3</v>
      </c>
      <c r="L54" s="193">
        <v>3</v>
      </c>
      <c r="M54" s="193">
        <v>3</v>
      </c>
      <c r="N54" s="193">
        <v>3</v>
      </c>
      <c r="O54" s="193">
        <v>3</v>
      </c>
      <c r="P54" s="193">
        <v>3</v>
      </c>
      <c r="Q54" s="193">
        <v>3</v>
      </c>
      <c r="R54" s="193">
        <v>3</v>
      </c>
      <c r="S54" s="193">
        <v>3</v>
      </c>
      <c r="T54" s="193">
        <v>3</v>
      </c>
      <c r="U54" s="193">
        <v>3</v>
      </c>
      <c r="V54" s="193">
        <v>3</v>
      </c>
      <c r="W54" s="193">
        <v>3</v>
      </c>
      <c r="X54" s="193">
        <v>3</v>
      </c>
      <c r="Y54" s="193">
        <v>3</v>
      </c>
      <c r="Z54" s="193">
        <v>3</v>
      </c>
      <c r="AA54" s="193"/>
      <c r="AB54" s="194">
        <f t="shared" si="3"/>
        <v>57</v>
      </c>
      <c r="AC54" s="194">
        <f t="shared" si="4"/>
        <v>0</v>
      </c>
      <c r="AD54" s="193"/>
    </row>
    <row r="55" spans="1:30">
      <c r="A55" s="193" t="s">
        <v>131</v>
      </c>
      <c r="B55" s="193" t="s">
        <v>153</v>
      </c>
      <c r="C55" s="193"/>
      <c r="D55" s="193"/>
      <c r="E55" s="193"/>
      <c r="F55" s="193"/>
      <c r="G55" s="193">
        <v>1</v>
      </c>
      <c r="H55" s="193">
        <v>4</v>
      </c>
      <c r="I55" s="193">
        <v>4</v>
      </c>
      <c r="J55" s="193">
        <v>4</v>
      </c>
      <c r="K55" s="193">
        <v>4</v>
      </c>
      <c r="L55" s="193">
        <v>4</v>
      </c>
      <c r="M55" s="193">
        <v>4</v>
      </c>
      <c r="N55" s="193">
        <v>4</v>
      </c>
      <c r="O55" s="193">
        <v>4</v>
      </c>
      <c r="P55" s="193">
        <v>4</v>
      </c>
      <c r="Q55" s="193">
        <v>4</v>
      </c>
      <c r="R55" s="193">
        <v>4</v>
      </c>
      <c r="S55" s="193">
        <v>4</v>
      </c>
      <c r="T55" s="193">
        <v>4</v>
      </c>
      <c r="U55" s="193">
        <v>4</v>
      </c>
      <c r="V55" s="193">
        <v>4</v>
      </c>
      <c r="W55" s="193">
        <v>4</v>
      </c>
      <c r="X55" s="193">
        <v>4</v>
      </c>
      <c r="Y55" s="193">
        <v>4</v>
      </c>
      <c r="Z55" s="193">
        <v>4</v>
      </c>
      <c r="AA55" s="193"/>
      <c r="AB55" s="194">
        <f t="shared" si="3"/>
        <v>77</v>
      </c>
      <c r="AC55" s="194">
        <f t="shared" si="4"/>
        <v>0</v>
      </c>
      <c r="AD55" s="193"/>
    </row>
    <row r="56" spans="1:30">
      <c r="A56" s="193" t="s">
        <v>133</v>
      </c>
      <c r="B56" s="193" t="s">
        <v>159</v>
      </c>
      <c r="C56" s="193"/>
      <c r="D56" s="193"/>
      <c r="E56" s="193"/>
      <c r="F56" s="193"/>
      <c r="G56" s="193"/>
      <c r="H56" s="193">
        <v>1</v>
      </c>
      <c r="I56" s="193">
        <v>1</v>
      </c>
      <c r="J56" s="193">
        <v>1</v>
      </c>
      <c r="K56" s="193">
        <v>1</v>
      </c>
      <c r="L56" s="193">
        <v>1</v>
      </c>
      <c r="M56" s="193">
        <v>1</v>
      </c>
      <c r="N56" s="193">
        <v>1</v>
      </c>
      <c r="O56" s="193">
        <v>1</v>
      </c>
      <c r="P56" s="193">
        <v>1</v>
      </c>
      <c r="Q56" s="193">
        <v>1</v>
      </c>
      <c r="R56" s="193">
        <v>1</v>
      </c>
      <c r="S56" s="193">
        <v>1</v>
      </c>
      <c r="T56" s="193">
        <v>1</v>
      </c>
      <c r="U56" s="193">
        <v>1</v>
      </c>
      <c r="V56" s="193">
        <v>1</v>
      </c>
      <c r="W56" s="193">
        <v>1</v>
      </c>
      <c r="X56" s="193">
        <v>1</v>
      </c>
      <c r="Y56" s="193">
        <v>1</v>
      </c>
      <c r="Z56" s="193">
        <v>1</v>
      </c>
      <c r="AA56" s="193"/>
      <c r="AB56" s="194">
        <f t="shared" si="3"/>
        <v>19</v>
      </c>
      <c r="AC56" s="194">
        <f t="shared" si="4"/>
        <v>0</v>
      </c>
      <c r="AD56" s="193"/>
    </row>
    <row r="57" spans="1:30">
      <c r="A57" s="193" t="s">
        <v>135</v>
      </c>
      <c r="B57" s="193" t="s">
        <v>300</v>
      </c>
      <c r="C57" s="193"/>
      <c r="D57" s="193"/>
      <c r="E57" s="193"/>
      <c r="F57" s="193"/>
      <c r="G57" s="193"/>
      <c r="H57" s="193">
        <v>2</v>
      </c>
      <c r="I57" s="193">
        <v>2</v>
      </c>
      <c r="J57" s="193">
        <v>2</v>
      </c>
      <c r="K57" s="193">
        <v>2</v>
      </c>
      <c r="L57" s="193">
        <v>2</v>
      </c>
      <c r="M57" s="193">
        <v>2</v>
      </c>
      <c r="N57" s="193">
        <v>2</v>
      </c>
      <c r="O57" s="193">
        <v>2</v>
      </c>
      <c r="P57" s="193">
        <v>2</v>
      </c>
      <c r="Q57" s="193">
        <v>2</v>
      </c>
      <c r="R57" s="193">
        <v>2</v>
      </c>
      <c r="S57" s="193">
        <v>2</v>
      </c>
      <c r="T57" s="193">
        <v>2</v>
      </c>
      <c r="U57" s="193">
        <v>2</v>
      </c>
      <c r="V57" s="193">
        <v>2</v>
      </c>
      <c r="W57" s="193">
        <v>2</v>
      </c>
      <c r="X57" s="193">
        <v>2</v>
      </c>
      <c r="Y57" s="193">
        <v>2</v>
      </c>
      <c r="Z57" s="193">
        <v>2</v>
      </c>
      <c r="AA57" s="193"/>
      <c r="AB57" s="194">
        <f t="shared" si="3"/>
        <v>38</v>
      </c>
      <c r="AC57" s="194">
        <f t="shared" si="4"/>
        <v>0</v>
      </c>
      <c r="AD57" s="193"/>
    </row>
    <row r="58" spans="1:30">
      <c r="A58" s="193" t="s">
        <v>137</v>
      </c>
      <c r="B58" s="193" t="s">
        <v>302</v>
      </c>
      <c r="C58" s="193"/>
      <c r="D58" s="193"/>
      <c r="E58" s="193"/>
      <c r="F58" s="193"/>
      <c r="G58" s="193"/>
      <c r="H58" s="193"/>
      <c r="I58" s="193">
        <v>1</v>
      </c>
      <c r="J58" s="193"/>
      <c r="K58" s="193"/>
      <c r="L58" s="193"/>
      <c r="M58" s="193"/>
      <c r="N58" s="193"/>
      <c r="O58" s="193"/>
      <c r="P58" s="193"/>
      <c r="Q58" s="193"/>
      <c r="R58" s="193"/>
      <c r="S58" s="193"/>
      <c r="T58" s="193"/>
      <c r="U58" s="193"/>
      <c r="V58" s="193"/>
      <c r="W58" s="193"/>
      <c r="X58" s="193"/>
      <c r="Y58" s="193">
        <v>2</v>
      </c>
      <c r="Z58" s="193"/>
      <c r="AA58" s="193"/>
      <c r="AB58" s="194">
        <f t="shared" si="3"/>
        <v>3</v>
      </c>
      <c r="AC58" s="194">
        <f t="shared" si="4"/>
        <v>0</v>
      </c>
      <c r="AD58" s="193"/>
    </row>
    <row r="59" spans="1:30">
      <c r="A59" s="193" t="s">
        <v>138</v>
      </c>
      <c r="B59" s="193" t="s">
        <v>143</v>
      </c>
      <c r="C59" s="193"/>
      <c r="D59" s="193"/>
      <c r="E59" s="193"/>
      <c r="F59" s="193"/>
      <c r="G59" s="193"/>
      <c r="H59" s="193">
        <v>2</v>
      </c>
      <c r="I59" s="193">
        <v>2</v>
      </c>
      <c r="J59" s="193">
        <v>2</v>
      </c>
      <c r="K59" s="193">
        <v>2</v>
      </c>
      <c r="L59" s="193">
        <v>2</v>
      </c>
      <c r="M59" s="193">
        <v>2</v>
      </c>
      <c r="N59" s="193">
        <v>2</v>
      </c>
      <c r="O59" s="193">
        <v>2</v>
      </c>
      <c r="P59" s="193">
        <v>2</v>
      </c>
      <c r="Q59" s="193">
        <v>2</v>
      </c>
      <c r="R59" s="193">
        <v>2</v>
      </c>
      <c r="S59" s="193">
        <v>2</v>
      </c>
      <c r="T59" s="193">
        <v>2</v>
      </c>
      <c r="U59" s="193">
        <v>2</v>
      </c>
      <c r="V59" s="193">
        <v>2</v>
      </c>
      <c r="W59" s="193">
        <v>2</v>
      </c>
      <c r="X59" s="193">
        <v>2</v>
      </c>
      <c r="Y59" s="193">
        <v>2</v>
      </c>
      <c r="Z59" s="193">
        <v>2</v>
      </c>
      <c r="AA59" s="193"/>
      <c r="AB59" s="194">
        <f t="shared" si="3"/>
        <v>38</v>
      </c>
      <c r="AC59" s="194">
        <f t="shared" si="4"/>
        <v>0</v>
      </c>
      <c r="AD59" s="193"/>
    </row>
    <row r="60" spans="1:30">
      <c r="A60" s="193" t="s">
        <v>140</v>
      </c>
      <c r="B60" s="193" t="s">
        <v>141</v>
      </c>
      <c r="C60" s="193"/>
      <c r="D60" s="193"/>
      <c r="E60" s="193"/>
      <c r="F60" s="193"/>
      <c r="G60" s="193"/>
      <c r="H60" s="193">
        <v>2</v>
      </c>
      <c r="I60" s="193">
        <v>2</v>
      </c>
      <c r="J60" s="193">
        <v>2</v>
      </c>
      <c r="K60" s="193">
        <v>2</v>
      </c>
      <c r="L60" s="193">
        <v>2</v>
      </c>
      <c r="M60" s="193">
        <v>2</v>
      </c>
      <c r="N60" s="193">
        <v>2</v>
      </c>
      <c r="O60" s="193">
        <v>2</v>
      </c>
      <c r="P60" s="193">
        <v>2</v>
      </c>
      <c r="Q60" s="193">
        <v>2</v>
      </c>
      <c r="R60" s="193">
        <v>2</v>
      </c>
      <c r="S60" s="193">
        <v>2</v>
      </c>
      <c r="T60" s="193">
        <v>2</v>
      </c>
      <c r="U60" s="193">
        <v>2</v>
      </c>
      <c r="V60" s="193">
        <v>2</v>
      </c>
      <c r="W60" s="193">
        <v>2</v>
      </c>
      <c r="X60" s="193">
        <v>2</v>
      </c>
      <c r="Y60" s="193">
        <v>2</v>
      </c>
      <c r="Z60" s="193">
        <v>2</v>
      </c>
      <c r="AA60" s="193"/>
      <c r="AB60" s="194">
        <f t="shared" si="3"/>
        <v>38</v>
      </c>
      <c r="AC60" s="194">
        <f t="shared" si="4"/>
        <v>0</v>
      </c>
      <c r="AD60" s="193"/>
    </row>
    <row r="61" spans="1:30">
      <c r="A61" s="193" t="s">
        <v>142</v>
      </c>
      <c r="B61" s="193" t="s">
        <v>179</v>
      </c>
      <c r="C61" s="193"/>
      <c r="D61" s="193"/>
      <c r="E61" s="193"/>
      <c r="F61" s="193"/>
      <c r="G61" s="193"/>
      <c r="H61" s="193">
        <v>1</v>
      </c>
      <c r="I61" s="193">
        <v>1</v>
      </c>
      <c r="J61" s="193">
        <v>2</v>
      </c>
      <c r="K61" s="193">
        <v>2</v>
      </c>
      <c r="L61" s="193">
        <v>2</v>
      </c>
      <c r="M61" s="193">
        <v>2</v>
      </c>
      <c r="N61" s="193">
        <v>2</v>
      </c>
      <c r="O61" s="193">
        <v>2</v>
      </c>
      <c r="P61" s="193">
        <v>2</v>
      </c>
      <c r="Q61" s="193">
        <v>2</v>
      </c>
      <c r="R61" s="193">
        <v>2</v>
      </c>
      <c r="S61" s="193">
        <v>2</v>
      </c>
      <c r="T61" s="193">
        <v>2</v>
      </c>
      <c r="U61" s="193">
        <v>2</v>
      </c>
      <c r="V61" s="193">
        <v>2</v>
      </c>
      <c r="W61" s="193">
        <v>2</v>
      </c>
      <c r="X61" s="193">
        <v>2</v>
      </c>
      <c r="Y61" s="193">
        <v>2</v>
      </c>
      <c r="Z61" s="193"/>
      <c r="AA61" s="193"/>
      <c r="AB61" s="194">
        <f t="shared" si="3"/>
        <v>34</v>
      </c>
      <c r="AC61" s="194">
        <f t="shared" si="4"/>
        <v>0</v>
      </c>
      <c r="AD61" s="193"/>
    </row>
    <row r="62" spans="1:30">
      <c r="A62" s="193" t="s">
        <v>144</v>
      </c>
      <c r="B62" s="193" t="s">
        <v>169</v>
      </c>
      <c r="C62" s="193"/>
      <c r="D62" s="193"/>
      <c r="E62" s="193"/>
      <c r="F62" s="193"/>
      <c r="G62" s="193"/>
      <c r="H62" s="193">
        <v>2</v>
      </c>
      <c r="I62" s="193">
        <v>2</v>
      </c>
      <c r="J62" s="193">
        <v>2</v>
      </c>
      <c r="K62" s="193">
        <v>2</v>
      </c>
      <c r="L62" s="193">
        <v>2</v>
      </c>
      <c r="M62" s="193">
        <v>2</v>
      </c>
      <c r="N62" s="193">
        <v>2</v>
      </c>
      <c r="O62" s="193">
        <v>2</v>
      </c>
      <c r="P62" s="193">
        <v>2</v>
      </c>
      <c r="Q62" s="193">
        <v>2</v>
      </c>
      <c r="R62" s="193">
        <v>2</v>
      </c>
      <c r="S62" s="193">
        <v>2</v>
      </c>
      <c r="T62" s="193">
        <v>2</v>
      </c>
      <c r="U62" s="193">
        <v>2</v>
      </c>
      <c r="V62" s="193">
        <v>2</v>
      </c>
      <c r="W62" s="193">
        <v>2</v>
      </c>
      <c r="X62" s="193">
        <v>2</v>
      </c>
      <c r="Y62" s="193">
        <v>2</v>
      </c>
      <c r="Z62" s="193">
        <v>2</v>
      </c>
      <c r="AA62" s="193"/>
      <c r="AB62" s="194">
        <f t="shared" si="3"/>
        <v>38</v>
      </c>
      <c r="AC62" s="194">
        <f t="shared" si="4"/>
        <v>0</v>
      </c>
      <c r="AD62" s="193"/>
    </row>
    <row r="63" spans="1:30">
      <c r="A63" s="193" t="s">
        <v>146</v>
      </c>
      <c r="B63" s="193" t="s">
        <v>161</v>
      </c>
      <c r="C63" s="193"/>
      <c r="D63" s="193"/>
      <c r="E63" s="193"/>
      <c r="F63" s="193"/>
      <c r="G63" s="193"/>
      <c r="H63" s="193">
        <v>2</v>
      </c>
      <c r="I63" s="193">
        <v>2</v>
      </c>
      <c r="J63" s="193">
        <v>2</v>
      </c>
      <c r="K63" s="193">
        <v>2</v>
      </c>
      <c r="L63" s="193">
        <v>2</v>
      </c>
      <c r="M63" s="193">
        <v>2</v>
      </c>
      <c r="N63" s="193">
        <v>2</v>
      </c>
      <c r="O63" s="193">
        <v>2</v>
      </c>
      <c r="P63" s="193">
        <v>2</v>
      </c>
      <c r="Q63" s="193">
        <v>2</v>
      </c>
      <c r="R63" s="193">
        <v>2</v>
      </c>
      <c r="S63" s="193">
        <v>2</v>
      </c>
      <c r="T63" s="193">
        <v>2</v>
      </c>
      <c r="U63" s="193">
        <v>2</v>
      </c>
      <c r="V63" s="193">
        <v>2</v>
      </c>
      <c r="W63" s="193">
        <v>2</v>
      </c>
      <c r="X63" s="193">
        <v>2</v>
      </c>
      <c r="Y63" s="193">
        <v>2</v>
      </c>
      <c r="Z63" s="193"/>
      <c r="AA63" s="193"/>
      <c r="AB63" s="194">
        <f t="shared" si="3"/>
        <v>36</v>
      </c>
      <c r="AC63" s="194">
        <f t="shared" si="4"/>
        <v>0</v>
      </c>
      <c r="AD63" s="193"/>
    </row>
    <row r="64" spans="1:30">
      <c r="A64" s="193" t="s">
        <v>148</v>
      </c>
      <c r="B64" s="193" t="s">
        <v>338</v>
      </c>
      <c r="C64" s="193"/>
      <c r="D64" s="193"/>
      <c r="E64" s="193"/>
      <c r="F64" s="193"/>
      <c r="G64" s="193"/>
      <c r="H64" s="193">
        <v>1</v>
      </c>
      <c r="I64" s="193">
        <v>1</v>
      </c>
      <c r="J64" s="193">
        <v>1</v>
      </c>
      <c r="K64" s="193">
        <v>1</v>
      </c>
      <c r="L64" s="193">
        <v>1</v>
      </c>
      <c r="M64" s="193">
        <v>1</v>
      </c>
      <c r="N64" s="193">
        <v>1</v>
      </c>
      <c r="O64" s="193">
        <v>1</v>
      </c>
      <c r="P64" s="193">
        <v>1</v>
      </c>
      <c r="Q64" s="193">
        <v>1</v>
      </c>
      <c r="R64" s="193">
        <v>1</v>
      </c>
      <c r="S64" s="193">
        <v>1</v>
      </c>
      <c r="T64" s="193">
        <v>1</v>
      </c>
      <c r="U64" s="193">
        <v>1</v>
      </c>
      <c r="V64" s="193">
        <v>1</v>
      </c>
      <c r="W64" s="193">
        <v>1</v>
      </c>
      <c r="X64" s="193">
        <v>1</v>
      </c>
      <c r="Y64" s="193">
        <v>1</v>
      </c>
      <c r="Z64" s="193">
        <v>1</v>
      </c>
      <c r="AA64" s="193">
        <v>1</v>
      </c>
      <c r="AB64" s="194">
        <f t="shared" si="3"/>
        <v>20</v>
      </c>
      <c r="AC64" s="194">
        <f t="shared" si="4"/>
        <v>0</v>
      </c>
      <c r="AD64" s="193"/>
    </row>
    <row r="65" spans="1:30">
      <c r="A65" s="193" t="s">
        <v>150</v>
      </c>
      <c r="B65" s="193" t="s">
        <v>301</v>
      </c>
      <c r="C65" s="193"/>
      <c r="D65" s="193"/>
      <c r="E65" s="193"/>
      <c r="F65" s="193"/>
      <c r="G65" s="193"/>
      <c r="H65" s="193">
        <v>1</v>
      </c>
      <c r="I65" s="193">
        <v>1</v>
      </c>
      <c r="J65" s="193">
        <v>1</v>
      </c>
      <c r="K65" s="193">
        <v>1</v>
      </c>
      <c r="L65" s="193">
        <v>1</v>
      </c>
      <c r="M65" s="193">
        <v>1</v>
      </c>
      <c r="N65" s="193">
        <v>1</v>
      </c>
      <c r="O65" s="193">
        <v>1</v>
      </c>
      <c r="P65" s="193">
        <v>1</v>
      </c>
      <c r="Q65" s="193">
        <v>1</v>
      </c>
      <c r="R65" s="193">
        <v>1</v>
      </c>
      <c r="S65" s="193">
        <v>1</v>
      </c>
      <c r="T65" s="193">
        <v>1</v>
      </c>
      <c r="U65" s="193">
        <v>1</v>
      </c>
      <c r="V65" s="193">
        <v>1</v>
      </c>
      <c r="W65" s="193">
        <v>1</v>
      </c>
      <c r="X65" s="193">
        <v>1</v>
      </c>
      <c r="Y65" s="193">
        <v>1</v>
      </c>
      <c r="Z65" s="193">
        <v>1</v>
      </c>
      <c r="AA65" s="193">
        <v>1</v>
      </c>
      <c r="AB65" s="194">
        <f t="shared" si="3"/>
        <v>20</v>
      </c>
      <c r="AC65" s="194">
        <f t="shared" si="4"/>
        <v>0</v>
      </c>
      <c r="AD65" s="193"/>
    </row>
    <row r="66" spans="1:30">
      <c r="A66" s="193" t="s">
        <v>152</v>
      </c>
      <c r="B66" s="193" t="s">
        <v>339</v>
      </c>
      <c r="C66" s="193"/>
      <c r="D66" s="193"/>
      <c r="E66" s="193"/>
      <c r="F66" s="193"/>
      <c r="G66" s="193"/>
      <c r="H66" s="193"/>
      <c r="I66" s="193"/>
      <c r="J66" s="193"/>
      <c r="K66" s="193"/>
      <c r="L66" s="193"/>
      <c r="M66" s="193"/>
      <c r="N66" s="193"/>
      <c r="O66" s="193"/>
      <c r="P66" s="193"/>
      <c r="Q66" s="193"/>
      <c r="R66" s="193"/>
      <c r="S66" s="193"/>
      <c r="T66" s="193"/>
      <c r="U66" s="193"/>
      <c r="V66" s="193"/>
      <c r="W66" s="193"/>
      <c r="X66" s="193">
        <v>2</v>
      </c>
      <c r="Y66" s="193"/>
      <c r="Z66" s="193"/>
      <c r="AA66" s="193"/>
      <c r="AB66" s="194">
        <f t="shared" si="3"/>
        <v>2</v>
      </c>
      <c r="AC66" s="194">
        <f t="shared" si="4"/>
        <v>0</v>
      </c>
      <c r="AD66" s="193"/>
    </row>
    <row r="67" spans="1:30">
      <c r="A67" s="193" t="s">
        <v>154</v>
      </c>
      <c r="B67" s="193" t="s">
        <v>175</v>
      </c>
      <c r="C67" s="193"/>
      <c r="D67" s="193"/>
      <c r="E67" s="193"/>
      <c r="F67" s="193"/>
      <c r="G67" s="193"/>
      <c r="H67" s="193">
        <v>1</v>
      </c>
      <c r="I67" s="193">
        <v>1</v>
      </c>
      <c r="J67" s="193">
        <v>1</v>
      </c>
      <c r="K67" s="193">
        <v>1</v>
      </c>
      <c r="L67" s="193">
        <v>1</v>
      </c>
      <c r="M67" s="193">
        <v>1</v>
      </c>
      <c r="N67" s="193">
        <v>1</v>
      </c>
      <c r="O67" s="193">
        <v>1</v>
      </c>
      <c r="P67" s="193">
        <v>1</v>
      </c>
      <c r="Q67" s="193">
        <v>1</v>
      </c>
      <c r="R67" s="193">
        <v>1</v>
      </c>
      <c r="S67" s="193">
        <v>1</v>
      </c>
      <c r="T67" s="193">
        <v>1</v>
      </c>
      <c r="U67" s="193">
        <v>1</v>
      </c>
      <c r="V67" s="193">
        <v>1</v>
      </c>
      <c r="W67" s="193">
        <v>1</v>
      </c>
      <c r="X67" s="193">
        <v>1</v>
      </c>
      <c r="Y67" s="193">
        <v>1</v>
      </c>
      <c r="Z67" s="193">
        <v>1</v>
      </c>
      <c r="AA67" s="193"/>
      <c r="AB67" s="194">
        <f t="shared" si="3"/>
        <v>19</v>
      </c>
      <c r="AC67" s="194">
        <f t="shared" si="4"/>
        <v>0</v>
      </c>
      <c r="AD67" s="193"/>
    </row>
    <row r="68" spans="1:30">
      <c r="A68" s="193" t="s">
        <v>156</v>
      </c>
      <c r="B68" s="193" t="s">
        <v>340</v>
      </c>
      <c r="C68" s="193"/>
      <c r="D68" s="193"/>
      <c r="E68" s="193"/>
      <c r="F68" s="193"/>
      <c r="G68" s="193"/>
      <c r="H68" s="193">
        <v>1</v>
      </c>
      <c r="I68" s="193"/>
      <c r="J68" s="193"/>
      <c r="K68" s="193"/>
      <c r="L68" s="193"/>
      <c r="M68" s="193"/>
      <c r="N68" s="193"/>
      <c r="O68" s="193"/>
      <c r="P68" s="193"/>
      <c r="Q68" s="193"/>
      <c r="R68" s="193"/>
      <c r="S68" s="193"/>
      <c r="T68" s="193"/>
      <c r="U68" s="193"/>
      <c r="V68" s="193"/>
      <c r="W68" s="193"/>
      <c r="X68" s="193"/>
      <c r="Y68" s="193"/>
      <c r="Z68" s="193">
        <v>2</v>
      </c>
      <c r="AA68" s="193"/>
      <c r="AB68" s="194">
        <f t="shared" si="3"/>
        <v>3</v>
      </c>
      <c r="AC68" s="194">
        <f t="shared" si="4"/>
        <v>0</v>
      </c>
      <c r="AD68" s="193"/>
    </row>
    <row r="69" spans="1:30">
      <c r="A69" s="193" t="s">
        <v>158</v>
      </c>
      <c r="B69" s="193" t="s">
        <v>299</v>
      </c>
      <c r="C69" s="193"/>
      <c r="D69" s="193"/>
      <c r="E69" s="193"/>
      <c r="F69" s="193"/>
      <c r="G69" s="193"/>
      <c r="H69" s="193">
        <v>1</v>
      </c>
      <c r="I69" s="193"/>
      <c r="J69" s="193"/>
      <c r="K69" s="193"/>
      <c r="L69" s="193"/>
      <c r="M69" s="193"/>
      <c r="N69" s="193"/>
      <c r="O69" s="193"/>
      <c r="P69" s="193"/>
      <c r="Q69" s="193"/>
      <c r="R69" s="193"/>
      <c r="S69" s="193"/>
      <c r="T69" s="193"/>
      <c r="U69" s="193"/>
      <c r="V69" s="193"/>
      <c r="W69" s="193"/>
      <c r="X69" s="193"/>
      <c r="Y69" s="193"/>
      <c r="Z69" s="193"/>
      <c r="AA69" s="193"/>
      <c r="AB69" s="194">
        <f t="shared" si="3"/>
        <v>1</v>
      </c>
      <c r="AC69" s="194">
        <f t="shared" si="4"/>
        <v>0</v>
      </c>
      <c r="AD69" s="193"/>
    </row>
    <row r="70" spans="1:30">
      <c r="A70" s="193" t="s">
        <v>160</v>
      </c>
      <c r="B70" s="193" t="s">
        <v>341</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v>2</v>
      </c>
      <c r="Z70" s="193"/>
      <c r="AA70" s="193"/>
      <c r="AB70" s="194">
        <f t="shared" si="3"/>
        <v>2</v>
      </c>
      <c r="AC70" s="194">
        <f t="shared" si="4"/>
        <v>0</v>
      </c>
      <c r="AD70" s="193"/>
    </row>
    <row r="71" spans="1:30">
      <c r="A71" s="193" t="s">
        <v>162</v>
      </c>
      <c r="B71" s="193" t="s">
        <v>305</v>
      </c>
      <c r="C71" s="193"/>
      <c r="D71" s="193"/>
      <c r="E71" s="193"/>
      <c r="F71" s="193"/>
      <c r="G71" s="193"/>
      <c r="H71" s="193"/>
      <c r="I71" s="193"/>
      <c r="J71" s="193"/>
      <c r="K71" s="193"/>
      <c r="L71" s="193"/>
      <c r="M71" s="193"/>
      <c r="N71" s="193"/>
      <c r="O71" s="193"/>
      <c r="P71" s="193"/>
      <c r="Q71" s="193"/>
      <c r="R71" s="193"/>
      <c r="S71" s="193"/>
      <c r="T71" s="193"/>
      <c r="U71" s="193"/>
      <c r="V71" s="193"/>
      <c r="W71" s="193"/>
      <c r="X71" s="193"/>
      <c r="Y71" s="193">
        <v>2</v>
      </c>
      <c r="Z71" s="193"/>
      <c r="AA71" s="193"/>
      <c r="AB71" s="194">
        <f t="shared" si="3"/>
        <v>2</v>
      </c>
      <c r="AC71" s="194">
        <f t="shared" si="4"/>
        <v>0</v>
      </c>
      <c r="AD71" s="193"/>
    </row>
    <row r="72" spans="1:30">
      <c r="A72" s="193" t="s">
        <v>164</v>
      </c>
      <c r="B72" s="193" t="s">
        <v>191</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v>3</v>
      </c>
      <c r="AB72" s="194">
        <f t="shared" si="3"/>
        <v>3</v>
      </c>
      <c r="AC72" s="194">
        <f t="shared" si="4"/>
        <v>0</v>
      </c>
      <c r="AD72" s="193"/>
    </row>
    <row r="73" spans="1:29">
      <c r="A73" s="193"/>
      <c r="AB73" s="194"/>
      <c r="AC73" s="194">
        <f t="shared" si="4"/>
        <v>0</v>
      </c>
    </row>
    <row r="74" spans="1:1">
      <c r="A74" s="193"/>
    </row>
    <row r="75" spans="1:28">
      <c r="A75" s="193"/>
      <c r="AB75">
        <f>SUM(AB3:AB74)</f>
        <v>1003</v>
      </c>
    </row>
    <row r="76" spans="1:1">
      <c r="A76" s="193"/>
    </row>
    <row r="77" spans="28:28">
      <c r="AB77" t="e">
        <f>#REF!-#REF!-#REF!-#REF!-#REF!-#REF!-#REF!-#REF!-#REF!-#REF!-#REF!</f>
        <v>#REF!</v>
      </c>
    </row>
    <row r="78" spans="28:28">
      <c r="AB78" t="e">
        <f>AB75-AB77</f>
        <v>#REF!</v>
      </c>
    </row>
  </sheetData>
  <autoFilter ref="A2:AE78">
    <extLst/>
  </autoFilter>
  <mergeCells count="1">
    <mergeCell ref="A1:AE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view="pageBreakPreview" zoomScale="115" zoomScaleNormal="85" topLeftCell="A4" workbookViewId="0">
      <selection activeCell="H6" sqref="H6"/>
    </sheetView>
  </sheetViews>
  <sheetFormatPr defaultColWidth="9" defaultRowHeight="35.1" customHeight="1" outlineLevelCol="5"/>
  <cols>
    <col min="1" max="1" width="5.5" style="27" customWidth="1"/>
    <col min="2" max="2" width="24.625" style="27" customWidth="1"/>
    <col min="3" max="3" width="14.375" style="27" customWidth="1"/>
    <col min="4" max="4" width="11.75" style="27" customWidth="1"/>
    <col min="5" max="5" width="9" style="27"/>
    <col min="6" max="6" width="14.125" style="27" customWidth="1"/>
    <col min="7" max="16384" width="9" style="27"/>
  </cols>
  <sheetData>
    <row r="1" ht="108" customHeight="1" spans="1:6">
      <c r="A1" s="180" t="s">
        <v>342</v>
      </c>
      <c r="B1" s="180"/>
      <c r="C1" s="180"/>
      <c r="D1" s="180"/>
      <c r="E1" s="180"/>
      <c r="F1" s="180"/>
    </row>
    <row r="2" ht="50.1" customHeight="1" spans="1:6">
      <c r="A2" s="181"/>
      <c r="B2" s="182" t="s">
        <v>343</v>
      </c>
      <c r="C2" s="183" t="s">
        <v>344</v>
      </c>
      <c r="D2" s="183"/>
      <c r="E2" s="183"/>
      <c r="F2" s="183"/>
    </row>
    <row r="3" ht="50.1" customHeight="1" spans="1:6">
      <c r="A3" s="181"/>
      <c r="B3" s="182" t="s">
        <v>345</v>
      </c>
      <c r="C3" s="184" t="s">
        <v>346</v>
      </c>
      <c r="D3" s="185"/>
      <c r="E3" s="185"/>
      <c r="F3" s="185"/>
    </row>
    <row r="4" ht="50.1" customHeight="1" spans="1:6">
      <c r="A4" s="181"/>
      <c r="B4" s="182"/>
      <c r="C4" s="182"/>
      <c r="D4" s="182"/>
      <c r="E4" s="182"/>
      <c r="F4" s="182"/>
    </row>
    <row r="5" ht="50.1" customHeight="1" spans="1:6">
      <c r="A5" s="181"/>
      <c r="B5" s="182"/>
      <c r="C5" s="182"/>
      <c r="D5" s="182"/>
      <c r="E5" s="182"/>
      <c r="F5" s="182"/>
    </row>
    <row r="6" ht="50.1" customHeight="1" spans="1:6">
      <c r="A6" s="186"/>
      <c r="B6" s="187" t="s">
        <v>347</v>
      </c>
      <c r="C6" s="188">
        <v>113293.96</v>
      </c>
      <c r="D6" s="188"/>
      <c r="E6" s="188"/>
      <c r="F6" s="189" t="s">
        <v>348</v>
      </c>
    </row>
    <row r="7" ht="50.1" customHeight="1" spans="1:6">
      <c r="A7" s="186"/>
      <c r="B7" s="187" t="s">
        <v>349</v>
      </c>
      <c r="C7" s="190" t="s">
        <v>350</v>
      </c>
      <c r="D7" s="190"/>
      <c r="E7" s="190"/>
      <c r="F7" s="190"/>
    </row>
    <row r="8" ht="50.1" customHeight="1" spans="1:6">
      <c r="A8" s="186"/>
      <c r="B8" s="191"/>
      <c r="C8" s="191"/>
      <c r="D8" s="191"/>
      <c r="E8" s="191"/>
      <c r="F8" s="191"/>
    </row>
    <row r="9" ht="50.1" customHeight="1" spans="1:6">
      <c r="A9" s="186"/>
      <c r="B9" s="191"/>
      <c r="C9" s="191"/>
      <c r="D9" s="191"/>
      <c r="E9" s="191"/>
      <c r="F9" s="191"/>
    </row>
    <row r="10" ht="50.1" customHeight="1" spans="1:6">
      <c r="A10" s="186"/>
      <c r="B10" s="187" t="s">
        <v>351</v>
      </c>
      <c r="C10" s="183" t="s">
        <v>352</v>
      </c>
      <c r="D10" s="183"/>
      <c r="E10" s="183"/>
      <c r="F10" s="183"/>
    </row>
    <row r="11" ht="50.1" customHeight="1" spans="1:6">
      <c r="A11" s="186"/>
      <c r="B11" s="187" t="s">
        <v>353</v>
      </c>
      <c r="C11" s="183" t="s">
        <v>354</v>
      </c>
      <c r="D11" s="183"/>
      <c r="E11" s="183"/>
      <c r="F11" s="183"/>
    </row>
    <row r="12" ht="50.1" customHeight="1" spans="1:6">
      <c r="A12" s="186"/>
      <c r="B12" s="187" t="s">
        <v>355</v>
      </c>
      <c r="C12" s="183" t="s">
        <v>356</v>
      </c>
      <c r="D12" s="183"/>
      <c r="E12" s="183"/>
      <c r="F12" s="183"/>
    </row>
    <row r="13" customHeight="1" spans="1:1">
      <c r="A13" s="186"/>
    </row>
    <row r="14" ht="6" customHeight="1" spans="1:6">
      <c r="A14" s="181"/>
      <c r="B14" s="181"/>
      <c r="C14" s="181"/>
      <c r="D14" s="181"/>
      <c r="E14" s="181"/>
      <c r="F14" s="181"/>
    </row>
    <row r="15" hidden="1" customHeight="1"/>
  </sheetData>
  <mergeCells count="9">
    <mergeCell ref="A1:F1"/>
    <mergeCell ref="C2:F2"/>
    <mergeCell ref="C3:F3"/>
    <mergeCell ref="C6:E6"/>
    <mergeCell ref="C7:F7"/>
    <mergeCell ref="B9:F9"/>
    <mergeCell ref="C10:F10"/>
    <mergeCell ref="C11:F11"/>
    <mergeCell ref="C12:F12"/>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view="pageBreakPreview" zoomScale="145" zoomScaleNormal="70" workbookViewId="0">
      <selection activeCell="B17" sqref="B17"/>
    </sheetView>
  </sheetViews>
  <sheetFormatPr defaultColWidth="9" defaultRowHeight="24.95" customHeight="1" outlineLevelCol="1"/>
  <cols>
    <col min="1" max="1" width="6.5" style="27" customWidth="1"/>
    <col min="2" max="2" width="72" style="27" customWidth="1"/>
    <col min="3" max="16384" width="9" style="27"/>
  </cols>
  <sheetData>
    <row r="1" customHeight="1" spans="1:2">
      <c r="A1" s="166" t="s">
        <v>357</v>
      </c>
      <c r="B1" s="166"/>
    </row>
    <row r="2" customHeight="1" spans="1:2">
      <c r="A2" s="167" t="s">
        <v>358</v>
      </c>
      <c r="B2" s="168" t="s">
        <v>359</v>
      </c>
    </row>
    <row r="3" customHeight="1" spans="1:2">
      <c r="A3" s="169">
        <v>1.1</v>
      </c>
      <c r="B3" s="170" t="s">
        <v>360</v>
      </c>
    </row>
    <row r="4" customHeight="1" spans="1:2">
      <c r="A4" s="169">
        <v>1.2</v>
      </c>
      <c r="B4" s="170" t="s">
        <v>361</v>
      </c>
    </row>
    <row r="5" customHeight="1" spans="1:2">
      <c r="A5" s="169">
        <v>1.3</v>
      </c>
      <c r="B5" s="171" t="s">
        <v>362</v>
      </c>
    </row>
    <row r="6" customHeight="1" spans="1:2">
      <c r="A6" s="167" t="s">
        <v>363</v>
      </c>
      <c r="B6" s="168" t="s">
        <v>364</v>
      </c>
    </row>
    <row r="7" ht="49.5" customHeight="1" spans="1:2">
      <c r="A7" s="172">
        <v>2.1</v>
      </c>
      <c r="B7" s="170" t="s">
        <v>365</v>
      </c>
    </row>
    <row r="8" ht="59.25" customHeight="1" spans="1:2">
      <c r="A8" s="172">
        <v>2.2</v>
      </c>
      <c r="B8" s="170" t="s">
        <v>366</v>
      </c>
    </row>
    <row r="9" ht="81.75" customHeight="1" spans="1:2">
      <c r="A9" s="172">
        <v>2.3</v>
      </c>
      <c r="B9" s="173" t="s">
        <v>367</v>
      </c>
    </row>
    <row r="10" ht="79.5" customHeight="1" spans="1:2">
      <c r="A10" s="172">
        <v>2.4</v>
      </c>
      <c r="B10" s="173" t="s">
        <v>368</v>
      </c>
    </row>
    <row r="11" ht="54.75" customHeight="1" spans="1:2">
      <c r="A11" s="172">
        <v>2.5</v>
      </c>
      <c r="B11" s="173" t="s">
        <v>369</v>
      </c>
    </row>
    <row r="12" ht="55.5" customHeight="1" spans="1:2">
      <c r="A12" s="172">
        <v>2.6</v>
      </c>
      <c r="B12" s="173" t="s">
        <v>370</v>
      </c>
    </row>
    <row r="13" ht="69.75" customHeight="1" spans="1:2">
      <c r="A13" s="172">
        <v>2.7</v>
      </c>
      <c r="B13" s="174" t="s">
        <v>371</v>
      </c>
    </row>
    <row r="14" ht="39" customHeight="1" spans="1:2">
      <c r="A14" s="172">
        <v>2.8</v>
      </c>
      <c r="B14" s="175" t="s">
        <v>372</v>
      </c>
    </row>
    <row r="15" ht="32.1" customHeight="1" spans="1:2">
      <c r="A15" s="172">
        <v>2.9</v>
      </c>
      <c r="B15" s="173" t="s">
        <v>373</v>
      </c>
    </row>
    <row r="16" ht="24" customHeight="1" spans="1:2">
      <c r="A16" s="167" t="s">
        <v>374</v>
      </c>
      <c r="B16" s="168" t="s">
        <v>375</v>
      </c>
    </row>
    <row r="17" ht="312.75" customHeight="1" spans="1:2">
      <c r="A17" s="176">
        <v>3.1</v>
      </c>
      <c r="B17" s="177" t="s">
        <v>376</v>
      </c>
    </row>
    <row r="18" ht="32.1" customHeight="1" spans="1:2">
      <c r="A18" s="172">
        <v>3.2</v>
      </c>
      <c r="B18" s="170" t="s">
        <v>377</v>
      </c>
    </row>
    <row r="19" ht="29.1" customHeight="1" spans="1:2">
      <c r="A19" s="172">
        <v>3.3</v>
      </c>
      <c r="B19" s="178" t="s">
        <v>378</v>
      </c>
    </row>
    <row r="20" customHeight="1" spans="1:1">
      <c r="A20" s="179"/>
    </row>
  </sheetData>
  <mergeCells count="1">
    <mergeCell ref="A1:B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view="pageBreakPreview" zoomScaleNormal="100" workbookViewId="0">
      <selection activeCell="G1" sqref="G1"/>
    </sheetView>
  </sheetViews>
  <sheetFormatPr defaultColWidth="9" defaultRowHeight="15.6" outlineLevelRow="3" outlineLevelCol="3"/>
  <cols>
    <col min="1" max="1" width="8.375" customWidth="1"/>
    <col min="2" max="2" width="31.75" customWidth="1"/>
    <col min="3" max="3" width="22.75" style="105" customWidth="1"/>
    <col min="4" max="4" width="20.75" customWidth="1"/>
  </cols>
  <sheetData>
    <row r="1" s="156" customFormat="1" ht="74.1" customHeight="1" spans="1:4">
      <c r="A1" s="158" t="s">
        <v>379</v>
      </c>
      <c r="B1" s="158"/>
      <c r="C1" s="158"/>
      <c r="D1" s="158"/>
    </row>
    <row r="2" s="156" customFormat="1" ht="33.95" customHeight="1" spans="1:4">
      <c r="A2" s="159" t="s">
        <v>1</v>
      </c>
      <c r="B2" s="159" t="s">
        <v>380</v>
      </c>
      <c r="C2" s="159" t="s">
        <v>381</v>
      </c>
      <c r="D2" s="160" t="s">
        <v>382</v>
      </c>
    </row>
    <row r="3" s="157" customFormat="1" ht="39" customHeight="1" spans="1:4">
      <c r="A3" s="161">
        <v>1</v>
      </c>
      <c r="B3" s="162" t="s">
        <v>383</v>
      </c>
      <c r="C3" s="163">
        <f>'悠然居项目样板间门窗造价汇总表(表2) '!K23</f>
        <v>113293.96</v>
      </c>
      <c r="D3" s="164" t="s">
        <v>384</v>
      </c>
    </row>
    <row r="4" s="157" customFormat="1" ht="39" customHeight="1" spans="1:4">
      <c r="A4" s="161">
        <v>2</v>
      </c>
      <c r="B4" s="164" t="s">
        <v>385</v>
      </c>
      <c r="C4" s="163">
        <f>C3</f>
        <v>113293.96</v>
      </c>
      <c r="D4" s="165"/>
    </row>
  </sheetData>
  <mergeCells count="1">
    <mergeCell ref="A1:D1"/>
  </mergeCells>
  <printOptions horizontalCentered="1"/>
  <pageMargins left="0.354330708661417" right="0.354330708661417" top="0.590551181102362" bottom="0.590551181102362" header="0.511811023622047" footer="0.511811023622047"/>
  <pageSetup paperSize="9" scale="9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tabSelected="1" view="pageBreakPreview" zoomScaleNormal="100" workbookViewId="0">
      <pane ySplit="3" topLeftCell="A19" activePane="bottomLeft" state="frozen"/>
      <selection/>
      <selection pane="bottomLeft" activeCell="P2" sqref="P2"/>
    </sheetView>
  </sheetViews>
  <sheetFormatPr defaultColWidth="9" defaultRowHeight="15.6"/>
  <cols>
    <col min="1" max="1" width="4.875" style="4" customWidth="1"/>
    <col min="2" max="2" width="14.2" style="4" customWidth="1"/>
    <col min="3" max="3" width="8.3" style="4" customWidth="1"/>
    <col min="4" max="4" width="8.6" style="4" customWidth="1"/>
    <col min="5" max="5" width="8.5" style="4" customWidth="1"/>
    <col min="6" max="6" width="8.9" style="110" customWidth="1"/>
    <col min="7" max="7" width="16.2" style="4" customWidth="1"/>
    <col min="8" max="8" width="11.875" style="4" hidden="1" customWidth="1"/>
    <col min="9" max="9" width="11.125" style="4" customWidth="1"/>
    <col min="10" max="10" width="7" style="4" customWidth="1"/>
    <col min="11" max="11" width="16" style="6" customWidth="1"/>
    <col min="12" max="12" width="10.125" style="110" customWidth="1"/>
    <col min="13" max="14" width="9" style="4"/>
    <col min="15" max="15" width="9.25" style="4"/>
    <col min="16" max="16384" width="9" style="4"/>
  </cols>
  <sheetData>
    <row r="1" ht="51.95" customHeight="1" spans="1:11">
      <c r="A1" s="111" t="s">
        <v>386</v>
      </c>
      <c r="B1" s="111"/>
      <c r="C1" s="111"/>
      <c r="D1" s="111"/>
      <c r="E1" s="111"/>
      <c r="F1" s="112"/>
      <c r="G1" s="111"/>
      <c r="H1" s="111"/>
      <c r="I1" s="111"/>
      <c r="J1" s="111"/>
      <c r="K1" s="139"/>
    </row>
    <row r="2" s="107" customFormat="1" ht="48" customHeight="1" spans="1:12">
      <c r="A2" s="10" t="s">
        <v>1</v>
      </c>
      <c r="B2" s="10" t="s">
        <v>387</v>
      </c>
      <c r="C2" s="10" t="s">
        <v>388</v>
      </c>
      <c r="D2" s="10" t="s">
        <v>389</v>
      </c>
      <c r="E2" s="113" t="s">
        <v>3</v>
      </c>
      <c r="F2" s="114" t="s">
        <v>390</v>
      </c>
      <c r="G2" s="115" t="s">
        <v>391</v>
      </c>
      <c r="H2" s="115" t="s">
        <v>392</v>
      </c>
      <c r="I2" s="114" t="s">
        <v>393</v>
      </c>
      <c r="J2" s="114" t="s">
        <v>394</v>
      </c>
      <c r="K2" s="115" t="s">
        <v>395</v>
      </c>
      <c r="L2" s="140" t="s">
        <v>382</v>
      </c>
    </row>
    <row r="3" s="107" customFormat="1" ht="36.95" customHeight="1" spans="1:12">
      <c r="A3" s="10"/>
      <c r="B3" s="10"/>
      <c r="C3" s="10"/>
      <c r="D3" s="10"/>
      <c r="E3" s="116"/>
      <c r="F3" s="114"/>
      <c r="G3" s="10" t="s">
        <v>396</v>
      </c>
      <c r="H3" s="117"/>
      <c r="I3" s="141" t="s">
        <v>397</v>
      </c>
      <c r="J3" s="141" t="s">
        <v>398</v>
      </c>
      <c r="K3" s="117" t="s">
        <v>399</v>
      </c>
      <c r="L3" s="142"/>
    </row>
    <row r="4" ht="36.95" customHeight="1" spans="1:12">
      <c r="A4" s="25">
        <v>1</v>
      </c>
      <c r="B4" s="118" t="s">
        <v>400</v>
      </c>
      <c r="C4" s="119" t="s">
        <v>401</v>
      </c>
      <c r="D4" s="25">
        <v>600</v>
      </c>
      <c r="E4" s="119">
        <v>1480</v>
      </c>
      <c r="F4" s="24">
        <v>2</v>
      </c>
      <c r="G4" s="120">
        <f t="shared" ref="G4:G10" si="0">+E4*D4*F4/1000000</f>
        <v>1.78</v>
      </c>
      <c r="H4" s="121"/>
      <c r="I4" s="143">
        <f>综合单价分析表!I38</f>
        <v>590.23</v>
      </c>
      <c r="J4" s="144">
        <v>0.09</v>
      </c>
      <c r="K4" s="145">
        <f>I4*(1+J4)*G4</f>
        <v>1145.16</v>
      </c>
      <c r="L4" s="146"/>
    </row>
    <row r="5" ht="51.95" customHeight="1" spans="1:12">
      <c r="A5" s="25">
        <v>2</v>
      </c>
      <c r="B5" s="122"/>
      <c r="C5" s="119" t="s">
        <v>402</v>
      </c>
      <c r="D5" s="119">
        <v>700</v>
      </c>
      <c r="E5" s="119">
        <v>1480</v>
      </c>
      <c r="F5" s="119">
        <v>2</v>
      </c>
      <c r="G5" s="120">
        <f t="shared" si="0"/>
        <v>2.07</v>
      </c>
      <c r="H5" s="123" t="e">
        <f>#REF!+#REF!+#REF!+#REF!+#REF!+#REF!</f>
        <v>#REF!</v>
      </c>
      <c r="I5" s="143">
        <f>I4</f>
        <v>590.23</v>
      </c>
      <c r="J5" s="144">
        <v>0.09</v>
      </c>
      <c r="K5" s="145">
        <f t="shared" ref="K5:K22" si="1">I5*(1+J5)*G5</f>
        <v>1331.74</v>
      </c>
      <c r="L5" s="147" t="s">
        <v>403</v>
      </c>
    </row>
    <row r="6" customFormat="1" ht="51.95" customHeight="1" spans="1:12">
      <c r="A6" s="25">
        <v>3</v>
      </c>
      <c r="B6" s="122"/>
      <c r="C6" s="119" t="s">
        <v>404</v>
      </c>
      <c r="D6" s="119">
        <v>800</v>
      </c>
      <c r="E6" s="119">
        <v>1480</v>
      </c>
      <c r="F6" s="119">
        <v>2</v>
      </c>
      <c r="G6" s="120">
        <f t="shared" si="0"/>
        <v>2.37</v>
      </c>
      <c r="H6" s="123"/>
      <c r="I6" s="143">
        <f>I4</f>
        <v>590.23</v>
      </c>
      <c r="J6" s="144">
        <v>0.09</v>
      </c>
      <c r="K6" s="145">
        <f t="shared" si="1"/>
        <v>1524.74</v>
      </c>
      <c r="L6" s="147"/>
    </row>
    <row r="7" customFormat="1" ht="51.95" customHeight="1" spans="1:12">
      <c r="A7" s="25">
        <v>4</v>
      </c>
      <c r="B7" s="122"/>
      <c r="C7" s="119" t="s">
        <v>405</v>
      </c>
      <c r="D7" s="119">
        <v>900</v>
      </c>
      <c r="E7" s="119">
        <v>1480</v>
      </c>
      <c r="F7" s="119">
        <v>3</v>
      </c>
      <c r="G7" s="120">
        <f t="shared" si="0"/>
        <v>4</v>
      </c>
      <c r="H7" s="123"/>
      <c r="I7" s="143">
        <f>I4</f>
        <v>590.23</v>
      </c>
      <c r="J7" s="144">
        <v>0.09</v>
      </c>
      <c r="K7" s="145">
        <f t="shared" si="1"/>
        <v>2573.4</v>
      </c>
      <c r="L7" s="147" t="s">
        <v>403</v>
      </c>
    </row>
    <row r="8" customFormat="1" ht="51.95" customHeight="1" spans="1:12">
      <c r="A8" s="25">
        <v>5</v>
      </c>
      <c r="B8" s="122"/>
      <c r="C8" s="119" t="s">
        <v>309</v>
      </c>
      <c r="D8" s="119">
        <v>1500</v>
      </c>
      <c r="E8" s="119">
        <v>1480</v>
      </c>
      <c r="F8" s="119">
        <v>9</v>
      </c>
      <c r="G8" s="120">
        <f t="shared" si="0"/>
        <v>19.98</v>
      </c>
      <c r="H8" s="123"/>
      <c r="I8" s="143">
        <f>I4</f>
        <v>590.23</v>
      </c>
      <c r="J8" s="144">
        <v>0.09</v>
      </c>
      <c r="K8" s="145">
        <f t="shared" si="1"/>
        <v>12854.15</v>
      </c>
      <c r="L8" s="147" t="s">
        <v>406</v>
      </c>
    </row>
    <row r="9" customFormat="1" ht="51.95" customHeight="1" spans="1:12">
      <c r="A9" s="25">
        <v>6</v>
      </c>
      <c r="B9" s="122"/>
      <c r="C9" s="119" t="s">
        <v>407</v>
      </c>
      <c r="D9" s="119">
        <v>2100</v>
      </c>
      <c r="E9" s="119">
        <v>1780</v>
      </c>
      <c r="F9" s="119">
        <v>1</v>
      </c>
      <c r="G9" s="120">
        <f t="shared" si="0"/>
        <v>3.74</v>
      </c>
      <c r="H9" s="123"/>
      <c r="I9" s="143">
        <f>I4</f>
        <v>590.23</v>
      </c>
      <c r="J9" s="144">
        <v>0.09</v>
      </c>
      <c r="K9" s="145">
        <f t="shared" si="1"/>
        <v>2406.13</v>
      </c>
      <c r="L9" s="147"/>
    </row>
    <row r="10" customFormat="1" ht="51.95" customHeight="1" spans="1:12">
      <c r="A10" s="25">
        <v>7</v>
      </c>
      <c r="B10" s="122"/>
      <c r="C10" s="119" t="s">
        <v>408</v>
      </c>
      <c r="D10" s="119">
        <v>3800</v>
      </c>
      <c r="E10" s="119">
        <v>2380</v>
      </c>
      <c r="F10" s="119">
        <v>1</v>
      </c>
      <c r="G10" s="120">
        <f t="shared" si="0"/>
        <v>9.04</v>
      </c>
      <c r="H10" s="123"/>
      <c r="I10" s="143">
        <f>I4</f>
        <v>590.23</v>
      </c>
      <c r="J10" s="144">
        <v>0.09</v>
      </c>
      <c r="K10" s="145">
        <f t="shared" si="1"/>
        <v>5815.89</v>
      </c>
      <c r="L10" s="147"/>
    </row>
    <row r="11" customFormat="1" ht="51.95" customHeight="1" spans="1:12">
      <c r="A11" s="25">
        <v>8</v>
      </c>
      <c r="B11" s="122"/>
      <c r="C11" s="119" t="s">
        <v>409</v>
      </c>
      <c r="D11" s="119">
        <v>1500</v>
      </c>
      <c r="E11" s="119">
        <v>2480</v>
      </c>
      <c r="F11" s="119">
        <v>2</v>
      </c>
      <c r="G11" s="120">
        <f t="shared" ref="G11:G18" si="2">+E11*D11*F11/1000000</f>
        <v>7.44</v>
      </c>
      <c r="H11" s="123"/>
      <c r="I11" s="143">
        <f>I5</f>
        <v>590.23</v>
      </c>
      <c r="J11" s="144">
        <v>0.09</v>
      </c>
      <c r="K11" s="145">
        <f t="shared" si="1"/>
        <v>4786.53</v>
      </c>
      <c r="L11" s="147" t="s">
        <v>410</v>
      </c>
    </row>
    <row r="12" customFormat="1" ht="51.95" customHeight="1" spans="1:12">
      <c r="A12" s="25">
        <v>9</v>
      </c>
      <c r="B12" s="122"/>
      <c r="C12" s="119" t="s">
        <v>411</v>
      </c>
      <c r="D12" s="119">
        <v>2100</v>
      </c>
      <c r="E12" s="119">
        <v>1780</v>
      </c>
      <c r="F12" s="119">
        <v>3</v>
      </c>
      <c r="G12" s="120">
        <f t="shared" si="2"/>
        <v>11.21</v>
      </c>
      <c r="H12" s="123"/>
      <c r="I12" s="143">
        <f>I6</f>
        <v>590.23</v>
      </c>
      <c r="J12" s="144">
        <v>0.09</v>
      </c>
      <c r="K12" s="145">
        <f t="shared" si="1"/>
        <v>7211.96</v>
      </c>
      <c r="L12" s="147" t="s">
        <v>412</v>
      </c>
    </row>
    <row r="13" customFormat="1" ht="51.95" customHeight="1" spans="1:12">
      <c r="A13" s="25">
        <v>10</v>
      </c>
      <c r="B13" s="122"/>
      <c r="C13" s="119" t="s">
        <v>413</v>
      </c>
      <c r="D13" s="119">
        <v>3100</v>
      </c>
      <c r="E13" s="119">
        <v>1780</v>
      </c>
      <c r="F13" s="119">
        <v>2</v>
      </c>
      <c r="G13" s="120">
        <f t="shared" si="2"/>
        <v>11.04</v>
      </c>
      <c r="H13" s="123"/>
      <c r="I13" s="143">
        <f>I7</f>
        <v>590.23</v>
      </c>
      <c r="J13" s="144">
        <v>0.09</v>
      </c>
      <c r="K13" s="145">
        <f t="shared" si="1"/>
        <v>7102.59</v>
      </c>
      <c r="L13" s="147" t="s">
        <v>412</v>
      </c>
    </row>
    <row r="14" customFormat="1" ht="51.95" customHeight="1" spans="1:12">
      <c r="A14" s="25">
        <v>11</v>
      </c>
      <c r="B14" s="124" t="s">
        <v>414</v>
      </c>
      <c r="C14" s="119" t="s">
        <v>415</v>
      </c>
      <c r="D14" s="119">
        <v>1200</v>
      </c>
      <c r="E14" s="119">
        <v>1080</v>
      </c>
      <c r="F14" s="119">
        <v>3</v>
      </c>
      <c r="G14" s="120">
        <f t="shared" si="2"/>
        <v>3.89</v>
      </c>
      <c r="H14" s="123"/>
      <c r="I14" s="143">
        <f>综合单价分析表!I78</f>
        <v>520.67</v>
      </c>
      <c r="J14" s="144">
        <v>0.09</v>
      </c>
      <c r="K14" s="145">
        <f t="shared" si="1"/>
        <v>2207.69</v>
      </c>
      <c r="L14" s="147" t="s">
        <v>416</v>
      </c>
    </row>
    <row r="15" customFormat="1" ht="51.95" customHeight="1" spans="1:12">
      <c r="A15" s="25">
        <v>12</v>
      </c>
      <c r="B15" s="125" t="s">
        <v>417</v>
      </c>
      <c r="C15" s="119" t="s">
        <v>418</v>
      </c>
      <c r="D15" s="119">
        <v>2700</v>
      </c>
      <c r="E15" s="119">
        <v>5380</v>
      </c>
      <c r="F15" s="119">
        <v>2</v>
      </c>
      <c r="G15" s="120">
        <f t="shared" si="2"/>
        <v>29.05</v>
      </c>
      <c r="H15" s="123"/>
      <c r="I15" s="143">
        <f>综合单价分析表!I118</f>
        <v>539.01</v>
      </c>
      <c r="J15" s="144">
        <v>0.09</v>
      </c>
      <c r="K15" s="145">
        <f t="shared" si="1"/>
        <v>17067.48</v>
      </c>
      <c r="L15" s="147" t="s">
        <v>419</v>
      </c>
    </row>
    <row r="16" s="108" customFormat="1" ht="51.95" customHeight="1" spans="1:16">
      <c r="A16" s="25">
        <v>13</v>
      </c>
      <c r="B16" s="125"/>
      <c r="C16" s="119" t="s">
        <v>258</v>
      </c>
      <c r="D16" s="119">
        <v>1800</v>
      </c>
      <c r="E16" s="119">
        <v>2400</v>
      </c>
      <c r="F16" s="119">
        <v>2</v>
      </c>
      <c r="G16" s="120">
        <f t="shared" si="2"/>
        <v>8.64</v>
      </c>
      <c r="H16" s="123"/>
      <c r="I16" s="143">
        <f>I15</f>
        <v>539.01</v>
      </c>
      <c r="J16" s="144">
        <v>0.09</v>
      </c>
      <c r="K16" s="145">
        <f t="shared" si="1"/>
        <v>5076.18</v>
      </c>
      <c r="L16" s="147" t="s">
        <v>406</v>
      </c>
      <c r="N16" s="108">
        <v>1.9</v>
      </c>
      <c r="O16" s="108">
        <v>2.88</v>
      </c>
      <c r="P16" s="108">
        <f>+N16*O16</f>
        <v>5.472</v>
      </c>
    </row>
    <row r="17" s="108" customFormat="1" ht="51.95" customHeight="1" spans="1:12">
      <c r="A17" s="25">
        <v>14</v>
      </c>
      <c r="B17" s="125"/>
      <c r="C17" s="119" t="s">
        <v>420</v>
      </c>
      <c r="D17" s="119">
        <v>3800</v>
      </c>
      <c r="E17" s="119">
        <v>2400</v>
      </c>
      <c r="F17" s="119">
        <v>1</v>
      </c>
      <c r="G17" s="120">
        <f t="shared" si="2"/>
        <v>9.12</v>
      </c>
      <c r="H17" s="123"/>
      <c r="I17" s="143">
        <f>I15</f>
        <v>539.01</v>
      </c>
      <c r="J17" s="144">
        <v>0.09</v>
      </c>
      <c r="K17" s="145">
        <f t="shared" si="1"/>
        <v>5358.19</v>
      </c>
      <c r="L17" s="147" t="s">
        <v>419</v>
      </c>
    </row>
    <row r="18" customFormat="1" ht="51.95" customHeight="1" spans="1:16">
      <c r="A18" s="25">
        <v>15</v>
      </c>
      <c r="B18" s="125"/>
      <c r="C18" s="119" t="s">
        <v>421</v>
      </c>
      <c r="D18" s="119">
        <v>3000</v>
      </c>
      <c r="E18" s="119">
        <v>2400</v>
      </c>
      <c r="F18" s="119">
        <v>2</v>
      </c>
      <c r="G18" s="120">
        <f t="shared" si="2"/>
        <v>14.4</v>
      </c>
      <c r="H18" s="123"/>
      <c r="I18" s="143">
        <f>I15</f>
        <v>539.01</v>
      </c>
      <c r="J18" s="144">
        <v>0.09</v>
      </c>
      <c r="K18" s="145">
        <f t="shared" si="1"/>
        <v>8460.3</v>
      </c>
      <c r="L18" s="147" t="s">
        <v>419</v>
      </c>
      <c r="N18">
        <f>1.6*3</f>
        <v>4.8</v>
      </c>
      <c r="O18">
        <v>2.88</v>
      </c>
      <c r="P18">
        <f>+N18*O18</f>
        <v>13.824</v>
      </c>
    </row>
    <row r="19" customFormat="1" ht="69.95" customHeight="1" spans="1:16">
      <c r="A19" s="25">
        <v>16</v>
      </c>
      <c r="B19" s="119" t="s">
        <v>422</v>
      </c>
      <c r="C19" s="126" t="s">
        <v>423</v>
      </c>
      <c r="D19" s="127"/>
      <c r="E19" s="128"/>
      <c r="F19" s="118" t="s">
        <v>424</v>
      </c>
      <c r="G19" s="129">
        <v>68.67</v>
      </c>
      <c r="H19" s="130"/>
      <c r="I19" s="148">
        <v>165</v>
      </c>
      <c r="J19" s="144">
        <v>0.09</v>
      </c>
      <c r="K19" s="145">
        <f t="shared" si="1"/>
        <v>12350.3</v>
      </c>
      <c r="L19" s="149"/>
      <c r="N19">
        <f>(1.1+0.5+0.6)*3+0.8</f>
        <v>7.4</v>
      </c>
      <c r="O19">
        <v>2.88</v>
      </c>
      <c r="P19">
        <f>+N19*O19</f>
        <v>21.312</v>
      </c>
    </row>
    <row r="20" customFormat="1" ht="44.1" customHeight="1" spans="1:16">
      <c r="A20" s="25">
        <v>17</v>
      </c>
      <c r="B20" s="119" t="s">
        <v>425</v>
      </c>
      <c r="C20" s="126" t="s">
        <v>426</v>
      </c>
      <c r="D20" s="127"/>
      <c r="E20" s="128"/>
      <c r="F20" s="118" t="s">
        <v>424</v>
      </c>
      <c r="G20" s="129">
        <v>94.83</v>
      </c>
      <c r="H20" s="130"/>
      <c r="I20" s="148">
        <v>75</v>
      </c>
      <c r="J20" s="144">
        <v>0.09</v>
      </c>
      <c r="K20" s="145">
        <f t="shared" si="1"/>
        <v>7752.35</v>
      </c>
      <c r="L20" s="149" t="s">
        <v>427</v>
      </c>
      <c r="N20">
        <f>4.5+3.2</f>
        <v>7.7</v>
      </c>
      <c r="O20">
        <f>2.88*2+0.1</f>
        <v>5.86</v>
      </c>
      <c r="P20">
        <f>+N20*O20</f>
        <v>45.122</v>
      </c>
    </row>
    <row r="21" s="109" customFormat="1" ht="44.1" customHeight="1" spans="1:12">
      <c r="A21" s="131"/>
      <c r="B21" s="132" t="s">
        <v>428</v>
      </c>
      <c r="C21" s="133" t="s">
        <v>426</v>
      </c>
      <c r="D21" s="134"/>
      <c r="E21" s="135"/>
      <c r="F21" s="132" t="s">
        <v>424</v>
      </c>
      <c r="G21" s="136">
        <f>+G20</f>
        <v>94.83</v>
      </c>
      <c r="H21" s="137"/>
      <c r="I21" s="150">
        <v>80</v>
      </c>
      <c r="J21" s="151">
        <v>0.09</v>
      </c>
      <c r="K21" s="152">
        <f t="shared" si="1"/>
        <v>8269.18</v>
      </c>
      <c r="L21" s="153" t="s">
        <v>429</v>
      </c>
    </row>
    <row r="22" s="109" customFormat="1" ht="44.1" customHeight="1" spans="1:12">
      <c r="A22" s="131">
        <v>18</v>
      </c>
      <c r="B22" s="132" t="s">
        <v>430</v>
      </c>
      <c r="C22" s="133" t="s">
        <v>431</v>
      </c>
      <c r="D22" s="134"/>
      <c r="E22" s="135"/>
      <c r="F22" s="132" t="s">
        <v>424</v>
      </c>
      <c r="G22" s="136">
        <f>(1.5*3.3+1*1.2)*0</f>
        <v>0</v>
      </c>
      <c r="H22" s="137"/>
      <c r="I22" s="150">
        <v>850</v>
      </c>
      <c r="J22" s="151">
        <v>0.09</v>
      </c>
      <c r="K22" s="152">
        <f t="shared" si="1"/>
        <v>0</v>
      </c>
      <c r="L22" s="153" t="s">
        <v>432</v>
      </c>
    </row>
    <row r="23" s="107" customFormat="1" ht="51.95" customHeight="1" spans="1:16">
      <c r="A23" s="25">
        <v>19</v>
      </c>
      <c r="B23" s="138" t="s">
        <v>385</v>
      </c>
      <c r="C23" s="138"/>
      <c r="D23" s="138"/>
      <c r="E23" s="138"/>
      <c r="F23" s="138"/>
      <c r="G23" s="138">
        <f>SUM(G5:G18)</f>
        <v>135.99</v>
      </c>
      <c r="H23" s="138" t="e">
        <f>SUM(H5:H18)</f>
        <v>#REF!</v>
      </c>
      <c r="I23" s="138"/>
      <c r="J23" s="138"/>
      <c r="K23" s="154">
        <f>SUM(K4:K22)</f>
        <v>113293.96</v>
      </c>
      <c r="L23" s="155"/>
      <c r="P23" s="107">
        <f>+P20+P19</f>
        <v>66.434</v>
      </c>
    </row>
  </sheetData>
  <sheetProtection selectLockedCells="1"/>
  <mergeCells count="14">
    <mergeCell ref="A1:K1"/>
    <mergeCell ref="C19:E19"/>
    <mergeCell ref="C20:E20"/>
    <mergeCell ref="C21:E21"/>
    <mergeCell ref="C22:E22"/>
    <mergeCell ref="A2:A3"/>
    <mergeCell ref="B2:B3"/>
    <mergeCell ref="B4:B13"/>
    <mergeCell ref="B15:B18"/>
    <mergeCell ref="C2:C3"/>
    <mergeCell ref="D2:D3"/>
    <mergeCell ref="E2:E3"/>
    <mergeCell ref="F2:F3"/>
    <mergeCell ref="L2:L3"/>
  </mergeCells>
  <pageMargins left="0.747916666666667" right="0.747916666666667" top="0.984027777777778" bottom="0.984027777777778" header="0.511805555555556" footer="0.511805555555556"/>
  <pageSetup paperSize="9" scale="47"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view="pageBreakPreview" zoomScaleNormal="100" workbookViewId="0">
      <selection activeCell="G10" sqref="G10"/>
    </sheetView>
  </sheetViews>
  <sheetFormatPr defaultColWidth="9" defaultRowHeight="15.6"/>
  <cols>
    <col min="1" max="1" width="4.875" customWidth="1"/>
    <col min="2" max="2" width="23.125" customWidth="1"/>
    <col min="7" max="7" width="6.875" customWidth="1"/>
    <col min="8" max="8" width="7.25" customWidth="1"/>
    <col min="9" max="9" width="8" customWidth="1"/>
  </cols>
  <sheetData>
    <row r="1" ht="17.4" spans="1:12">
      <c r="A1" s="9" t="s">
        <v>433</v>
      </c>
      <c r="B1" s="9"/>
      <c r="C1" s="9"/>
      <c r="D1" s="9"/>
      <c r="E1" s="9"/>
      <c r="F1" s="9"/>
      <c r="G1" s="9"/>
      <c r="H1" s="9"/>
      <c r="I1" s="9"/>
      <c r="J1" s="9"/>
      <c r="K1" s="9"/>
      <c r="L1" s="23"/>
    </row>
    <row r="2" spans="1:12">
      <c r="A2" s="10" t="s">
        <v>1</v>
      </c>
      <c r="B2" s="10" t="s">
        <v>434</v>
      </c>
      <c r="C2" s="10" t="s">
        <v>388</v>
      </c>
      <c r="D2" s="10" t="s">
        <v>435</v>
      </c>
      <c r="E2" s="10"/>
      <c r="F2" s="10"/>
      <c r="G2" s="10" t="s">
        <v>436</v>
      </c>
      <c r="H2" s="10"/>
      <c r="I2" s="10"/>
      <c r="J2" s="10"/>
      <c r="K2" s="10" t="s">
        <v>437</v>
      </c>
      <c r="L2" s="10" t="s">
        <v>382</v>
      </c>
    </row>
    <row r="3" spans="1:12">
      <c r="A3" s="10"/>
      <c r="B3" s="10"/>
      <c r="C3" s="10"/>
      <c r="D3" s="10" t="s">
        <v>438</v>
      </c>
      <c r="E3" s="10" t="s">
        <v>439</v>
      </c>
      <c r="F3" s="11" t="s">
        <v>440</v>
      </c>
      <c r="G3" s="10" t="s">
        <v>3</v>
      </c>
      <c r="H3" s="10" t="s">
        <v>4</v>
      </c>
      <c r="I3" s="11" t="s">
        <v>441</v>
      </c>
      <c r="J3" s="10" t="s">
        <v>385</v>
      </c>
      <c r="K3" s="10" t="s">
        <v>424</v>
      </c>
      <c r="L3" s="10"/>
    </row>
    <row r="4" ht="39" customHeight="1" spans="1:12">
      <c r="A4" s="12">
        <v>1</v>
      </c>
      <c r="B4" s="13" t="s">
        <v>442</v>
      </c>
      <c r="C4" s="14" t="s">
        <v>401</v>
      </c>
      <c r="D4" s="12">
        <v>700</v>
      </c>
      <c r="E4" s="12">
        <v>1480</v>
      </c>
      <c r="F4" s="15">
        <f t="shared" ref="F4:F11" si="0">D4*E4/1000000</f>
        <v>1.04</v>
      </c>
      <c r="G4" s="12"/>
      <c r="H4" s="12"/>
      <c r="I4" s="15"/>
      <c r="J4" s="12">
        <v>2</v>
      </c>
      <c r="K4" s="15">
        <f>J4*F4</f>
        <v>2.08</v>
      </c>
      <c r="L4" s="24" t="s">
        <v>443</v>
      </c>
    </row>
    <row r="5" ht="39" customHeight="1" spans="1:12">
      <c r="A5" s="12">
        <v>2</v>
      </c>
      <c r="B5" s="13" t="s">
        <v>442</v>
      </c>
      <c r="C5" s="16" t="s">
        <v>204</v>
      </c>
      <c r="D5" s="12">
        <v>900</v>
      </c>
      <c r="E5" s="12">
        <v>1480</v>
      </c>
      <c r="F5" s="15">
        <f t="shared" si="0"/>
        <v>1.33</v>
      </c>
      <c r="G5" s="12"/>
      <c r="H5" s="12"/>
      <c r="I5" s="15"/>
      <c r="J5" s="12">
        <v>2</v>
      </c>
      <c r="K5" s="15">
        <f>J5*F5</f>
        <v>2.66</v>
      </c>
      <c r="L5" s="24" t="s">
        <v>443</v>
      </c>
    </row>
    <row r="6" ht="39" customHeight="1" spans="1:13">
      <c r="A6" s="12">
        <v>3</v>
      </c>
      <c r="B6" s="13" t="s">
        <v>442</v>
      </c>
      <c r="C6" s="16" t="s">
        <v>405</v>
      </c>
      <c r="D6" s="12">
        <v>900</v>
      </c>
      <c r="E6" s="12">
        <v>1500</v>
      </c>
      <c r="F6" s="15">
        <f t="shared" si="0"/>
        <v>1.35</v>
      </c>
      <c r="G6" s="12"/>
      <c r="H6" s="12"/>
      <c r="I6" s="15"/>
      <c r="J6" s="12">
        <v>1</v>
      </c>
      <c r="K6" s="15">
        <f t="shared" ref="K6:K11" si="1">J6*F6</f>
        <v>1.35</v>
      </c>
      <c r="L6" s="24" t="s">
        <v>443</v>
      </c>
      <c r="M6" t="s">
        <v>444</v>
      </c>
    </row>
    <row r="7" ht="39" customHeight="1" spans="1:12">
      <c r="A7" s="12">
        <v>4</v>
      </c>
      <c r="B7" s="13" t="s">
        <v>442</v>
      </c>
      <c r="C7" s="12" t="s">
        <v>309</v>
      </c>
      <c r="D7" s="12">
        <v>1500</v>
      </c>
      <c r="E7" s="12">
        <v>1500</v>
      </c>
      <c r="F7" s="15">
        <f t="shared" si="0"/>
        <v>2.25</v>
      </c>
      <c r="G7" s="12"/>
      <c r="H7" s="12"/>
      <c r="I7" s="15"/>
      <c r="J7" s="12">
        <v>5</v>
      </c>
      <c r="K7" s="15">
        <f t="shared" si="1"/>
        <v>11.25</v>
      </c>
      <c r="L7" s="24" t="s">
        <v>443</v>
      </c>
    </row>
    <row r="8" ht="39" customHeight="1" spans="1:12">
      <c r="A8" s="12">
        <v>5</v>
      </c>
      <c r="B8" s="13" t="s">
        <v>442</v>
      </c>
      <c r="C8" s="12" t="s">
        <v>407</v>
      </c>
      <c r="D8" s="12">
        <v>2100</v>
      </c>
      <c r="E8" s="12">
        <v>1800</v>
      </c>
      <c r="F8" s="15">
        <f t="shared" si="0"/>
        <v>3.78</v>
      </c>
      <c r="G8" s="12"/>
      <c r="H8" s="12"/>
      <c r="I8" s="15"/>
      <c r="J8" s="12">
        <v>1</v>
      </c>
      <c r="K8" s="15">
        <f t="shared" si="1"/>
        <v>3.78</v>
      </c>
      <c r="L8" s="24" t="s">
        <v>443</v>
      </c>
    </row>
    <row r="9" ht="39" customHeight="1" spans="1:12">
      <c r="A9" s="12">
        <v>6</v>
      </c>
      <c r="B9" s="13" t="s">
        <v>442</v>
      </c>
      <c r="C9" s="12" t="s">
        <v>408</v>
      </c>
      <c r="D9" s="12">
        <v>3800</v>
      </c>
      <c r="E9" s="12">
        <v>2400</v>
      </c>
      <c r="F9" s="15">
        <f t="shared" si="0"/>
        <v>9.12</v>
      </c>
      <c r="G9" s="12"/>
      <c r="H9" s="12"/>
      <c r="I9" s="15"/>
      <c r="J9" s="12">
        <v>1</v>
      </c>
      <c r="K9" s="15">
        <f t="shared" si="1"/>
        <v>9.12</v>
      </c>
      <c r="L9" s="24" t="s">
        <v>443</v>
      </c>
    </row>
    <row r="10" ht="39" customHeight="1" spans="1:12">
      <c r="A10" s="12">
        <v>7</v>
      </c>
      <c r="B10" s="13" t="s">
        <v>442</v>
      </c>
      <c r="C10" s="12" t="s">
        <v>411</v>
      </c>
      <c r="D10" s="12">
        <v>2100</v>
      </c>
      <c r="E10" s="12">
        <v>1800</v>
      </c>
      <c r="F10" s="15">
        <f t="shared" si="0"/>
        <v>3.78</v>
      </c>
      <c r="G10" s="12"/>
      <c r="H10" s="12"/>
      <c r="I10" s="15"/>
      <c r="J10" s="12">
        <v>1</v>
      </c>
      <c r="K10" s="15">
        <f t="shared" si="1"/>
        <v>3.78</v>
      </c>
      <c r="L10" s="24" t="s">
        <v>443</v>
      </c>
    </row>
    <row r="11" s="106" customFormat="1" ht="42" customHeight="1" spans="1:12">
      <c r="A11" s="12">
        <v>8</v>
      </c>
      <c r="B11" s="13" t="s">
        <v>442</v>
      </c>
      <c r="C11" s="12" t="s">
        <v>420</v>
      </c>
      <c r="D11" s="12">
        <v>3800</v>
      </c>
      <c r="E11" s="12">
        <v>2400</v>
      </c>
      <c r="F11" s="15">
        <f t="shared" si="0"/>
        <v>9.12</v>
      </c>
      <c r="G11" s="12"/>
      <c r="H11" s="12"/>
      <c r="I11" s="15"/>
      <c r="J11" s="12">
        <v>1</v>
      </c>
      <c r="K11" s="15">
        <f t="shared" si="1"/>
        <v>9.12</v>
      </c>
      <c r="L11" s="24" t="s">
        <v>443</v>
      </c>
    </row>
    <row r="12" spans="1:12">
      <c r="A12" s="18" t="s">
        <v>385</v>
      </c>
      <c r="B12" s="19"/>
      <c r="C12" s="12"/>
      <c r="D12" s="18"/>
      <c r="E12" s="18"/>
      <c r="F12" s="15"/>
      <c r="G12" s="18"/>
      <c r="H12" s="18"/>
      <c r="I12" s="26"/>
      <c r="J12" s="12"/>
      <c r="K12" s="26">
        <f>SUM(K4:K11)</f>
        <v>43.14</v>
      </c>
      <c r="L12" s="25"/>
    </row>
    <row r="13" ht="42" customHeight="1" spans="1:12">
      <c r="A13" s="20" t="s">
        <v>445</v>
      </c>
      <c r="B13" s="21"/>
      <c r="C13" s="21"/>
      <c r="D13" s="21"/>
      <c r="E13" s="21"/>
      <c r="F13" s="21"/>
      <c r="G13" s="21"/>
      <c r="H13" s="21"/>
      <c r="I13" s="21"/>
      <c r="J13" s="21"/>
      <c r="K13" s="21"/>
      <c r="L13" s="21"/>
    </row>
  </sheetData>
  <mergeCells count="8">
    <mergeCell ref="A1:L1"/>
    <mergeCell ref="D2:F2"/>
    <mergeCell ref="G2:I2"/>
    <mergeCell ref="A13:L13"/>
    <mergeCell ref="A2:A3"/>
    <mergeCell ref="B2:B3"/>
    <mergeCell ref="C2:C3"/>
    <mergeCell ref="L2:L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14</vt:i4>
      </vt:variant>
    </vt:vector>
  </HeadingPairs>
  <TitlesOfParts>
    <vt:vector size="14" baseType="lpstr">
      <vt:lpstr>1#楼 </vt:lpstr>
      <vt:lpstr>2#楼 </vt:lpstr>
      <vt:lpstr>6#楼</vt:lpstr>
      <vt:lpstr>7#楼</vt:lpstr>
      <vt:lpstr>封面</vt:lpstr>
      <vt:lpstr>报价说明</vt:lpstr>
      <vt:lpstr>悠然居项目样板间招标清单汇总表</vt:lpstr>
      <vt:lpstr>悠然居项目样板间门窗造价汇总表(表2) </vt:lpstr>
      <vt:lpstr>5号楼首层</vt:lpstr>
      <vt:lpstr>综合单价分析表</vt:lpstr>
      <vt:lpstr>主要材料品牌单价</vt:lpstr>
      <vt:lpstr>玻璃调整系数</vt:lpstr>
      <vt:lpstr>门窗五金主要配件</vt:lpstr>
      <vt:lpstr>2层门窗明细表（表2.3）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ff</cp:lastModifiedBy>
  <dcterms:created xsi:type="dcterms:W3CDTF">2009-08-21T23:16:00Z</dcterms:created>
  <cp:lastPrinted>2023-11-14T03:05:00Z</cp:lastPrinted>
  <dcterms:modified xsi:type="dcterms:W3CDTF">2023-12-14T01:56:33Z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479FA002A7BC4C6FB2EE226819E890D7_13</vt:lpwstr>
  </property>
  <property fmtid="{D5CDD505-2E9C-101B-9397-08002B2CF9AE}" pid="4" name="KSOReadingLayout">
    <vt:bool>true</vt:bool>
  </property>
</Properties>
</file>