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团空中花园顶棚改造施工合同清单及计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<sst xmlns="http://schemas.openxmlformats.org/spreadsheetml/2006/main" count="89" uniqueCount="69">
  <si>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开元壹号62地块景观品质提升改造工程合同清单及计价表</t>
  </si>
  <si>
    <t>序号</t>
  </si>
  <si>
    <t>项目名称</t>
  </si>
  <si>
    <t>项目特征描述</t>
  </si>
  <si>
    <t>计量
单位</t>
  </si>
  <si>
    <t>工程量</t>
  </si>
  <si>
    <t>其中：各子项构成（元）</t>
  </si>
  <si>
    <t>含税综合单价(元)
f=(a+b+c+d+e)</t>
  </si>
  <si>
    <t>合价(元)=g*f</t>
  </si>
  <si>
    <t>备注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</si>
  <si>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</si>
  <si>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</si>
  <si>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</si>
  <si>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</si>
  <si>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</si>
  <si>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</si>
  <si>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一</t>
  </si>
  <si>
    <t>开元壹号62地块景观品质提升改造工程</t>
  </si>
  <si>
    <t>钢架</t>
  </si>
  <si>
    <t>1、预埋件3厚240mm高镀锌钢板、
2、5厚100*100镀锌矩管外饰灰色氟碳漆，短立柱支撑制作安装等成活；
3、其它满足规范和设计图纸要求，具体施工要求根据现场情况确定</t>
  </si>
  <si>
    <t>t</t>
  </si>
  <si>
    <t>玻璃顶棚</t>
  </si>
  <si>
    <t>1、8+8钢化夹胶玻璃顶棚超白玻
2、透明玻璃胶填缝、10厚橡胶条垫片
3、胶棒透明玻璃胶填缝密封
4、耐候胶密封等
5、其它满足规范和设计图纸要求</t>
  </si>
  <si>
    <t>m2</t>
  </si>
  <si>
    <t>洛玻</t>
  </si>
  <si>
    <t>钢化玻璃门</t>
  </si>
  <si>
    <t>1、12mm厚钢化玻璃门，普玻
2、其它满足规范和设计图纸要求，具体施工要求根据现场情况确定</t>
  </si>
  <si>
    <t>钢化玻璃窗</t>
  </si>
  <si>
    <t>1、12mm厚钢化玻璃固定窗，普玻
2、其它满足规范和设计图纸要求，具体施工要求根据现场情况确定</t>
  </si>
  <si>
    <t>不锈钢柱子</t>
  </si>
  <si>
    <t>304深咖色不锈钢云纹图案，与原不锈钢颜色做法保持一致，高度76.5cm，宽度28*28cm</t>
  </si>
  <si>
    <t>根</t>
  </si>
  <si>
    <t>地面铺设</t>
  </si>
  <si>
    <t>25mm厚300*75mm芝麻黑花岗岩+25mm厚300*75mm福鼎黑花岗岩火烧面</t>
  </si>
  <si>
    <t>通风系统</t>
  </si>
  <si>
    <t>封堵地漏，增加换风系统，注意管线敷设隐蔽作业</t>
  </si>
  <si>
    <t>套</t>
  </si>
  <si>
    <t>中式壁灯</t>
  </si>
  <si>
    <t>样式见照片，尺寸高度800mm，宽150mm</t>
  </si>
  <si>
    <t>盏</t>
  </si>
  <si>
    <t>中式吊灯</t>
  </si>
  <si>
    <t>样式见照片，长度1200mm</t>
  </si>
  <si>
    <t>灯带</t>
  </si>
  <si>
    <t>柔性LED灯带</t>
  </si>
  <si>
    <t>m</t>
  </si>
  <si>
    <t>防腐木地板</t>
  </si>
  <si>
    <t>防腐木地板敷设，与现状周边材料对缝</t>
  </si>
  <si>
    <t>拆除现状钢架玻璃顶棚</t>
  </si>
  <si>
    <t>拆除并包含垃圾外运</t>
  </si>
  <si>
    <t>拆除现状石材地面</t>
  </si>
  <si>
    <t>拆除壁灯</t>
  </si>
  <si>
    <t>保护性拆除并移交物业</t>
  </si>
  <si>
    <t>拆除吊灯</t>
  </si>
  <si>
    <t>玻璃门拆除</t>
  </si>
  <si>
    <t>玻璃窗拆除</t>
  </si>
  <si>
    <t>石材柱子</t>
  </si>
  <si>
    <t>500*500*500mm柱子拆除，防腐木尺寸190*190*200mm拆除，拆除并包含垃圾外运</t>
  </si>
  <si>
    <t>项</t>
  </si>
  <si>
    <t>防腐木坐凳拆除</t>
  </si>
  <si>
    <t>坐垫移交物业，1800*400*450mm2个,1900*400*450mm1个，转角处防腐木坐凳面切割平齐，刷同色油漆</t>
  </si>
  <si>
    <t>防腐木地板拆除</t>
  </si>
  <si>
    <t>垂直运输机械</t>
  </si>
  <si>
    <t>吊车台班工程量暂估</t>
  </si>
  <si>
    <t>台班</t>
  </si>
  <si>
    <t>窝工人员费用</t>
  </si>
  <si>
    <t>窝工人员工程量暂估，据实结算</t>
  </si>
  <si>
    <t>工日</t>
  </si>
  <si>
    <t>元</t>
  </si>
  <si>
    <t>备注：1.综合单价包括且不限于人工、材料、机械、措施、检验检测、规费、管理费、利润、税金(增值税专用发票)、赶工措施、安全防护、现场文明施工措施、风险等全部费用。
     2.本工程清单，无论是否存在缺项、漏项、工程量偏差，均视为乙方已综合考虑在固定合同总价内。
     3.拆除注意周边防护、不得破坏周边环境，彩条布将现状家具覆盖，做好成品保护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</si>
</sst>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9"/>
      <name val="Arial"/>
      <charset val="1"/>
    </font>
    <font>
      <sz val="12"/>
      <name val="宋体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name val="仿宋"/>
      <charset val="1"/>
    </font>
    <font>
      <sz val="12"/>
      <name val="仿宋"/>
      <charset val="0"/>
    </font>
    <font>
      <sz val="12"/>
      <color rgb="FFFF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177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top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vertical="center" wrapText="1"/>
      <protection locked="0"/>
    </xf>
    <xf numFmtId="176" fontId="4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228600</xdr:colOff>
      <xdr:row>13</xdr:row>
      <xdr:rowOff>4445</xdr:rowOff>
    </xdr:from>
    <xdr:to>
      <xdr:col>18</xdr:col>
      <xdr:colOff>240030</xdr:colOff>
      <xdr:row>13</xdr:row>
      <xdr:rowOff>1428115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8500" y="12171045"/>
          <a:ext cx="2946400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104775</xdr:colOff>
      <xdr:row>11</xdr:row>
      <xdr:rowOff>1459865</xdr:rowOff>
    </xdr:from>
    <xdr:to>
      <xdr:col>15</xdr:col>
      <xdr:colOff>542290</xdr:colOff>
      <xdr:row>12</xdr:row>
      <xdr:rowOff>1448435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44275" y="10706100"/>
          <a:ext cx="437515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136525</xdr:colOff>
      <xdr:row>11</xdr:row>
      <xdr:rowOff>688975</xdr:rowOff>
    </xdr:from>
    <xdr:to>
      <xdr:col>17</xdr:col>
      <xdr:colOff>393700</xdr:colOff>
      <xdr:row>12</xdr:row>
      <xdr:rowOff>1409700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33910" y="10569575"/>
          <a:ext cx="1115060" cy="154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751840</xdr:colOff>
      <xdr:row>22</xdr:row>
      <xdr:rowOff>1004570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39500" y="19977100"/>
          <a:ext cx="751840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502285</xdr:colOff>
      <xdr:row>22</xdr:row>
      <xdr:rowOff>1002665</xdr:rowOff>
    </xdr:from>
    <xdr:to>
      <xdr:col>16</xdr:col>
      <xdr:colOff>168275</xdr:colOff>
      <xdr:row>23</xdr:row>
      <xdr:rowOff>819150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32185" y="20979765"/>
          <a:ext cx="1133475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251460</xdr:colOff>
      <xdr:row>23</xdr:row>
      <xdr:rowOff>16510</xdr:rowOff>
    </xdr:from>
    <xdr:to>
      <xdr:col>18</xdr:col>
      <xdr:colOff>52705</xdr:colOff>
      <xdr:row>24</xdr:row>
      <xdr:rowOff>29845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348845" y="21022310"/>
          <a:ext cx="126873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408305</xdr:colOff>
      <xdr:row>24</xdr:row>
      <xdr:rowOff>64770</xdr:rowOff>
    </xdr:from>
    <xdr:to>
      <xdr:col>16</xdr:col>
      <xdr:colOff>347980</xdr:colOff>
      <xdr:row>25</xdr:row>
      <xdr:rowOff>168275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38205" y="22023070"/>
          <a:ext cx="1407160" cy="105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407670</xdr:colOff>
      <xdr:row>24</xdr:row>
      <xdr:rowOff>131445</xdr:rowOff>
    </xdr:from>
    <xdr:to>
      <xdr:col>18</xdr:col>
      <xdr:colOff>107950</xdr:colOff>
      <xdr:row>25</xdr:row>
      <xdr:rowOff>57785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05055" y="22089745"/>
          <a:ext cx="1167765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7620</xdr:colOff>
      <xdr:row>14</xdr:row>
      <xdr:rowOff>36830</xdr:rowOff>
    </xdr:from>
    <xdr:to>
      <xdr:col>17</xdr:col>
      <xdr:colOff>62230</xdr:colOff>
      <xdr:row>15</xdr:row>
      <xdr:rowOff>45085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247120" y="13663930"/>
          <a:ext cx="1770380" cy="131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76835</xdr:colOff>
      <xdr:row>15</xdr:row>
      <xdr:rowOff>243840</xdr:rowOff>
    </xdr:from>
    <xdr:to>
      <xdr:col>17</xdr:col>
      <xdr:colOff>131445</xdr:colOff>
      <xdr:row>16</xdr:row>
      <xdr:rowOff>2540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316335" y="15179040"/>
          <a:ext cx="1770380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70" zoomScaleNormal="70" topLeftCell="A16" workbookViewId="0">
      <selection activeCell="C6" sqref="C6"/>
    </sheetView>
  </sheetViews>
  <sheetFormatPr defaultColWidth="8" defaultRowHeight="14.25"/>
  <cols>
    <col min="1" max="1" width="5.5" style="4" customWidth="1"/>
    <col min="2" max="2" width="8.56666666666667" style="5" customWidth="1"/>
    <col min="3" max="3" width="29.9916666666667" style="5" customWidth="1"/>
    <col min="4" max="4" width="5.625" style="6" customWidth="1"/>
    <col min="5" max="5" width="8" style="4" customWidth="1"/>
    <col min="6" max="6" width="7.25833333333333" style="7" customWidth="1"/>
    <col min="7" max="7" width="8.625" style="7" customWidth="1"/>
    <col min="8" max="8" width="7.675" style="7" customWidth="1"/>
    <col min="9" max="9" width="12.5" style="8" customWidth="1"/>
    <col min="10" max="10" width="9.75833333333333" style="8" customWidth="1"/>
    <col min="11" max="11" width="10.5" style="7" customWidth="1"/>
    <col min="12" max="12" width="10.625" style="9" customWidth="1"/>
    <col min="13" max="13" width="7" style="10" customWidth="1"/>
    <col min="14" max="14" width="7.875" style="10" customWidth="1"/>
    <col min="15" max="15" width="8" style="1"/>
    <col min="16" max="17" width="11.2583333333333" style="1"/>
    <col min="18" max="18" width="8" style="1"/>
    <col min="19" max="19" width="8.375" style="1"/>
    <col min="20" max="16384" width="8" style="1"/>
  </cols>
  <sheetData>
    <row r="1" s="1" customFormat="1" ht="30" customHeight="1" spans="1:14">
      <c r="A1" s="11" t="s">
        <v>0</v>
      </c>
      <c r="B1" s="11"/>
      <c r="C1" s="11"/>
      <c r="D1" s="11"/>
      <c r="E1" s="11"/>
      <c r="F1" s="12"/>
      <c r="G1" s="12"/>
      <c r="H1" s="12"/>
      <c r="I1" s="12"/>
      <c r="J1" s="12"/>
      <c r="K1" s="37"/>
      <c r="L1" s="38"/>
      <c r="M1" s="39"/>
      <c r="N1" s="39"/>
    </row>
    <row r="2" s="2" customFormat="1" ht="28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/>
      <c r="H2" s="14"/>
      <c r="I2" s="14"/>
      <c r="J2" s="14"/>
      <c r="K2" s="16" t="s">
        <v>7</v>
      </c>
      <c r="L2" s="16" t="s">
        <v>8</v>
      </c>
      <c r="M2" s="40" t="s">
        <v>9</v>
      </c>
      <c r="N2" s="40" t="s">
        <v>10</v>
      </c>
    </row>
    <row r="3" s="2" customFormat="1" ht="91" customHeight="1" spans="1:14">
      <c r="A3" s="15"/>
      <c r="B3" s="15"/>
      <c r="C3" s="15"/>
      <c r="D3" s="15"/>
      <c r="E3" s="15"/>
      <c r="F3" s="16" t="s">
        <v>11</v>
      </c>
      <c r="G3" s="16" t="s">
        <v>12</v>
      </c>
      <c r="H3" s="16" t="s">
        <v>13</v>
      </c>
      <c r="I3" s="14" t="s">
        <v>14</v>
      </c>
      <c r="J3" s="14" t="s">
        <v>15</v>
      </c>
      <c r="K3" s="41"/>
      <c r="L3" s="41"/>
      <c r="M3" s="42"/>
      <c r="N3" s="42"/>
    </row>
    <row r="4" s="2" customFormat="1" ht="19" customHeight="1" spans="1:14">
      <c r="A4" s="17"/>
      <c r="B4" s="17"/>
      <c r="C4" s="17"/>
      <c r="D4" s="17"/>
      <c r="E4" s="17"/>
      <c r="F4" s="18"/>
      <c r="G4" s="18"/>
      <c r="H4" s="18"/>
      <c r="I4" s="14">
        <v>0.1</v>
      </c>
      <c r="J4" s="14">
        <v>0.09</v>
      </c>
      <c r="K4" s="18"/>
      <c r="L4" s="18"/>
      <c r="M4" s="43"/>
      <c r="N4" s="43"/>
    </row>
    <row r="5" s="1" customFormat="1" ht="41" customHeight="1" spans="1:14">
      <c r="A5" s="19" t="s">
        <v>16</v>
      </c>
      <c r="B5" s="20" t="s">
        <v>17</v>
      </c>
      <c r="C5" s="20"/>
      <c r="D5" s="19"/>
      <c r="E5" s="21"/>
      <c r="F5" s="22"/>
      <c r="G5" s="22"/>
      <c r="H5" s="22"/>
      <c r="I5" s="22">
        <f>(F5+G5+H5)*0.06</f>
        <v>0</v>
      </c>
      <c r="J5" s="44"/>
      <c r="K5" s="44"/>
      <c r="L5" s="44"/>
      <c r="M5" s="45"/>
      <c r="N5" s="45"/>
    </row>
    <row r="6" s="1" customFormat="1" ht="122" customHeight="1" spans="1:14">
      <c r="A6" s="23">
        <v>1</v>
      </c>
      <c r="B6" s="24" t="s">
        <v>18</v>
      </c>
      <c r="C6" s="24" t="s">
        <v>19</v>
      </c>
      <c r="D6" s="23" t="s">
        <v>20</v>
      </c>
      <c r="E6" s="25">
        <f>(3.15+1.2+1.04+2.04+2.67+0.55+3+2.6+1.55+1.87+4.28+0.84+4.96)*14.915*1.05/1000+(3.15+4.96)*5.65/1000</f>
        <v>0.5117288125</v>
      </c>
      <c r="F6" s="26">
        <v>5000</v>
      </c>
      <c r="G6" s="26">
        <v>5800</v>
      </c>
      <c r="H6" s="26">
        <v>950</v>
      </c>
      <c r="I6" s="26">
        <f>(F6+G6+H6)*$I$4</f>
        <v>1175</v>
      </c>
      <c r="J6" s="46">
        <f>(F6+G6+H6+I6)*$J$4</f>
        <v>1163.25</v>
      </c>
      <c r="K6" s="46">
        <f t="shared" ref="K6:K16" si="0">F6+G6+H6+I6+J6</f>
        <v>14088.25</v>
      </c>
      <c r="L6" s="46">
        <f t="shared" ref="L6:L16" si="1">E6*K6</f>
        <v>7209.36344270313</v>
      </c>
      <c r="M6" s="47"/>
      <c r="N6" s="47"/>
    </row>
    <row r="7" s="1" customFormat="1" ht="141" customHeight="1" spans="1:14">
      <c r="A7" s="23">
        <v>2</v>
      </c>
      <c r="B7" s="24" t="s">
        <v>21</v>
      </c>
      <c r="C7" s="27" t="s">
        <v>22</v>
      </c>
      <c r="D7" s="23" t="s">
        <v>23</v>
      </c>
      <c r="E7" s="28">
        <f>2.03*2.67*0.5+4.1*3*0.5+0.178*3</f>
        <v>9.39405</v>
      </c>
      <c r="F7" s="26">
        <v>200</v>
      </c>
      <c r="G7" s="26">
        <v>340</v>
      </c>
      <c r="H7" s="26">
        <v>120</v>
      </c>
      <c r="I7" s="26">
        <f>(F7+G7+H7)*$I$4</f>
        <v>66</v>
      </c>
      <c r="J7" s="46">
        <f>(F7+G7+H7+I7)*$J$4</f>
        <v>65.34</v>
      </c>
      <c r="K7" s="46">
        <f t="shared" si="0"/>
        <v>791.34</v>
      </c>
      <c r="L7" s="46">
        <f t="shared" si="1"/>
        <v>7433.887527</v>
      </c>
      <c r="M7" s="47"/>
      <c r="N7" s="47" t="s">
        <v>24</v>
      </c>
    </row>
    <row r="8" s="1" customFormat="1" ht="73" customHeight="1" spans="1:14">
      <c r="A8" s="23">
        <v>3</v>
      </c>
      <c r="B8" s="24" t="s">
        <v>25</v>
      </c>
      <c r="C8" s="24" t="s">
        <v>26</v>
      </c>
      <c r="D8" s="23" t="s">
        <v>23</v>
      </c>
      <c r="E8" s="28">
        <f>2.56*1*2</f>
        <v>5.12</v>
      </c>
      <c r="F8" s="26">
        <v>135</v>
      </c>
      <c r="G8" s="26">
        <v>230</v>
      </c>
      <c r="H8" s="26">
        <v>120</v>
      </c>
      <c r="I8" s="26">
        <f>(F8+G8+H8)*$I$4</f>
        <v>48.5</v>
      </c>
      <c r="J8" s="46">
        <f>(F8+G8+H8+I8)*$J$4</f>
        <v>48.015</v>
      </c>
      <c r="K8" s="46">
        <f t="shared" si="0"/>
        <v>581.515</v>
      </c>
      <c r="L8" s="46">
        <f t="shared" si="1"/>
        <v>2977.3568</v>
      </c>
      <c r="M8" s="47"/>
      <c r="N8" s="47" t="s">
        <v>24</v>
      </c>
    </row>
    <row r="9" s="1" customFormat="1" ht="97" customHeight="1" spans="1:14">
      <c r="A9" s="23">
        <v>4</v>
      </c>
      <c r="B9" s="24" t="s">
        <v>27</v>
      </c>
      <c r="C9" s="24" t="s">
        <v>28</v>
      </c>
      <c r="D9" s="23" t="s">
        <v>23</v>
      </c>
      <c r="E9" s="28">
        <f>0.95*2.56*2</f>
        <v>4.864</v>
      </c>
      <c r="F9" s="26">
        <v>135</v>
      </c>
      <c r="G9" s="26">
        <v>220</v>
      </c>
      <c r="H9" s="26">
        <v>120</v>
      </c>
      <c r="I9" s="26">
        <f>(F9+G9+H9)*$I$4</f>
        <v>47.5</v>
      </c>
      <c r="J9" s="46">
        <f>(F9+G9+H9+I9)*$J$4</f>
        <v>47.025</v>
      </c>
      <c r="K9" s="46">
        <f t="shared" si="0"/>
        <v>569.525</v>
      </c>
      <c r="L9" s="46">
        <f t="shared" si="1"/>
        <v>2770.1696</v>
      </c>
      <c r="M9" s="47"/>
      <c r="N9" s="47" t="s">
        <v>24</v>
      </c>
    </row>
    <row r="10" s="1" customFormat="1" ht="71" customHeight="1" spans="1:14">
      <c r="A10" s="23">
        <v>5</v>
      </c>
      <c r="B10" s="24" t="s">
        <v>29</v>
      </c>
      <c r="C10" s="24" t="s">
        <v>30</v>
      </c>
      <c r="D10" s="23" t="s">
        <v>31</v>
      </c>
      <c r="E10" s="28">
        <v>3</v>
      </c>
      <c r="F10" s="26">
        <v>300</v>
      </c>
      <c r="G10" s="26">
        <v>800</v>
      </c>
      <c r="H10" s="26">
        <v>200</v>
      </c>
      <c r="I10" s="26">
        <f>(F10+G10+H10)*$I$4</f>
        <v>130</v>
      </c>
      <c r="J10" s="46">
        <f>(F10+G10+H10+I10)*$J$4</f>
        <v>128.7</v>
      </c>
      <c r="K10" s="46">
        <f t="shared" si="0"/>
        <v>1558.7</v>
      </c>
      <c r="L10" s="46">
        <f t="shared" si="1"/>
        <v>4676.1</v>
      </c>
      <c r="M10" s="47"/>
      <c r="N10" s="47"/>
    </row>
    <row r="11" s="1" customFormat="1" ht="65" customHeight="1" spans="1:14">
      <c r="A11" s="23">
        <v>6</v>
      </c>
      <c r="B11" s="24" t="s">
        <v>32</v>
      </c>
      <c r="C11" s="24" t="s">
        <v>33</v>
      </c>
      <c r="D11" s="23" t="s">
        <v>23</v>
      </c>
      <c r="E11" s="28">
        <f>(5.55+4.37)*0.9*0.5</f>
        <v>4.464</v>
      </c>
      <c r="F11" s="26">
        <v>150</v>
      </c>
      <c r="G11" s="26">
        <v>350</v>
      </c>
      <c r="H11" s="26">
        <v>120</v>
      </c>
      <c r="I11" s="26">
        <f>(F11+G11+H11)*$I$4</f>
        <v>62</v>
      </c>
      <c r="J11" s="46">
        <f>(F11+G11+H11+I11)*$J$4</f>
        <v>61.38</v>
      </c>
      <c r="K11" s="46">
        <f t="shared" si="0"/>
        <v>743.38</v>
      </c>
      <c r="L11" s="46">
        <f t="shared" si="1"/>
        <v>3318.44832</v>
      </c>
      <c r="M11" s="47"/>
      <c r="N11" s="47"/>
    </row>
    <row r="12" s="1" customFormat="1" ht="65" customHeight="1" spans="1:14">
      <c r="A12" s="29">
        <v>7</v>
      </c>
      <c r="B12" s="30" t="s">
        <v>34</v>
      </c>
      <c r="C12" s="30" t="s">
        <v>35</v>
      </c>
      <c r="D12" s="29" t="s">
        <v>36</v>
      </c>
      <c r="E12" s="31">
        <v>1</v>
      </c>
      <c r="F12" s="32">
        <v>500</v>
      </c>
      <c r="G12" s="32">
        <v>2000</v>
      </c>
      <c r="H12" s="32">
        <v>200</v>
      </c>
      <c r="I12" s="32">
        <f>(F12+G12+H12)*$I$4</f>
        <v>270</v>
      </c>
      <c r="J12" s="48">
        <f>(F12+G12+H12+I12)*$J$4</f>
        <v>267.3</v>
      </c>
      <c r="K12" s="48">
        <f t="shared" si="0"/>
        <v>3237.3</v>
      </c>
      <c r="L12" s="48">
        <f t="shared" si="1"/>
        <v>3237.3</v>
      </c>
      <c r="M12" s="49"/>
      <c r="N12" s="49"/>
    </row>
    <row r="13" s="1" customFormat="1" ht="115" customHeight="1" spans="1:14">
      <c r="A13" s="23">
        <v>8</v>
      </c>
      <c r="B13" s="24" t="s">
        <v>37</v>
      </c>
      <c r="C13" s="24" t="s">
        <v>38</v>
      </c>
      <c r="D13" s="23" t="s">
        <v>39</v>
      </c>
      <c r="E13" s="28">
        <v>6</v>
      </c>
      <c r="F13" s="26">
        <v>300</v>
      </c>
      <c r="G13" s="26">
        <v>3500</v>
      </c>
      <c r="H13" s="26">
        <v>200</v>
      </c>
      <c r="I13" s="26">
        <v>200</v>
      </c>
      <c r="J13" s="46">
        <f>(F13+G13+H13+I13)*$J$4</f>
        <v>378</v>
      </c>
      <c r="K13" s="46">
        <f t="shared" si="0"/>
        <v>4578</v>
      </c>
      <c r="L13" s="46">
        <f t="shared" si="1"/>
        <v>27468</v>
      </c>
      <c r="M13" s="47"/>
      <c r="N13" s="47"/>
    </row>
    <row r="14" s="1" customFormat="1" ht="115" customHeight="1" spans="1:14">
      <c r="A14" s="23">
        <v>9</v>
      </c>
      <c r="B14" s="24" t="s">
        <v>40</v>
      </c>
      <c r="C14" s="24" t="s">
        <v>41</v>
      </c>
      <c r="D14" s="23" t="s">
        <v>39</v>
      </c>
      <c r="E14" s="28">
        <v>1</v>
      </c>
      <c r="F14" s="26">
        <v>450</v>
      </c>
      <c r="G14" s="26">
        <v>5500</v>
      </c>
      <c r="H14" s="26">
        <v>200</v>
      </c>
      <c r="I14" s="26">
        <v>250</v>
      </c>
      <c r="J14" s="46">
        <f>(F14+G14+H14+I14)*$J$4</f>
        <v>576</v>
      </c>
      <c r="K14" s="46">
        <f t="shared" si="0"/>
        <v>6976</v>
      </c>
      <c r="L14" s="46">
        <f t="shared" si="1"/>
        <v>6976</v>
      </c>
      <c r="M14" s="47"/>
      <c r="N14" s="47"/>
    </row>
    <row r="15" s="1" customFormat="1" ht="103" customHeight="1" spans="1:14">
      <c r="A15" s="23">
        <v>10</v>
      </c>
      <c r="B15" s="24" t="s">
        <v>42</v>
      </c>
      <c r="C15" s="24" t="s">
        <v>43</v>
      </c>
      <c r="D15" s="23" t="s">
        <v>44</v>
      </c>
      <c r="E15" s="28">
        <f>(3.15+1.2+1.04+2.04+2.67+0.55+3+2.6+1.55+1.87+4.28+0.84+4.96)</f>
        <v>29.75</v>
      </c>
      <c r="F15" s="26">
        <v>25</v>
      </c>
      <c r="G15" s="26">
        <v>60</v>
      </c>
      <c r="H15" s="26">
        <v>10</v>
      </c>
      <c r="I15" s="26">
        <f>(F15+G15+H15)*$I$4</f>
        <v>9.5</v>
      </c>
      <c r="J15" s="46">
        <f>(F15+G15+H15+I15)*$J$4</f>
        <v>9.405</v>
      </c>
      <c r="K15" s="46">
        <f t="shared" si="0"/>
        <v>113.905</v>
      </c>
      <c r="L15" s="46">
        <f t="shared" si="1"/>
        <v>3388.67375</v>
      </c>
      <c r="M15" s="47"/>
      <c r="N15" s="47"/>
    </row>
    <row r="16" s="1" customFormat="1" ht="115" customHeight="1" spans="1:14">
      <c r="A16" s="23">
        <v>11</v>
      </c>
      <c r="B16" s="24" t="s">
        <v>45</v>
      </c>
      <c r="C16" s="24" t="s">
        <v>46</v>
      </c>
      <c r="D16" s="23" t="s">
        <v>23</v>
      </c>
      <c r="E16" s="28">
        <f>6.4*0.9</f>
        <v>5.76</v>
      </c>
      <c r="F16" s="26">
        <v>350</v>
      </c>
      <c r="G16" s="26">
        <v>130</v>
      </c>
      <c r="H16" s="26">
        <v>20</v>
      </c>
      <c r="I16" s="26">
        <f>(F16+G16+H16)*$I$4</f>
        <v>50</v>
      </c>
      <c r="J16" s="46">
        <f>(F16+G16+H16+I16)*$J$4</f>
        <v>49.5</v>
      </c>
      <c r="K16" s="46">
        <f t="shared" si="0"/>
        <v>599.5</v>
      </c>
      <c r="L16" s="46">
        <f t="shared" si="1"/>
        <v>3453.12</v>
      </c>
      <c r="M16" s="47"/>
      <c r="N16" s="47"/>
    </row>
    <row r="17" s="1" customFormat="1" ht="52" customHeight="1" spans="1:14">
      <c r="A17" s="23">
        <v>13</v>
      </c>
      <c r="B17" s="24" t="s">
        <v>47</v>
      </c>
      <c r="C17" s="24" t="s">
        <v>48</v>
      </c>
      <c r="D17" s="23" t="s">
        <v>23</v>
      </c>
      <c r="E17" s="28">
        <f>2.03*2.67*0.5+4.1*3*0.5+0.178*3</f>
        <v>9.39405</v>
      </c>
      <c r="F17" s="26">
        <v>200</v>
      </c>
      <c r="G17" s="26">
        <v>0</v>
      </c>
      <c r="H17" s="26">
        <v>100</v>
      </c>
      <c r="I17" s="26">
        <f t="shared" ref="I17:I27" si="2">(F17+G17+H17)*$I$4</f>
        <v>30</v>
      </c>
      <c r="J17" s="46">
        <f t="shared" ref="J17:J27" si="3">(F17+G17+H17+I17)*$J$4</f>
        <v>29.7</v>
      </c>
      <c r="K17" s="46">
        <f t="shared" ref="K17:K27" si="4">F17+G17+H17+I17+J17</f>
        <v>359.7</v>
      </c>
      <c r="L17" s="46">
        <f t="shared" ref="L17:L27" si="5">E17*K17</f>
        <v>3379.039785</v>
      </c>
      <c r="M17" s="47"/>
      <c r="N17" s="47"/>
    </row>
    <row r="18" s="1" customFormat="1" ht="52" customHeight="1" spans="1:14">
      <c r="A18" s="23">
        <v>14</v>
      </c>
      <c r="B18" s="24" t="s">
        <v>49</v>
      </c>
      <c r="C18" s="24" t="s">
        <v>48</v>
      </c>
      <c r="D18" s="23" t="s">
        <v>23</v>
      </c>
      <c r="E18" s="28">
        <f>(5.55+4.37)*0.9*0.5</f>
        <v>4.464</v>
      </c>
      <c r="F18" s="26">
        <v>100</v>
      </c>
      <c r="G18" s="26">
        <v>0</v>
      </c>
      <c r="H18" s="26">
        <v>20</v>
      </c>
      <c r="I18" s="26">
        <f t="shared" si="2"/>
        <v>12</v>
      </c>
      <c r="J18" s="46">
        <f t="shared" si="3"/>
        <v>11.88</v>
      </c>
      <c r="K18" s="46">
        <f t="shared" si="4"/>
        <v>143.88</v>
      </c>
      <c r="L18" s="46">
        <f t="shared" si="5"/>
        <v>642.28032</v>
      </c>
      <c r="M18" s="47"/>
      <c r="N18" s="47"/>
    </row>
    <row r="19" s="1" customFormat="1" ht="38" customHeight="1" spans="1:14">
      <c r="A19" s="23">
        <v>15</v>
      </c>
      <c r="B19" s="24" t="s">
        <v>50</v>
      </c>
      <c r="C19" s="24" t="s">
        <v>51</v>
      </c>
      <c r="D19" s="23" t="s">
        <v>39</v>
      </c>
      <c r="E19" s="28">
        <v>6</v>
      </c>
      <c r="F19" s="26">
        <v>50</v>
      </c>
      <c r="G19" s="26">
        <v>0</v>
      </c>
      <c r="H19" s="26">
        <v>10</v>
      </c>
      <c r="I19" s="26">
        <f t="shared" si="2"/>
        <v>6</v>
      </c>
      <c r="J19" s="46">
        <f t="shared" si="3"/>
        <v>5.94</v>
      </c>
      <c r="K19" s="46">
        <f t="shared" si="4"/>
        <v>71.94</v>
      </c>
      <c r="L19" s="46">
        <f t="shared" si="5"/>
        <v>431.64</v>
      </c>
      <c r="M19" s="47"/>
      <c r="N19" s="47"/>
    </row>
    <row r="20" s="1" customFormat="1" ht="38" customHeight="1" spans="1:14">
      <c r="A20" s="23">
        <v>16</v>
      </c>
      <c r="B20" s="24" t="s">
        <v>52</v>
      </c>
      <c r="C20" s="24" t="s">
        <v>51</v>
      </c>
      <c r="D20" s="23" t="s">
        <v>39</v>
      </c>
      <c r="E20" s="28">
        <v>1</v>
      </c>
      <c r="F20" s="26">
        <v>200</v>
      </c>
      <c r="G20" s="26">
        <v>0</v>
      </c>
      <c r="H20" s="26">
        <v>10</v>
      </c>
      <c r="I20" s="26">
        <f t="shared" si="2"/>
        <v>21</v>
      </c>
      <c r="J20" s="46">
        <f t="shared" si="3"/>
        <v>20.79</v>
      </c>
      <c r="K20" s="46">
        <f t="shared" si="4"/>
        <v>251.79</v>
      </c>
      <c r="L20" s="46">
        <f t="shared" si="5"/>
        <v>251.79</v>
      </c>
      <c r="M20" s="47"/>
      <c r="N20" s="47"/>
    </row>
    <row r="21" s="1" customFormat="1" ht="51" customHeight="1" spans="1:14">
      <c r="A21" s="23">
        <v>17</v>
      </c>
      <c r="B21" s="24" t="s">
        <v>53</v>
      </c>
      <c r="C21" s="24" t="s">
        <v>48</v>
      </c>
      <c r="D21" s="23" t="s">
        <v>23</v>
      </c>
      <c r="E21" s="28">
        <f>2.59*1*2</f>
        <v>5.18</v>
      </c>
      <c r="F21" s="26">
        <v>200</v>
      </c>
      <c r="G21" s="26">
        <v>0</v>
      </c>
      <c r="H21" s="26">
        <v>30</v>
      </c>
      <c r="I21" s="26">
        <f t="shared" si="2"/>
        <v>23</v>
      </c>
      <c r="J21" s="46">
        <f t="shared" si="3"/>
        <v>22.77</v>
      </c>
      <c r="K21" s="46">
        <f t="shared" si="4"/>
        <v>275.77</v>
      </c>
      <c r="L21" s="46">
        <f t="shared" si="5"/>
        <v>1428.4886</v>
      </c>
      <c r="M21" s="47"/>
      <c r="N21" s="47"/>
    </row>
    <row r="22" s="1" customFormat="1" ht="51" customHeight="1" spans="1:14">
      <c r="A22" s="23">
        <v>18</v>
      </c>
      <c r="B22" s="24" t="s">
        <v>54</v>
      </c>
      <c r="C22" s="24" t="s">
        <v>48</v>
      </c>
      <c r="D22" s="23" t="s">
        <v>23</v>
      </c>
      <c r="E22" s="28">
        <f>2.59*0.95*2</f>
        <v>4.921</v>
      </c>
      <c r="F22" s="26">
        <v>200</v>
      </c>
      <c r="G22" s="26">
        <v>0</v>
      </c>
      <c r="H22" s="26">
        <v>30</v>
      </c>
      <c r="I22" s="26">
        <f t="shared" si="2"/>
        <v>23</v>
      </c>
      <c r="J22" s="46">
        <f t="shared" si="3"/>
        <v>22.77</v>
      </c>
      <c r="K22" s="46">
        <f t="shared" si="4"/>
        <v>275.77</v>
      </c>
      <c r="L22" s="46">
        <f t="shared" si="5"/>
        <v>1357.06417</v>
      </c>
      <c r="M22" s="47"/>
      <c r="N22" s="47"/>
    </row>
    <row r="23" s="1" customFormat="1" ht="81" customHeight="1" spans="1:14">
      <c r="A23" s="23">
        <v>19</v>
      </c>
      <c r="B23" s="24" t="s">
        <v>55</v>
      </c>
      <c r="C23" s="24" t="s">
        <v>56</v>
      </c>
      <c r="D23" s="23" t="s">
        <v>57</v>
      </c>
      <c r="E23" s="28">
        <v>1</v>
      </c>
      <c r="F23" s="26">
        <v>500</v>
      </c>
      <c r="G23" s="26">
        <v>0</v>
      </c>
      <c r="H23" s="26">
        <v>30</v>
      </c>
      <c r="I23" s="26">
        <f t="shared" si="2"/>
        <v>53</v>
      </c>
      <c r="J23" s="46">
        <f t="shared" si="3"/>
        <v>52.47</v>
      </c>
      <c r="K23" s="46">
        <f t="shared" si="4"/>
        <v>635.47</v>
      </c>
      <c r="L23" s="46">
        <f t="shared" si="5"/>
        <v>635.47</v>
      </c>
      <c r="M23" s="50"/>
      <c r="N23" s="47"/>
    </row>
    <row r="24" s="3" customFormat="1" ht="75" customHeight="1" spans="1:14">
      <c r="A24" s="23">
        <v>20</v>
      </c>
      <c r="B24" s="24" t="s">
        <v>58</v>
      </c>
      <c r="C24" s="24" t="s">
        <v>59</v>
      </c>
      <c r="D24" s="23" t="s">
        <v>57</v>
      </c>
      <c r="E24" s="28">
        <v>1</v>
      </c>
      <c r="F24" s="26">
        <v>1000</v>
      </c>
      <c r="G24" s="26">
        <v>0</v>
      </c>
      <c r="H24" s="26">
        <v>90</v>
      </c>
      <c r="I24" s="26">
        <f t="shared" si="2"/>
        <v>109</v>
      </c>
      <c r="J24" s="46">
        <f t="shared" si="3"/>
        <v>107.91</v>
      </c>
      <c r="K24" s="46">
        <f t="shared" si="4"/>
        <v>1306.91</v>
      </c>
      <c r="L24" s="46">
        <f t="shared" si="5"/>
        <v>1306.91</v>
      </c>
      <c r="M24" s="51"/>
      <c r="N24" s="47"/>
    </row>
    <row r="25" s="3" customFormat="1" ht="75" customHeight="1" spans="1:14">
      <c r="A25" s="23">
        <v>21</v>
      </c>
      <c r="B25" s="24" t="s">
        <v>60</v>
      </c>
      <c r="C25" s="24" t="s">
        <v>48</v>
      </c>
      <c r="D25" s="23" t="s">
        <v>23</v>
      </c>
      <c r="E25" s="28">
        <f>6.4*0.9</f>
        <v>5.76</v>
      </c>
      <c r="F25" s="26">
        <v>50</v>
      </c>
      <c r="G25" s="26">
        <v>0</v>
      </c>
      <c r="H25" s="26">
        <v>20</v>
      </c>
      <c r="I25" s="26">
        <f t="shared" si="2"/>
        <v>7</v>
      </c>
      <c r="J25" s="46">
        <f t="shared" si="3"/>
        <v>6.93</v>
      </c>
      <c r="K25" s="46">
        <f t="shared" si="4"/>
        <v>83.93</v>
      </c>
      <c r="L25" s="46">
        <f t="shared" si="5"/>
        <v>483.4368</v>
      </c>
      <c r="M25" s="51"/>
      <c r="N25" s="47"/>
    </row>
    <row r="26" s="3" customFormat="1" ht="75" customHeight="1" spans="1:14">
      <c r="A26" s="23">
        <v>22</v>
      </c>
      <c r="B26" s="24" t="s">
        <v>61</v>
      </c>
      <c r="C26" s="24" t="s">
        <v>62</v>
      </c>
      <c r="D26" s="23" t="s">
        <v>63</v>
      </c>
      <c r="E26" s="28">
        <v>6</v>
      </c>
      <c r="F26" s="26"/>
      <c r="G26" s="26"/>
      <c r="H26" s="26">
        <v>1500</v>
      </c>
      <c r="I26" s="26">
        <f t="shared" si="2"/>
        <v>150</v>
      </c>
      <c r="J26" s="46">
        <f t="shared" si="3"/>
        <v>148.5</v>
      </c>
      <c r="K26" s="46">
        <f t="shared" si="4"/>
        <v>1798.5</v>
      </c>
      <c r="L26" s="46">
        <f t="shared" si="5"/>
        <v>10791</v>
      </c>
      <c r="M26" s="51"/>
      <c r="N26" s="47"/>
    </row>
    <row r="27" s="3" customFormat="1" ht="75" customHeight="1" spans="1:14">
      <c r="A27" s="23">
        <v>23</v>
      </c>
      <c r="B27" s="24" t="s">
        <v>64</v>
      </c>
      <c r="C27" s="24" t="s">
        <v>65</v>
      </c>
      <c r="D27" s="23" t="s">
        <v>66</v>
      </c>
      <c r="E27" s="28">
        <v>10</v>
      </c>
      <c r="F27" s="26">
        <v>350</v>
      </c>
      <c r="G27" s="26"/>
      <c r="H27" s="26"/>
      <c r="I27" s="26">
        <f t="shared" si="2"/>
        <v>35</v>
      </c>
      <c r="J27" s="46">
        <f t="shared" si="3"/>
        <v>34.65</v>
      </c>
      <c r="K27" s="46">
        <f t="shared" si="4"/>
        <v>419.65</v>
      </c>
      <c r="L27" s="46">
        <f t="shared" si="5"/>
        <v>4196.5</v>
      </c>
      <c r="M27" s="51"/>
      <c r="N27" s="47"/>
    </row>
    <row r="28" s="1" customFormat="1" ht="51" customHeight="1" spans="1:14">
      <c r="A28" s="19">
        <v>22</v>
      </c>
      <c r="B28" s="33"/>
      <c r="C28" s="19"/>
      <c r="D28" s="19" t="s">
        <v>67</v>
      </c>
      <c r="E28" s="19"/>
      <c r="F28" s="22"/>
      <c r="G28" s="22"/>
      <c r="H28" s="22"/>
      <c r="I28" s="22"/>
      <c r="J28" s="22"/>
      <c r="K28" s="22"/>
      <c r="L28" s="44">
        <f>SUM(L5:L27)</f>
        <v>97812.0391147031</v>
      </c>
      <c r="M28" s="52"/>
      <c r="N28" s="52"/>
    </row>
    <row r="29" s="1" customFormat="1" ht="59" customHeight="1" spans="1:14">
      <c r="A29" s="34" t="s">
        <v>68</v>
      </c>
      <c r="B29" s="35"/>
      <c r="C29" s="35"/>
      <c r="D29" s="36"/>
      <c r="E29" s="36"/>
      <c r="F29" s="37"/>
      <c r="G29" s="37"/>
      <c r="H29" s="37"/>
      <c r="I29" s="53"/>
      <c r="J29" s="53"/>
      <c r="K29" s="37"/>
      <c r="L29" s="38"/>
      <c r="M29" s="35"/>
      <c r="N29" s="35"/>
    </row>
  </sheetData>
  <mergeCells count="15">
    <mergeCell ref="A1:N1"/>
    <mergeCell ref="F2:J2"/>
    <mergeCell ref="A29:N29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N2:N4"/>
  </mergeCells>
  <pageMargins left="0.393055555555556" right="0.314583333333333" top="1" bottom="1" header="0.5" footer="0.5"/>
  <pageSetup paperSize="9" scale="7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集团空中花园顶棚改造施工合同清单及计价表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2023-11-07T02:51:00Z</dcterms:created>
  <dcterms:modified xsi:type="dcterms:W3CDTF">2023-12-21T00:56:19Z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032DE357237244B2B51E3F111AECA96C_13</vt:lpwstr>
  </property>
  <property fmtid="{D5CDD505-2E9C-101B-9397-08002B2CF9AE}" pid="3" name="KSOProductBuildVer">
    <vt:lpwstr>2052-12.1.0.15990</vt:lpwstr>
  </property>
</Properties>
</file>