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tabRatio="650"/>
  </bookViews>
  <sheets>
    <sheet name="进度款费用计算明细表（第1次）" sheetId="8" r:id="rId1"/>
    <sheet name="第一次进度款原始地貌" sheetId="9" r:id="rId2"/>
    <sheet name="Sheet2" sheetId="10" r:id="rId3"/>
  </sheets>
  <definedNames>
    <definedName name="_xlnm._FilterDatabase" localSheetId="1" hidden="1">第一次进度款原始地貌!$A$1:$F$383</definedName>
    <definedName name="_xlnm.Print_Area" localSheetId="0">'进度款费用计算明细表（第1次）'!$A$1:$O$22</definedName>
    <definedName name="_xlnm._FilterDatabase" localSheetId="2" hidden="1">第一次进度款原始地貌!$F$1:$G$169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<sst xmlns="http://schemas.openxmlformats.org/spreadsheetml/2006/main" count="66" uniqueCount="61">
  <si>
    <t>工程进度款费用计算明细表</t>
  </si>
  <si>
    <t>第一次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</si>
  <si>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</si>
  <si>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</si>
  <si>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</si>
  <si>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</si>
  <si>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</si>
  <si>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</si>
  <si>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</si>
  <si>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</si>
  <si>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</si>
  <si>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</si>
  <si>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</si>
  <si>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</si>
  <si>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</si>
  <si>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</si>
  <si>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</si>
  <si>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</si>
  <si>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</si>
  <si>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</si>
  <si>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</si>
  <si>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</si>
  <si>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</si>
  <si>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</si>
  <si>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</si>
  <si>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</si>
  <si>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</si>
  <si>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</si>
  <si>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</si>
  <si>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</si>
  <si>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</si>
  <si>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</si>
  <si>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一</t>
  </si>
  <si>
    <t>土方挖运</t>
  </si>
  <si>
    <t>九、付款方式及结算  
1、本合同无预付款
2、每期次施工范围内，乙方按照甲方工程部要求完成相应工程量，经甲方及相关部门现场测量和验收合格，付至该期次已完工程价款的80%（若发生卵石挖运，进度款需扣除相应卵石价差）。乙方向甲方报送完备结算资料，并配合甲方结算完毕后，付至全部结算款的100%</t>
  </si>
  <si>
    <t>土方开挖、场外倒运（含沙子）</t>
  </si>
  <si>
    <t>土方场内倒运（地块场内）</t>
  </si>
  <si>
    <t>土方场内倒运（各地块间）：</t>
  </si>
  <si>
    <t>卵石挖运价差及出售</t>
  </si>
  <si>
    <t>二</t>
  </si>
  <si>
    <t>土方回填</t>
  </si>
  <si>
    <t>土方回填（外购回填土）</t>
  </si>
  <si>
    <t>三</t>
  </si>
  <si>
    <t>破除</t>
  </si>
  <si>
    <t>各类基础破除</t>
  </si>
  <si>
    <t>混凝土、沥青道路破除</t>
  </si>
  <si>
    <t>合计</t>
  </si>
  <si>
    <t>据实填总金额</t>
  </si>
  <si>
    <t>据实填写挂账</t>
  </si>
  <si>
    <t xml:space="preserve"> </t>
  </si>
  <si>
    <t>扣款</t>
  </si>
  <si>
    <t>本次付款申请金额取整为：</t>
  </si>
  <si>
    <t>取到整数位</t>
  </si>
  <si>
    <t xml:space="preserve">  </t>
  </si>
  <si>
    <t>5、本付款表为参考样表，格式不同能体现以上要求即可。6、按定额计价总包工程本表填写总金额，对应定额预算单独打包上次做附件供复查。</t>
  </si>
  <si>
    <t>施工单位：</t>
  </si>
  <si>
    <t>现场驻场成本负责人：</t>
  </si>
  <si>
    <t>日期：</t>
  </si>
  <si>
    <t>开挖至136位置原始地面标高</t>
  </si>
  <si>
    <t>开挖至133.65位置原始地面标高</t>
  </si>
  <si>
    <t>平均值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</si>
</sst>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4">
    <font>
      <sz val="11"/>
      <color theme="1"/>
      <name val="宋体"/>
      <charset val="134"/>
      <scheme val="minor"/>
    </font>
    <font>
      <sz val="11"/>
      <color theme="1"/>
      <name val="SimSun"/>
      <charset val="134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6" fillId="9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0" fontId="8" fillId="4" borderId="1" xfId="0" applyNumberFormat="1" applyFont="1" applyFill="1" applyBorder="1" applyAlignment="1">
      <alignment horizontal="center" vertical="center" wrapText="1"/>
    </xf>
    <xf numFmtId="176" fontId="9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0" fontId="9" fillId="0" borderId="1" xfId="3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10" fontId="9" fillId="5" borderId="1" xfId="3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0" fontId="8" fillId="0" borderId="0" xfId="0" applyNumberFormat="1" applyFont="1" applyAlignment="1">
      <alignment horizontal="left" vertical="center"/>
    </xf>
    <xf numFmtId="176" fontId="8" fillId="0" borderId="0" xfId="0" applyNumberFormat="1" applyFont="1" applyAlignment="1">
      <alignment horizontal="left"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10" fontId="13" fillId="0" borderId="0" xfId="0" applyNumberFormat="1" applyFont="1" applyFill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176" fontId="13" fillId="0" borderId="0" xfId="0" applyNumberFormat="1" applyFont="1" applyFill="1" applyBorder="1" applyAlignment="1">
      <alignment horizontal="left" vertical="center" wrapText="1"/>
    </xf>
    <xf numFmtId="176" fontId="3" fillId="0" borderId="0" xfId="3" applyNumberFormat="1" applyFont="1" applyAlignment="1">
      <alignment horizontal="center" vertical="center"/>
    </xf>
    <xf numFmtId="176" fontId="4" fillId="2" borderId="1" xfId="3" applyNumberFormat="1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176" fontId="5" fillId="3" borderId="1" xfId="3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horizontal="center" vertical="center" wrapText="1"/>
    </xf>
    <xf numFmtId="10" fontId="9" fillId="4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/>
    </xf>
    <xf numFmtId="176" fontId="9" fillId="0" borderId="1" xfId="3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9" fontId="8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8" fillId="0" borderId="0" xfId="3" applyNumberFormat="1" applyFont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176" fontId="13" fillId="0" borderId="0" xfId="3" applyNumberFormat="1" applyFont="1" applyFill="1" applyAlignment="1">
      <alignment horizontal="center" vertical="center"/>
    </xf>
    <xf numFmtId="10" fontId="13" fillId="0" borderId="0" xfId="0" applyNumberFormat="1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176" fontId="13" fillId="0" borderId="0" xfId="3" applyNumberFormat="1" applyFont="1" applyFill="1" applyAlignment="1">
      <alignment vertical="center"/>
    </xf>
    <xf numFmtId="177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abSelected="1" view="pageBreakPreview" zoomScaleNormal="115" workbookViewId="0">
      <pane xSplit="2" ySplit="4" topLeftCell="C11" activePane="bottomRight" state="frozen"/>
      <selection/>
      <selection pane="topRight"/>
      <selection pane="bottomLeft"/>
      <selection pane="bottomRight" activeCell="A1" sqref="A1:O1"/>
    </sheetView>
  </sheetViews>
  <sheetFormatPr defaultColWidth="9" defaultRowHeight="14.4"/>
  <cols>
    <col min="1" max="1" width="3.87962962962963" style="5" customWidth="1"/>
    <col min="2" max="2" width="14.8796296296296" style="5" customWidth="1"/>
    <col min="3" max="3" width="12.5" style="5" customWidth="1"/>
    <col min="4" max="4" width="11.5" style="5" customWidth="1"/>
    <col min="5" max="5" width="12" style="5" customWidth="1"/>
    <col min="6" max="6" width="9.22222222222222" style="6" customWidth="1"/>
    <col min="7" max="7" width="12.75" style="5" customWidth="1"/>
    <col min="8" max="8" width="11.8796296296296" style="7" customWidth="1"/>
    <col min="9" max="9" width="10.8796296296296" style="5" customWidth="1"/>
    <col min="10" max="10" width="11.1296296296296" style="5" customWidth="1"/>
    <col min="11" max="11" width="11.75" style="8" customWidth="1"/>
    <col min="12" max="12" width="12" style="6" customWidth="1"/>
    <col min="13" max="13" width="13.3796296296296" style="5" customWidth="1"/>
    <col min="14" max="14" width="11.3796296296296" style="5" customWidth="1"/>
    <col min="15" max="15" width="15.5" style="5" customWidth="1"/>
    <col min="16" max="17" width="9" style="5"/>
    <col min="18" max="18" width="11.5" style="5"/>
    <col min="19" max="16384" width="9" style="5"/>
  </cols>
  <sheetData>
    <row r="1" ht="27" customHeight="1" spans="1:15">
      <c r="A1" s="9" t="s">
        <v>0</v>
      </c>
      <c r="B1" s="10"/>
      <c r="C1" s="10"/>
      <c r="D1" s="10"/>
      <c r="E1" s="10"/>
      <c r="F1" s="11"/>
      <c r="G1" s="10"/>
      <c r="H1" s="12"/>
      <c r="I1" s="10"/>
      <c r="J1" s="10"/>
      <c r="K1" s="46"/>
      <c r="L1" s="11"/>
      <c r="M1" s="10"/>
      <c r="N1" s="10"/>
      <c r="O1" s="10"/>
    </row>
    <row r="2" ht="27" customHeight="1" spans="1:15">
      <c r="A2" s="9"/>
      <c r="B2" s="10"/>
      <c r="C2" s="10"/>
      <c r="D2" s="10"/>
      <c r="E2" s="10"/>
      <c r="F2" s="11"/>
      <c r="G2" s="10"/>
      <c r="H2" s="12"/>
      <c r="I2" s="10"/>
      <c r="J2" s="10"/>
      <c r="K2" s="46"/>
      <c r="L2" s="11"/>
      <c r="M2" s="10"/>
      <c r="N2" s="10"/>
      <c r="O2" s="5" t="s">
        <v>1</v>
      </c>
    </row>
    <row r="3" ht="26" customHeight="1" spans="1:15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3"/>
      <c r="H3" s="15" t="s">
        <v>8</v>
      </c>
      <c r="I3" s="13"/>
      <c r="J3" s="13"/>
      <c r="K3" s="47" t="s">
        <v>9</v>
      </c>
      <c r="L3" s="14"/>
      <c r="M3" s="13" t="s">
        <v>10</v>
      </c>
      <c r="N3" s="13" t="s">
        <v>11</v>
      </c>
      <c r="O3" s="13" t="s">
        <v>12</v>
      </c>
    </row>
    <row r="4" ht="28" customHeight="1" spans="1:15">
      <c r="A4" s="13"/>
      <c r="B4" s="13"/>
      <c r="C4" s="13"/>
      <c r="D4" s="13"/>
      <c r="E4" s="13"/>
      <c r="F4" s="14" t="s">
        <v>13</v>
      </c>
      <c r="G4" s="13" t="s">
        <v>14</v>
      </c>
      <c r="H4" s="15" t="s">
        <v>15</v>
      </c>
      <c r="I4" s="13" t="s">
        <v>16</v>
      </c>
      <c r="J4" s="13" t="s">
        <v>17</v>
      </c>
      <c r="K4" s="47" t="s">
        <v>18</v>
      </c>
      <c r="L4" s="14" t="s">
        <v>19</v>
      </c>
      <c r="M4" s="13"/>
      <c r="N4" s="13"/>
      <c r="O4" s="13"/>
    </row>
    <row r="5" ht="24" customHeight="1" spans="1:15">
      <c r="A5" s="16"/>
      <c r="B5" s="16"/>
      <c r="C5" s="17" t="s">
        <v>20</v>
      </c>
      <c r="D5" s="18" t="s">
        <v>21</v>
      </c>
      <c r="E5" s="18" t="s">
        <v>21</v>
      </c>
      <c r="F5" s="19" t="s">
        <v>22</v>
      </c>
      <c r="G5" s="20" t="s">
        <v>23</v>
      </c>
      <c r="H5" s="20" t="s">
        <v>24</v>
      </c>
      <c r="I5" s="48" t="s">
        <v>25</v>
      </c>
      <c r="J5" s="20" t="s">
        <v>26</v>
      </c>
      <c r="K5" s="49" t="s">
        <v>27</v>
      </c>
      <c r="L5" s="50" t="s">
        <v>28</v>
      </c>
      <c r="M5" s="20" t="s">
        <v>29</v>
      </c>
      <c r="N5" s="20" t="s">
        <v>30</v>
      </c>
      <c r="O5" s="51" t="s">
        <v>31</v>
      </c>
    </row>
    <row r="6" ht="25" customHeight="1" spans="1:17">
      <c r="A6" s="21" t="s">
        <v>32</v>
      </c>
      <c r="B6" s="22" t="s">
        <v>33</v>
      </c>
      <c r="C6" s="22"/>
      <c r="D6" s="22"/>
      <c r="E6" s="21"/>
      <c r="F6" s="23"/>
      <c r="G6" s="24">
        <f>SUM(G7:G16)</f>
        <v>992636.487359998</v>
      </c>
      <c r="H6" s="24"/>
      <c r="I6" s="52"/>
      <c r="J6" s="24">
        <f>SUM(J7:J16)</f>
        <v>1686000</v>
      </c>
      <c r="K6" s="24">
        <f>SUM(K7:K16)</f>
        <v>2678636.48736</v>
      </c>
      <c r="L6" s="53"/>
      <c r="M6" s="24"/>
      <c r="N6" s="24">
        <f>SUM(N7:N8)</f>
        <v>992636.487359998</v>
      </c>
      <c r="O6" s="54" t="s">
        <v>34</v>
      </c>
      <c r="Q6" s="72"/>
    </row>
    <row r="7" ht="25" customHeight="1" spans="1:18">
      <c r="A7" s="25">
        <v>1</v>
      </c>
      <c r="B7" s="26" t="s">
        <v>35</v>
      </c>
      <c r="C7" s="26">
        <f>D7*E7</f>
        <v>4110415.12</v>
      </c>
      <c r="D7" s="26">
        <v>146800.54</v>
      </c>
      <c r="E7" s="25">
        <v>28</v>
      </c>
      <c r="F7" s="27">
        <f>3522.79*(136.87-136)+12653.16*(136.91-133.65)</f>
        <v>44314.1288999999</v>
      </c>
      <c r="G7" s="27">
        <v>992636.487359998</v>
      </c>
      <c r="H7" s="27">
        <v>65000</v>
      </c>
      <c r="I7" s="55">
        <v>0.8</v>
      </c>
      <c r="J7" s="27">
        <f>E7*H7*I7</f>
        <v>1456000</v>
      </c>
      <c r="K7" s="56">
        <f>G7+J7</f>
        <v>2448636.48736</v>
      </c>
      <c r="L7" s="57">
        <f>K7/C7</f>
        <v>0.595715132383027</v>
      </c>
      <c r="M7" s="58"/>
      <c r="N7" s="27">
        <f>G7-M7</f>
        <v>992636.487359998</v>
      </c>
      <c r="O7" s="59"/>
      <c r="Q7" s="72"/>
      <c r="R7" s="5">
        <f>30000*E7*I7</f>
        <v>672000</v>
      </c>
    </row>
    <row r="8" ht="25" customHeight="1" spans="1:18">
      <c r="A8" s="25">
        <v>2</v>
      </c>
      <c r="B8" s="26" t="s">
        <v>36</v>
      </c>
      <c r="C8" s="26">
        <f t="shared" ref="C8:C16" si="0">D8*E8</f>
        <v>287500</v>
      </c>
      <c r="D8" s="26">
        <v>25000</v>
      </c>
      <c r="E8" s="25">
        <v>11.5</v>
      </c>
      <c r="F8" s="28"/>
      <c r="G8" s="27"/>
      <c r="H8" s="27">
        <v>25000</v>
      </c>
      <c r="I8" s="55">
        <v>0.8</v>
      </c>
      <c r="J8" s="27">
        <f>E8*H8*I8</f>
        <v>230000</v>
      </c>
      <c r="K8" s="56">
        <f>G8+J8</f>
        <v>230000</v>
      </c>
      <c r="L8" s="57">
        <f>K8/C8</f>
        <v>0.8</v>
      </c>
      <c r="M8" s="60"/>
      <c r="N8" s="27"/>
      <c r="O8" s="59"/>
      <c r="Q8" s="72"/>
      <c r="R8" s="5">
        <f>25000*I8*35</f>
        <v>700000</v>
      </c>
    </row>
    <row r="9" s="4" customFormat="1" ht="25" customHeight="1" spans="1:15">
      <c r="A9" s="29">
        <v>3</v>
      </c>
      <c r="B9" s="26" t="s">
        <v>37</v>
      </c>
      <c r="C9" s="26">
        <f t="shared" si="0"/>
        <v>115000</v>
      </c>
      <c r="D9" s="26">
        <v>10000</v>
      </c>
      <c r="E9" s="25">
        <v>11.5</v>
      </c>
      <c r="F9" s="28"/>
      <c r="G9" s="27"/>
      <c r="H9" s="27"/>
      <c r="I9" s="55">
        <v>0.8</v>
      </c>
      <c r="J9" s="27"/>
      <c r="K9" s="56"/>
      <c r="L9" s="57"/>
      <c r="M9" s="60"/>
      <c r="N9" s="27"/>
      <c r="O9" s="59"/>
    </row>
    <row r="10" s="4" customFormat="1" ht="25" customHeight="1" spans="1:18">
      <c r="A10" s="29">
        <v>4</v>
      </c>
      <c r="B10" s="30" t="s">
        <v>38</v>
      </c>
      <c r="C10" s="26">
        <f t="shared" si="0"/>
        <v>0</v>
      </c>
      <c r="D10" s="26">
        <v>0</v>
      </c>
      <c r="E10" s="25">
        <v>-15</v>
      </c>
      <c r="F10" s="28"/>
      <c r="G10" s="27"/>
      <c r="H10" s="27"/>
      <c r="I10" s="55">
        <v>0.8</v>
      </c>
      <c r="J10" s="27"/>
      <c r="K10" s="56"/>
      <c r="L10" s="57"/>
      <c r="M10" s="60"/>
      <c r="N10" s="27"/>
      <c r="O10" s="59"/>
      <c r="R10" s="4">
        <f>44314.13*28*0.8</f>
        <v>992636.512</v>
      </c>
    </row>
    <row r="11" s="4" customFormat="1" ht="25" customHeight="1" spans="1:15">
      <c r="A11" s="29" t="s">
        <v>39</v>
      </c>
      <c r="B11" s="31" t="s">
        <v>40</v>
      </c>
      <c r="C11" s="26"/>
      <c r="D11" s="26"/>
      <c r="E11" s="25"/>
      <c r="F11" s="28"/>
      <c r="G11" s="27"/>
      <c r="H11" s="27"/>
      <c r="I11" s="55"/>
      <c r="J11" s="27"/>
      <c r="K11" s="56"/>
      <c r="L11" s="57"/>
      <c r="M11" s="60"/>
      <c r="N11" s="27"/>
      <c r="O11" s="59"/>
    </row>
    <row r="12" s="4" customFormat="1" ht="25" customHeight="1" spans="1:15">
      <c r="A12" s="29">
        <v>5</v>
      </c>
      <c r="B12" s="26" t="s">
        <v>40</v>
      </c>
      <c r="C12" s="26">
        <f t="shared" si="0"/>
        <v>402500</v>
      </c>
      <c r="D12" s="26">
        <v>35000</v>
      </c>
      <c r="E12" s="25">
        <v>11.5</v>
      </c>
      <c r="F12" s="28"/>
      <c r="G12" s="27"/>
      <c r="H12" s="27"/>
      <c r="I12" s="55">
        <v>0.8</v>
      </c>
      <c r="J12" s="27"/>
      <c r="K12" s="56"/>
      <c r="L12" s="57"/>
      <c r="M12" s="60"/>
      <c r="N12" s="27"/>
      <c r="O12" s="59"/>
    </row>
    <row r="13" s="4" customFormat="1" ht="25" customHeight="1" spans="1:18">
      <c r="A13" s="29">
        <v>6</v>
      </c>
      <c r="B13" s="26" t="s">
        <v>41</v>
      </c>
      <c r="C13" s="26">
        <f t="shared" si="0"/>
        <v>462609.12</v>
      </c>
      <c r="D13" s="26">
        <v>40226.88</v>
      </c>
      <c r="E13" s="25">
        <v>11.5</v>
      </c>
      <c r="F13" s="28"/>
      <c r="G13" s="27"/>
      <c r="H13" s="27"/>
      <c r="I13" s="55">
        <v>0.8</v>
      </c>
      <c r="J13" s="27"/>
      <c r="K13" s="56"/>
      <c r="L13" s="57"/>
      <c r="M13" s="60"/>
      <c r="N13" s="27"/>
      <c r="O13" s="59"/>
      <c r="R13" s="4">
        <f>29000*4.5</f>
        <v>130500</v>
      </c>
    </row>
    <row r="14" s="4" customFormat="1" ht="25" customHeight="1" spans="1:15">
      <c r="A14" s="32" t="s">
        <v>42</v>
      </c>
      <c r="B14" s="31" t="s">
        <v>43</v>
      </c>
      <c r="C14" s="26"/>
      <c r="D14" s="26"/>
      <c r="E14" s="25"/>
      <c r="F14" s="28"/>
      <c r="G14" s="27"/>
      <c r="H14" s="27"/>
      <c r="I14" s="55"/>
      <c r="J14" s="27"/>
      <c r="K14" s="56"/>
      <c r="L14" s="57"/>
      <c r="M14" s="60"/>
      <c r="N14" s="27"/>
      <c r="O14" s="59"/>
    </row>
    <row r="15" s="4" customFormat="1" ht="25" customHeight="1" spans="1:15">
      <c r="A15" s="29">
        <v>7</v>
      </c>
      <c r="B15" s="26" t="s">
        <v>44</v>
      </c>
      <c r="C15" s="26">
        <f t="shared" si="0"/>
        <v>515113.05</v>
      </c>
      <c r="D15" s="26">
        <v>34340.87</v>
      </c>
      <c r="E15" s="25">
        <v>15</v>
      </c>
      <c r="F15" s="28"/>
      <c r="G15" s="27"/>
      <c r="H15" s="27"/>
      <c r="I15" s="55">
        <v>0.8</v>
      </c>
      <c r="J15" s="27"/>
      <c r="K15" s="56"/>
      <c r="L15" s="57"/>
      <c r="M15" s="60"/>
      <c r="N15" s="27"/>
      <c r="O15" s="59"/>
    </row>
    <row r="16" s="4" customFormat="1" ht="25" customHeight="1" spans="1:15">
      <c r="A16" s="29">
        <v>8</v>
      </c>
      <c r="B16" s="26" t="s">
        <v>45</v>
      </c>
      <c r="C16" s="26">
        <f t="shared" si="0"/>
        <v>15000</v>
      </c>
      <c r="D16" s="26">
        <v>1000</v>
      </c>
      <c r="E16" s="25">
        <v>15</v>
      </c>
      <c r="F16" s="28"/>
      <c r="G16" s="27"/>
      <c r="H16" s="27"/>
      <c r="I16" s="55">
        <v>0.8</v>
      </c>
      <c r="J16" s="27"/>
      <c r="K16" s="56"/>
      <c r="L16" s="57"/>
      <c r="M16" s="60"/>
      <c r="N16" s="27"/>
      <c r="O16" s="61"/>
    </row>
    <row r="17" s="4" customFormat="1" ht="25" customHeight="1" spans="1:16">
      <c r="A17" s="33">
        <v>9</v>
      </c>
      <c r="B17" s="34" t="s">
        <v>46</v>
      </c>
      <c r="C17" s="33">
        <f>SUM(C7:C16)*0+5908137.32</f>
        <v>5908137.32</v>
      </c>
      <c r="D17" s="33"/>
      <c r="E17" s="33"/>
      <c r="F17" s="35"/>
      <c r="G17" s="36">
        <f>G6</f>
        <v>992636.487359998</v>
      </c>
      <c r="H17" s="36"/>
      <c r="I17" s="62"/>
      <c r="J17" s="36">
        <f>SUM(J7:J16)</f>
        <v>1686000</v>
      </c>
      <c r="K17" s="36">
        <f>K6</f>
        <v>2678636.48736</v>
      </c>
      <c r="L17" s="63">
        <f>K17/C17</f>
        <v>0.453380878317161</v>
      </c>
      <c r="M17" s="36" t="s">
        <v>47</v>
      </c>
      <c r="N17" s="36" t="s">
        <v>48</v>
      </c>
      <c r="O17" s="64"/>
      <c r="P17" s="4" t="s">
        <v>49</v>
      </c>
    </row>
    <row r="18" s="4" customFormat="1" ht="25" customHeight="1" spans="1:15">
      <c r="A18" s="33">
        <v>10</v>
      </c>
      <c r="B18" s="34" t="s">
        <v>50</v>
      </c>
      <c r="C18" s="33"/>
      <c r="D18" s="33"/>
      <c r="E18" s="33"/>
      <c r="F18" s="35"/>
      <c r="G18" s="36"/>
      <c r="H18" s="36"/>
      <c r="I18" s="62"/>
      <c r="J18" s="36">
        <v>-500</v>
      </c>
      <c r="K18" s="36">
        <v>-500</v>
      </c>
      <c r="L18" s="63"/>
      <c r="M18" s="36"/>
      <c r="N18" s="36"/>
      <c r="O18" s="64"/>
    </row>
    <row r="19" ht="25" customHeight="1" spans="1:15">
      <c r="A19" s="25"/>
      <c r="B19" s="25" t="s">
        <v>51</v>
      </c>
      <c r="C19" s="25"/>
      <c r="D19" s="25"/>
      <c r="E19" s="25"/>
      <c r="F19" s="28"/>
      <c r="G19" s="37"/>
      <c r="H19" s="27"/>
      <c r="I19" s="37"/>
      <c r="J19" s="37">
        <f>J18+J17</f>
        <v>1685500</v>
      </c>
      <c r="K19" s="27">
        <f>K18+K17</f>
        <v>2678136.48736</v>
      </c>
      <c r="L19" s="57"/>
      <c r="M19" s="37"/>
      <c r="N19" s="37"/>
      <c r="O19" s="65" t="s">
        <v>52</v>
      </c>
    </row>
    <row r="20" ht="25" customHeight="1" spans="1:15">
      <c r="A20" s="38" t="s">
        <v>53</v>
      </c>
      <c r="B20" s="38"/>
      <c r="C20" s="38"/>
      <c r="D20" s="38"/>
      <c r="E20" s="38"/>
      <c r="F20" s="39"/>
      <c r="G20" s="38"/>
      <c r="H20" s="40"/>
      <c r="I20" s="38"/>
      <c r="J20" s="38"/>
      <c r="K20" s="66"/>
      <c r="L20" s="39"/>
      <c r="M20" s="38"/>
      <c r="N20" s="38"/>
      <c r="O20" s="38"/>
    </row>
    <row r="21" ht="25" customHeight="1" spans="1:15">
      <c r="A21" s="38" t="s">
        <v>54</v>
      </c>
      <c r="B21" s="38"/>
      <c r="C21" s="38"/>
      <c r="D21" s="38"/>
      <c r="E21" s="38"/>
      <c r="F21" s="38"/>
      <c r="G21" s="38"/>
      <c r="H21" s="40"/>
      <c r="I21" s="38"/>
      <c r="J21" s="38"/>
      <c r="K21" s="38"/>
      <c r="L21" s="38"/>
      <c r="M21" s="38"/>
      <c r="N21" s="38"/>
      <c r="O21" s="38"/>
    </row>
    <row r="22" ht="26.25" customHeight="1" spans="1:15">
      <c r="A22" s="41"/>
      <c r="B22" s="42"/>
      <c r="C22" s="42" t="s">
        <v>55</v>
      </c>
      <c r="D22" s="42"/>
      <c r="E22" s="42"/>
      <c r="F22" s="43"/>
      <c r="G22" s="44" t="s">
        <v>56</v>
      </c>
      <c r="H22" s="45"/>
      <c r="I22" s="44"/>
      <c r="J22" s="67"/>
      <c r="K22" s="68"/>
      <c r="L22" s="69" t="s">
        <v>57</v>
      </c>
      <c r="M22" s="70"/>
      <c r="N22" s="42"/>
      <c r="O22" s="42"/>
    </row>
    <row r="23" ht="28.5" customHeight="1" spans="1:15">
      <c r="A23" s="41"/>
      <c r="B23" s="42"/>
      <c r="C23" s="42"/>
      <c r="D23" s="42"/>
      <c r="E23" s="42"/>
      <c r="F23" s="43"/>
      <c r="J23" s="42"/>
      <c r="K23" s="71"/>
      <c r="L23" s="43"/>
      <c r="M23" s="42"/>
      <c r="N23" s="42"/>
      <c r="O23" s="42"/>
    </row>
    <row r="24" spans="13:13">
      <c r="M24" s="5">
        <f>135.6/4</f>
        <v>33.9</v>
      </c>
    </row>
  </sheetData>
  <sheetProtection formatCells="0" insertHyperlinks="0" autoFilter="0"/>
  <mergeCells count="19">
    <mergeCell ref="A1:O1"/>
    <mergeCell ref="F3:G3"/>
    <mergeCell ref="H3:J3"/>
    <mergeCell ref="K3:L3"/>
    <mergeCell ref="B19:E19"/>
    <mergeCell ref="A20:O20"/>
    <mergeCell ref="A21:O21"/>
    <mergeCell ref="G22:I22"/>
    <mergeCell ref="J22:K22"/>
    <mergeCell ref="L22:M22"/>
    <mergeCell ref="A3:A4"/>
    <mergeCell ref="B3:B4"/>
    <mergeCell ref="C3:C4"/>
    <mergeCell ref="D3:D4"/>
    <mergeCell ref="E3:E4"/>
    <mergeCell ref="M3:M4"/>
    <mergeCell ref="N3:N4"/>
    <mergeCell ref="O3:O4"/>
    <mergeCell ref="O6:O16"/>
  </mergeCells>
  <pageMargins left="0.511805555555556" right="0.236111111111111" top="0" bottom="0.511805555555556" header="0.5" footer="0.5"/>
  <pageSetup paperSize="9" scale="7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0"/>
  <sheetViews>
    <sheetView topLeftCell="A153" workbookViewId="0">
      <selection activeCell="G170" sqref="G170"/>
    </sheetView>
  </sheetViews>
  <sheetFormatPr defaultColWidth="9" defaultRowHeight="14.4" outlineLevelCol="6"/>
  <cols>
    <col min="1" max="1" width="9" style="1"/>
    <col min="2" max="2" width="17.1296296296296" style="1" customWidth="1"/>
    <col min="3" max="6" width="9" style="1"/>
    <col min="7" max="7" width="12.6296296296296" style="1"/>
    <col min="8" max="16384" width="9" style="1"/>
  </cols>
  <sheetData>
    <row r="1" ht="57.6" spans="1:7">
      <c r="A1" s="1" t="s">
        <v>2</v>
      </c>
      <c r="B1" s="1" t="s">
        <v>58</v>
      </c>
      <c r="F1" s="1" t="s">
        <v>2</v>
      </c>
      <c r="G1" s="1" t="s">
        <v>59</v>
      </c>
    </row>
    <row r="2" spans="1:7">
      <c r="A2" s="1">
        <v>1</v>
      </c>
      <c r="B2" s="2">
        <v>136.52</v>
      </c>
      <c r="F2" s="1">
        <v>1</v>
      </c>
      <c r="G2" s="3">
        <v>140.26</v>
      </c>
    </row>
    <row r="3" spans="1:7">
      <c r="A3" s="1">
        <v>2</v>
      </c>
      <c r="B3" s="2">
        <v>136.58</v>
      </c>
      <c r="F3" s="1">
        <v>2</v>
      </c>
      <c r="G3" s="3">
        <v>136.23</v>
      </c>
    </row>
    <row r="4" spans="1:7">
      <c r="A4" s="1">
        <v>3</v>
      </c>
      <c r="B4" s="2">
        <v>136.69</v>
      </c>
      <c r="F4" s="1">
        <v>3</v>
      </c>
      <c r="G4" s="3">
        <v>140.02</v>
      </c>
    </row>
    <row r="5" spans="1:7">
      <c r="A5" s="1">
        <v>4</v>
      </c>
      <c r="B5" s="2">
        <v>137.72</v>
      </c>
      <c r="F5" s="1">
        <v>4</v>
      </c>
      <c r="G5" s="3">
        <v>137.1</v>
      </c>
    </row>
    <row r="6" spans="1:7">
      <c r="A6" s="1">
        <v>5</v>
      </c>
      <c r="B6" s="2">
        <v>136.51</v>
      </c>
      <c r="F6" s="1">
        <v>5</v>
      </c>
      <c r="G6" s="3">
        <v>137.37</v>
      </c>
    </row>
    <row r="7" spans="1:7">
      <c r="A7" s="1">
        <v>6</v>
      </c>
      <c r="B7" s="2">
        <v>136.45</v>
      </c>
      <c r="F7" s="1">
        <v>6</v>
      </c>
      <c r="G7" s="3">
        <v>136.82</v>
      </c>
    </row>
    <row r="8" spans="1:7">
      <c r="A8" s="1">
        <v>7</v>
      </c>
      <c r="B8" s="2">
        <v>136.59</v>
      </c>
      <c r="F8" s="1">
        <v>7</v>
      </c>
      <c r="G8" s="3">
        <v>137.09</v>
      </c>
    </row>
    <row r="9" spans="1:7">
      <c r="A9" s="1">
        <v>8</v>
      </c>
      <c r="B9" s="2">
        <v>136.71</v>
      </c>
      <c r="F9" s="1">
        <v>8</v>
      </c>
      <c r="G9" s="3">
        <v>136.54</v>
      </c>
    </row>
    <row r="10" spans="1:7">
      <c r="A10" s="1">
        <v>9</v>
      </c>
      <c r="B10" s="2">
        <v>139.19</v>
      </c>
      <c r="F10" s="1">
        <v>9</v>
      </c>
      <c r="G10" s="3">
        <v>136.37</v>
      </c>
    </row>
    <row r="11" spans="1:7">
      <c r="A11" s="1">
        <v>10</v>
      </c>
      <c r="B11" s="2">
        <v>139.08</v>
      </c>
      <c r="F11" s="1">
        <v>10</v>
      </c>
      <c r="G11" s="3">
        <v>137.09</v>
      </c>
    </row>
    <row r="12" spans="1:7">
      <c r="A12" s="1">
        <v>11</v>
      </c>
      <c r="B12" s="2">
        <v>136.33</v>
      </c>
      <c r="F12" s="1">
        <v>11</v>
      </c>
      <c r="G12" s="3">
        <v>136.76</v>
      </c>
    </row>
    <row r="13" spans="1:7">
      <c r="A13" s="1">
        <v>12</v>
      </c>
      <c r="B13" s="2">
        <v>136.51</v>
      </c>
      <c r="F13" s="1">
        <v>12</v>
      </c>
      <c r="G13" s="3">
        <v>136.35</v>
      </c>
    </row>
    <row r="14" spans="1:7">
      <c r="A14" s="1">
        <v>13</v>
      </c>
      <c r="B14" s="2">
        <v>136.3</v>
      </c>
      <c r="F14" s="1">
        <v>13</v>
      </c>
      <c r="G14" s="3">
        <v>136.78</v>
      </c>
    </row>
    <row r="15" spans="1:7">
      <c r="A15" s="1">
        <v>14</v>
      </c>
      <c r="B15" s="2">
        <v>136.69</v>
      </c>
      <c r="F15" s="1">
        <v>14</v>
      </c>
      <c r="G15" s="3">
        <v>136.99</v>
      </c>
    </row>
    <row r="16" spans="1:7">
      <c r="A16" s="1">
        <v>15</v>
      </c>
      <c r="B16" s="2">
        <v>136.32</v>
      </c>
      <c r="F16" s="1">
        <v>15</v>
      </c>
      <c r="G16" s="3">
        <v>136.48</v>
      </c>
    </row>
    <row r="17" spans="1:7">
      <c r="A17" s="1">
        <v>16</v>
      </c>
      <c r="B17" s="2">
        <v>136.37</v>
      </c>
      <c r="F17" s="1">
        <v>16</v>
      </c>
      <c r="G17" s="3">
        <v>136.92</v>
      </c>
    </row>
    <row r="18" spans="1:7">
      <c r="A18" s="1">
        <v>17</v>
      </c>
      <c r="B18" s="2">
        <v>136.67</v>
      </c>
      <c r="F18" s="1">
        <v>17</v>
      </c>
      <c r="G18" s="3">
        <v>136.61</v>
      </c>
    </row>
    <row r="19" spans="1:7">
      <c r="A19" s="1">
        <v>18</v>
      </c>
      <c r="B19" s="2">
        <v>139</v>
      </c>
      <c r="F19" s="1">
        <v>18</v>
      </c>
      <c r="G19" s="3">
        <v>136.5</v>
      </c>
    </row>
    <row r="20" spans="1:7">
      <c r="A20" s="1">
        <v>19</v>
      </c>
      <c r="B20" s="2">
        <v>137.22</v>
      </c>
      <c r="F20" s="1">
        <v>19</v>
      </c>
      <c r="G20" s="3">
        <v>137.51</v>
      </c>
    </row>
    <row r="21" spans="1:7">
      <c r="A21" s="1">
        <v>20</v>
      </c>
      <c r="B21" s="2">
        <v>136.38</v>
      </c>
      <c r="F21" s="1">
        <v>20</v>
      </c>
      <c r="G21" s="3">
        <v>137.48</v>
      </c>
    </row>
    <row r="22" spans="1:7">
      <c r="A22" s="1">
        <v>21</v>
      </c>
      <c r="B22" s="2">
        <v>137.38</v>
      </c>
      <c r="F22" s="1">
        <v>21</v>
      </c>
      <c r="G22" s="3">
        <v>136.73</v>
      </c>
    </row>
    <row r="23" spans="1:7">
      <c r="A23" s="1">
        <v>22</v>
      </c>
      <c r="B23" s="2">
        <v>136.5</v>
      </c>
      <c r="F23" s="1">
        <v>22</v>
      </c>
      <c r="G23" s="3">
        <v>136.72</v>
      </c>
    </row>
    <row r="24" spans="1:7">
      <c r="A24" s="1">
        <v>23</v>
      </c>
      <c r="B24" s="2">
        <v>136.68</v>
      </c>
      <c r="F24" s="1">
        <v>23</v>
      </c>
      <c r="G24" s="3">
        <v>137.32</v>
      </c>
    </row>
    <row r="25" spans="1:7">
      <c r="A25" s="1">
        <v>24</v>
      </c>
      <c r="B25" s="2">
        <v>137.09</v>
      </c>
      <c r="F25" s="1">
        <v>24</v>
      </c>
      <c r="G25" s="3">
        <v>136.59</v>
      </c>
    </row>
    <row r="26" spans="1:7">
      <c r="A26" s="1">
        <v>25</v>
      </c>
      <c r="B26" s="2">
        <v>139.04</v>
      </c>
      <c r="F26" s="1">
        <v>25</v>
      </c>
      <c r="G26" s="3">
        <v>136.97</v>
      </c>
    </row>
    <row r="27" spans="1:7">
      <c r="A27" s="1">
        <v>26</v>
      </c>
      <c r="B27" s="2">
        <v>136.16</v>
      </c>
      <c r="F27" s="1">
        <v>26</v>
      </c>
      <c r="G27" s="3">
        <v>136.69</v>
      </c>
    </row>
    <row r="28" spans="1:7">
      <c r="A28" s="1">
        <v>27</v>
      </c>
      <c r="B28" s="2">
        <v>136.43</v>
      </c>
      <c r="F28" s="1">
        <v>27</v>
      </c>
      <c r="G28" s="3">
        <v>136.46</v>
      </c>
    </row>
    <row r="29" spans="1:7">
      <c r="A29" s="1">
        <v>28</v>
      </c>
      <c r="B29" s="2">
        <v>136.55</v>
      </c>
      <c r="F29" s="1">
        <v>28</v>
      </c>
      <c r="G29" s="3">
        <v>136.88</v>
      </c>
    </row>
    <row r="30" spans="1:7">
      <c r="A30" s="1">
        <v>29</v>
      </c>
      <c r="B30" s="2">
        <v>137.91</v>
      </c>
      <c r="F30" s="1">
        <v>29</v>
      </c>
      <c r="G30" s="3">
        <v>137.19</v>
      </c>
    </row>
    <row r="31" spans="1:7">
      <c r="A31" s="1">
        <v>30</v>
      </c>
      <c r="B31" s="2">
        <v>136.55</v>
      </c>
      <c r="F31" s="1">
        <v>30</v>
      </c>
      <c r="G31" s="3">
        <v>136.86</v>
      </c>
    </row>
    <row r="32" spans="1:7">
      <c r="A32" s="1">
        <v>31</v>
      </c>
      <c r="B32" s="2">
        <v>137.55</v>
      </c>
      <c r="F32" s="1">
        <v>31</v>
      </c>
      <c r="G32" s="3">
        <v>136.84</v>
      </c>
    </row>
    <row r="33" spans="1:7">
      <c r="A33" s="1">
        <v>32</v>
      </c>
      <c r="B33" s="2">
        <v>136.43</v>
      </c>
      <c r="F33" s="1">
        <v>32</v>
      </c>
      <c r="G33" s="3">
        <v>136.87</v>
      </c>
    </row>
    <row r="34" spans="1:7">
      <c r="A34" s="1">
        <v>33</v>
      </c>
      <c r="B34" s="2">
        <v>136.59</v>
      </c>
      <c r="F34" s="1">
        <v>33</v>
      </c>
      <c r="G34" s="3">
        <v>137.15</v>
      </c>
    </row>
    <row r="35" spans="1:7">
      <c r="A35" s="1">
        <v>34</v>
      </c>
      <c r="B35" s="2">
        <v>136.96</v>
      </c>
      <c r="F35" s="1">
        <v>34</v>
      </c>
      <c r="G35" s="3">
        <v>136.59</v>
      </c>
    </row>
    <row r="36" spans="1:7">
      <c r="A36" s="1">
        <v>35</v>
      </c>
      <c r="B36" s="2">
        <v>136.68</v>
      </c>
      <c r="F36" s="1">
        <v>35</v>
      </c>
      <c r="G36" s="3">
        <v>136.58</v>
      </c>
    </row>
    <row r="37" spans="1:7">
      <c r="A37" s="1">
        <v>36</v>
      </c>
      <c r="B37" s="2">
        <v>136.48</v>
      </c>
      <c r="F37" s="1">
        <v>36</v>
      </c>
      <c r="G37" s="3">
        <v>137.1</v>
      </c>
    </row>
    <row r="38" spans="1:7">
      <c r="A38" s="1">
        <v>37</v>
      </c>
      <c r="B38" s="2">
        <v>136.66</v>
      </c>
      <c r="F38" s="1">
        <v>37</v>
      </c>
      <c r="G38" s="3">
        <v>136.54</v>
      </c>
    </row>
    <row r="39" spans="1:7">
      <c r="A39" s="1">
        <v>38</v>
      </c>
      <c r="B39" s="2">
        <v>136.63</v>
      </c>
      <c r="F39" s="1">
        <v>38</v>
      </c>
      <c r="G39" s="3">
        <v>137.06</v>
      </c>
    </row>
    <row r="40" spans="1:7">
      <c r="A40" s="1">
        <v>39</v>
      </c>
      <c r="B40" s="2">
        <v>136.57</v>
      </c>
      <c r="F40" s="1">
        <v>39</v>
      </c>
      <c r="G40" s="3">
        <v>136.86</v>
      </c>
    </row>
    <row r="41" spans="1:7">
      <c r="A41" s="1">
        <v>40</v>
      </c>
      <c r="B41" s="2">
        <v>136.41</v>
      </c>
      <c r="F41" s="1">
        <v>40</v>
      </c>
      <c r="G41" s="3">
        <v>136.83</v>
      </c>
    </row>
    <row r="42" spans="1:7">
      <c r="A42" s="1">
        <v>41</v>
      </c>
      <c r="B42" s="2">
        <v>137.39</v>
      </c>
      <c r="F42" s="1">
        <v>41</v>
      </c>
      <c r="G42" s="3">
        <v>136.85</v>
      </c>
    </row>
    <row r="43" spans="1:7">
      <c r="A43" s="1">
        <v>42</v>
      </c>
      <c r="B43" s="2">
        <v>136.95</v>
      </c>
      <c r="F43" s="1">
        <v>42</v>
      </c>
      <c r="G43" s="3">
        <v>136.94</v>
      </c>
    </row>
    <row r="44" spans="1:7">
      <c r="A44" s="1">
        <v>43</v>
      </c>
      <c r="B44" s="2">
        <v>136.86</v>
      </c>
      <c r="F44" s="1">
        <v>43</v>
      </c>
      <c r="G44" s="3">
        <v>136.78</v>
      </c>
    </row>
    <row r="45" spans="1:7">
      <c r="A45" s="1">
        <v>44</v>
      </c>
      <c r="B45" s="2">
        <v>136.77</v>
      </c>
      <c r="F45" s="1">
        <v>44</v>
      </c>
      <c r="G45" s="3">
        <v>136.8</v>
      </c>
    </row>
    <row r="46" spans="1:7">
      <c r="A46" s="1">
        <v>45</v>
      </c>
      <c r="B46" s="2">
        <v>136.28</v>
      </c>
      <c r="F46" s="1">
        <v>45</v>
      </c>
      <c r="G46" s="3">
        <v>136.82</v>
      </c>
    </row>
    <row r="47" spans="1:7">
      <c r="A47" s="1">
        <v>46</v>
      </c>
      <c r="B47" s="2">
        <v>137.36</v>
      </c>
      <c r="F47" s="1">
        <v>46</v>
      </c>
      <c r="G47" s="3">
        <v>136.82</v>
      </c>
    </row>
    <row r="48" spans="1:7">
      <c r="A48" s="1">
        <v>47</v>
      </c>
      <c r="B48" s="2">
        <v>138.07</v>
      </c>
      <c r="F48" s="1">
        <v>47</v>
      </c>
      <c r="G48" s="3">
        <v>136.83</v>
      </c>
    </row>
    <row r="49" spans="1:7">
      <c r="A49" s="1">
        <v>48</v>
      </c>
      <c r="B49" s="2">
        <v>136.4</v>
      </c>
      <c r="F49" s="1">
        <v>48</v>
      </c>
      <c r="G49" s="3">
        <v>137.32</v>
      </c>
    </row>
    <row r="50" spans="1:7">
      <c r="A50" s="1">
        <v>49</v>
      </c>
      <c r="B50" s="2">
        <v>136.89</v>
      </c>
      <c r="F50" s="1">
        <v>49</v>
      </c>
      <c r="G50" s="3">
        <v>137</v>
      </c>
    </row>
    <row r="51" spans="1:7">
      <c r="A51" s="1">
        <v>50</v>
      </c>
      <c r="B51" s="2">
        <v>136.54</v>
      </c>
      <c r="F51" s="1">
        <v>50</v>
      </c>
      <c r="G51" s="3">
        <v>137.75</v>
      </c>
    </row>
    <row r="52" spans="1:7">
      <c r="A52" s="1">
        <v>51</v>
      </c>
      <c r="B52" s="2">
        <v>136.58</v>
      </c>
      <c r="F52" s="1">
        <v>51</v>
      </c>
      <c r="G52" s="3">
        <v>136.63</v>
      </c>
    </row>
    <row r="53" spans="1:7">
      <c r="A53" s="1">
        <v>52</v>
      </c>
      <c r="B53" s="2">
        <v>136.75</v>
      </c>
      <c r="F53" s="1">
        <v>52</v>
      </c>
      <c r="G53" s="3">
        <v>136.9</v>
      </c>
    </row>
    <row r="54" spans="1:7">
      <c r="A54" s="1">
        <v>53</v>
      </c>
      <c r="B54" s="2">
        <v>136.53</v>
      </c>
      <c r="F54" s="1">
        <v>53</v>
      </c>
      <c r="G54" s="3">
        <v>136.85</v>
      </c>
    </row>
    <row r="55" spans="1:7">
      <c r="A55" s="1">
        <v>54</v>
      </c>
      <c r="B55" s="2">
        <v>136.59</v>
      </c>
      <c r="F55" s="1">
        <v>54</v>
      </c>
      <c r="G55" s="3">
        <v>136.85</v>
      </c>
    </row>
    <row r="56" spans="1:7">
      <c r="A56" s="1">
        <v>55</v>
      </c>
      <c r="B56" s="2">
        <v>136.54</v>
      </c>
      <c r="F56" s="1">
        <v>55</v>
      </c>
      <c r="G56" s="3">
        <v>137.3</v>
      </c>
    </row>
    <row r="57" spans="1:7">
      <c r="A57" s="1">
        <v>56</v>
      </c>
      <c r="B57" s="2">
        <v>136.55</v>
      </c>
      <c r="F57" s="1">
        <v>56</v>
      </c>
      <c r="G57" s="3">
        <v>136.95</v>
      </c>
    </row>
    <row r="58" spans="1:7">
      <c r="A58" s="1">
        <v>57</v>
      </c>
      <c r="B58" s="2">
        <v>136.2</v>
      </c>
      <c r="F58" s="1">
        <v>57</v>
      </c>
      <c r="G58" s="3">
        <v>136.57</v>
      </c>
    </row>
    <row r="59" spans="1:7">
      <c r="A59" s="1">
        <v>58</v>
      </c>
      <c r="B59" s="2">
        <v>136.35</v>
      </c>
      <c r="F59" s="1">
        <v>58</v>
      </c>
      <c r="G59" s="3">
        <v>136.66</v>
      </c>
    </row>
    <row r="60" spans="1:7">
      <c r="A60" s="1">
        <v>59</v>
      </c>
      <c r="B60" s="2">
        <v>139.41</v>
      </c>
      <c r="F60" s="1">
        <v>59</v>
      </c>
      <c r="G60" s="3">
        <v>137.59</v>
      </c>
    </row>
    <row r="61" spans="1:7">
      <c r="A61" s="1">
        <v>60</v>
      </c>
      <c r="B61" s="2">
        <v>136.19</v>
      </c>
      <c r="F61" s="1">
        <v>60</v>
      </c>
      <c r="G61" s="3">
        <v>136.95</v>
      </c>
    </row>
    <row r="62" spans="1:7">
      <c r="A62" s="1">
        <v>61</v>
      </c>
      <c r="B62" s="2">
        <v>139.13</v>
      </c>
      <c r="F62" s="1">
        <v>61</v>
      </c>
      <c r="G62" s="3">
        <v>136.97</v>
      </c>
    </row>
    <row r="63" spans="1:7">
      <c r="A63" s="1">
        <v>62</v>
      </c>
      <c r="B63" s="2">
        <v>136.71</v>
      </c>
      <c r="F63" s="1">
        <v>62</v>
      </c>
      <c r="G63" s="3">
        <v>136.94</v>
      </c>
    </row>
    <row r="64" spans="1:7">
      <c r="A64" s="1">
        <v>63</v>
      </c>
      <c r="B64" s="2">
        <v>136.33</v>
      </c>
      <c r="F64" s="1">
        <v>63</v>
      </c>
      <c r="G64" s="3">
        <v>136.98</v>
      </c>
    </row>
    <row r="65" spans="1:7">
      <c r="A65" s="1">
        <v>64</v>
      </c>
      <c r="B65" s="2">
        <v>139.2</v>
      </c>
      <c r="F65" s="1">
        <v>64</v>
      </c>
      <c r="G65" s="3">
        <v>136.96</v>
      </c>
    </row>
    <row r="66" spans="1:7">
      <c r="A66" s="1">
        <v>65</v>
      </c>
      <c r="B66" s="2">
        <v>139.76</v>
      </c>
      <c r="F66" s="1">
        <v>65</v>
      </c>
      <c r="G66" s="3">
        <v>136.96</v>
      </c>
    </row>
    <row r="67" spans="1:7">
      <c r="A67" s="1">
        <v>66</v>
      </c>
      <c r="B67" s="2">
        <v>136.29</v>
      </c>
      <c r="F67" s="1">
        <v>66</v>
      </c>
      <c r="G67" s="3">
        <v>136.78</v>
      </c>
    </row>
    <row r="68" spans="1:7">
      <c r="A68" s="1">
        <v>67</v>
      </c>
      <c r="B68" s="2">
        <v>136.69</v>
      </c>
      <c r="F68" s="1">
        <v>67</v>
      </c>
      <c r="G68" s="3">
        <v>136.52</v>
      </c>
    </row>
    <row r="69" spans="1:7">
      <c r="A69" s="1">
        <v>68</v>
      </c>
      <c r="B69" s="2">
        <v>136.94</v>
      </c>
      <c r="F69" s="1">
        <v>68</v>
      </c>
      <c r="G69" s="3">
        <v>137.68</v>
      </c>
    </row>
    <row r="70" spans="1:7">
      <c r="A70" s="1">
        <v>69</v>
      </c>
      <c r="B70" s="2">
        <v>136.77</v>
      </c>
      <c r="F70" s="1">
        <v>69</v>
      </c>
      <c r="G70" s="3">
        <v>137.36</v>
      </c>
    </row>
    <row r="71" spans="1:7">
      <c r="A71" s="1">
        <v>70</v>
      </c>
      <c r="B71" s="2">
        <v>136.34</v>
      </c>
      <c r="F71" s="1">
        <v>70</v>
      </c>
      <c r="G71" s="3">
        <v>136.91</v>
      </c>
    </row>
    <row r="72" spans="1:7">
      <c r="A72" s="1">
        <v>71</v>
      </c>
      <c r="B72" s="2">
        <v>136.76</v>
      </c>
      <c r="F72" s="1">
        <v>71</v>
      </c>
      <c r="G72" s="3">
        <v>136.36</v>
      </c>
    </row>
    <row r="73" spans="1:7">
      <c r="A73" s="1">
        <v>72</v>
      </c>
      <c r="B73" s="2">
        <v>136.43</v>
      </c>
      <c r="F73" s="1">
        <v>72</v>
      </c>
      <c r="G73" s="3">
        <v>137.78</v>
      </c>
    </row>
    <row r="74" spans="1:7">
      <c r="A74" s="1">
        <v>73</v>
      </c>
      <c r="B74" s="2">
        <v>136.31</v>
      </c>
      <c r="F74" s="1">
        <v>73</v>
      </c>
      <c r="G74" s="3">
        <v>137.7</v>
      </c>
    </row>
    <row r="75" spans="1:7">
      <c r="A75" s="1">
        <v>74</v>
      </c>
      <c r="B75" s="2">
        <v>136.29</v>
      </c>
      <c r="F75" s="1">
        <v>74</v>
      </c>
      <c r="G75" s="3">
        <v>136.58</v>
      </c>
    </row>
    <row r="76" spans="1:7">
      <c r="A76" s="1">
        <v>75</v>
      </c>
      <c r="B76" s="2">
        <v>136.48</v>
      </c>
      <c r="F76" s="1">
        <v>75</v>
      </c>
      <c r="G76" s="3">
        <v>136.62</v>
      </c>
    </row>
    <row r="77" spans="1:7">
      <c r="A77" s="1">
        <v>76</v>
      </c>
      <c r="B77" s="2">
        <v>136.33</v>
      </c>
      <c r="F77" s="1">
        <v>76</v>
      </c>
      <c r="G77" s="3">
        <v>136.69</v>
      </c>
    </row>
    <row r="78" spans="1:7">
      <c r="A78" s="1">
        <v>77</v>
      </c>
      <c r="B78" s="2">
        <v>136.8</v>
      </c>
      <c r="F78" s="1">
        <v>77</v>
      </c>
      <c r="G78" s="3">
        <v>137.19</v>
      </c>
    </row>
    <row r="79" spans="1:7">
      <c r="A79" s="1">
        <v>78</v>
      </c>
      <c r="B79" s="2">
        <v>136.53</v>
      </c>
      <c r="F79" s="1">
        <v>78</v>
      </c>
      <c r="G79" s="3">
        <v>136.29</v>
      </c>
    </row>
    <row r="80" spans="1:7">
      <c r="A80" s="1">
        <v>79</v>
      </c>
      <c r="B80" s="2">
        <v>136.22</v>
      </c>
      <c r="F80" s="1">
        <v>79</v>
      </c>
      <c r="G80" s="3">
        <v>136.57</v>
      </c>
    </row>
    <row r="81" spans="1:7">
      <c r="A81" s="1">
        <v>80</v>
      </c>
      <c r="B81" s="2">
        <v>136.25</v>
      </c>
      <c r="F81" s="1">
        <v>80</v>
      </c>
      <c r="G81" s="3">
        <v>136.44</v>
      </c>
    </row>
    <row r="82" spans="1:7">
      <c r="A82" s="1">
        <v>81</v>
      </c>
      <c r="B82" s="2">
        <v>136.22</v>
      </c>
      <c r="F82" s="1">
        <v>81</v>
      </c>
      <c r="G82" s="3">
        <v>136.49</v>
      </c>
    </row>
    <row r="83" spans="1:7">
      <c r="A83" s="1">
        <v>82</v>
      </c>
      <c r="B83" s="2">
        <v>136.3</v>
      </c>
      <c r="F83" s="1">
        <v>82</v>
      </c>
      <c r="G83" s="3">
        <v>136.49</v>
      </c>
    </row>
    <row r="84" spans="1:7">
      <c r="A84" s="1">
        <v>83</v>
      </c>
      <c r="B84" s="2">
        <v>136.17</v>
      </c>
      <c r="F84" s="1">
        <v>83</v>
      </c>
      <c r="G84" s="3">
        <v>136.72</v>
      </c>
    </row>
    <row r="85" spans="1:7">
      <c r="A85" s="1">
        <v>84</v>
      </c>
      <c r="B85" s="2">
        <v>136.12</v>
      </c>
      <c r="F85" s="1">
        <v>84</v>
      </c>
      <c r="G85" s="3">
        <v>136.33</v>
      </c>
    </row>
    <row r="86" spans="1:7">
      <c r="A86" s="1">
        <v>85</v>
      </c>
      <c r="B86" s="2">
        <v>136.37</v>
      </c>
      <c r="F86" s="1">
        <v>85</v>
      </c>
      <c r="G86" s="3">
        <v>136.53</v>
      </c>
    </row>
    <row r="87" spans="1:7">
      <c r="A87" s="1">
        <v>86</v>
      </c>
      <c r="B87" s="2">
        <v>136.22</v>
      </c>
      <c r="F87" s="1">
        <v>86</v>
      </c>
      <c r="G87" s="3">
        <v>136.38</v>
      </c>
    </row>
    <row r="88" spans="1:7">
      <c r="A88" s="1">
        <v>87</v>
      </c>
      <c r="B88" s="2">
        <v>136.09</v>
      </c>
      <c r="F88" s="1">
        <v>87</v>
      </c>
      <c r="G88" s="3">
        <v>136.42</v>
      </c>
    </row>
    <row r="89" spans="1:7">
      <c r="A89" s="1">
        <v>88</v>
      </c>
      <c r="B89" s="2">
        <v>136.38</v>
      </c>
      <c r="F89" s="1">
        <v>88</v>
      </c>
      <c r="G89" s="3">
        <v>136.97</v>
      </c>
    </row>
    <row r="90" spans="1:7">
      <c r="A90" s="1">
        <v>89</v>
      </c>
      <c r="B90" s="2">
        <v>138.07</v>
      </c>
      <c r="F90" s="1">
        <v>89</v>
      </c>
      <c r="G90" s="3">
        <v>136.81</v>
      </c>
    </row>
    <row r="91" spans="1:7">
      <c r="A91" s="1">
        <v>90</v>
      </c>
      <c r="B91" s="2">
        <v>136.39</v>
      </c>
      <c r="F91" s="1">
        <v>90</v>
      </c>
      <c r="G91" s="3">
        <v>136.58</v>
      </c>
    </row>
    <row r="92" spans="1:7">
      <c r="A92" s="1">
        <v>91</v>
      </c>
      <c r="B92" s="2">
        <v>137.45</v>
      </c>
      <c r="F92" s="1">
        <v>91</v>
      </c>
      <c r="G92" s="3">
        <v>136.37</v>
      </c>
    </row>
    <row r="93" spans="1:7">
      <c r="A93" s="1">
        <v>92</v>
      </c>
      <c r="B93" s="2">
        <v>136.31</v>
      </c>
      <c r="F93" s="1">
        <v>92</v>
      </c>
      <c r="G93" s="3">
        <v>136.53</v>
      </c>
    </row>
    <row r="94" spans="1:7">
      <c r="A94" s="1">
        <v>93</v>
      </c>
      <c r="B94" s="2">
        <v>136.4</v>
      </c>
      <c r="F94" s="1">
        <v>93</v>
      </c>
      <c r="G94" s="3">
        <v>137</v>
      </c>
    </row>
    <row r="95" spans="1:7">
      <c r="A95" s="1">
        <v>94</v>
      </c>
      <c r="B95" s="2">
        <v>137.78</v>
      </c>
      <c r="F95" s="1">
        <v>94</v>
      </c>
      <c r="G95" s="3">
        <v>136.63</v>
      </c>
    </row>
    <row r="96" spans="1:7">
      <c r="A96" s="1">
        <v>95</v>
      </c>
      <c r="B96" s="2">
        <v>137.43</v>
      </c>
      <c r="F96" s="1">
        <v>95</v>
      </c>
      <c r="G96" s="3">
        <v>137.22</v>
      </c>
    </row>
    <row r="97" spans="1:7">
      <c r="A97" s="1">
        <v>96</v>
      </c>
      <c r="B97" s="2">
        <v>137.48</v>
      </c>
      <c r="F97" s="1">
        <v>96</v>
      </c>
      <c r="G97" s="3">
        <v>136.38</v>
      </c>
    </row>
    <row r="98" spans="1:7">
      <c r="A98" s="1">
        <v>97</v>
      </c>
      <c r="B98" s="2">
        <v>136.16</v>
      </c>
      <c r="F98" s="1">
        <v>97</v>
      </c>
      <c r="G98" s="3">
        <v>136.52</v>
      </c>
    </row>
    <row r="99" spans="1:7">
      <c r="A99" s="1">
        <v>98</v>
      </c>
      <c r="B99" s="2">
        <v>138.03</v>
      </c>
      <c r="F99" s="1">
        <v>98</v>
      </c>
      <c r="G99" s="3">
        <v>136.49</v>
      </c>
    </row>
    <row r="100" spans="1:7">
      <c r="A100" s="1">
        <v>99</v>
      </c>
      <c r="B100" s="2">
        <v>136.32</v>
      </c>
      <c r="F100" s="1">
        <v>99</v>
      </c>
      <c r="G100" s="3">
        <v>136.6</v>
      </c>
    </row>
    <row r="101" spans="1:7">
      <c r="A101" s="1">
        <v>100</v>
      </c>
      <c r="B101" s="2">
        <v>137.9</v>
      </c>
      <c r="F101" s="1">
        <v>100</v>
      </c>
      <c r="G101" s="3">
        <v>136.99</v>
      </c>
    </row>
    <row r="102" spans="1:7">
      <c r="A102" s="1">
        <v>101</v>
      </c>
      <c r="B102" s="2">
        <v>137.15</v>
      </c>
      <c r="F102" s="1">
        <v>101</v>
      </c>
      <c r="G102" s="3">
        <v>137.72</v>
      </c>
    </row>
    <row r="103" spans="1:7">
      <c r="A103" s="1">
        <v>102</v>
      </c>
      <c r="B103" s="2">
        <v>136.35</v>
      </c>
      <c r="F103" s="1">
        <v>102</v>
      </c>
      <c r="G103" s="3">
        <v>137.17</v>
      </c>
    </row>
    <row r="104" spans="1:7">
      <c r="A104" s="1">
        <v>103</v>
      </c>
      <c r="B104" s="2">
        <v>136.35</v>
      </c>
      <c r="F104" s="1">
        <v>103</v>
      </c>
      <c r="G104" s="3">
        <v>137.13</v>
      </c>
    </row>
    <row r="105" spans="1:7">
      <c r="A105" s="1" t="s">
        <v>60</v>
      </c>
      <c r="B105" s="1">
        <f>SUM(B2:B104)/103</f>
        <v>136.876504854369</v>
      </c>
      <c r="F105" s="1">
        <v>104</v>
      </c>
      <c r="G105" s="3">
        <v>137.78</v>
      </c>
    </row>
    <row r="106" spans="6:7">
      <c r="F106" s="1">
        <v>105</v>
      </c>
      <c r="G106" s="3">
        <v>137.54</v>
      </c>
    </row>
    <row r="107" spans="6:7">
      <c r="F107" s="1">
        <v>106</v>
      </c>
      <c r="G107" s="3">
        <v>136.62</v>
      </c>
    </row>
    <row r="108" spans="6:7">
      <c r="F108" s="1">
        <v>107</v>
      </c>
      <c r="G108" s="3">
        <v>136.58</v>
      </c>
    </row>
    <row r="109" spans="6:7">
      <c r="F109" s="1">
        <v>108</v>
      </c>
      <c r="G109" s="3">
        <v>136.88</v>
      </c>
    </row>
    <row r="110" spans="6:7">
      <c r="F110" s="1">
        <v>109</v>
      </c>
      <c r="G110" s="3">
        <v>137.39</v>
      </c>
    </row>
    <row r="111" spans="6:7">
      <c r="F111" s="1">
        <v>110</v>
      </c>
      <c r="G111" s="3">
        <v>136.73</v>
      </c>
    </row>
    <row r="112" spans="6:7">
      <c r="F112" s="1">
        <v>111</v>
      </c>
      <c r="G112" s="3">
        <v>136.81</v>
      </c>
    </row>
    <row r="113" spans="6:7">
      <c r="F113" s="1">
        <v>112</v>
      </c>
      <c r="G113" s="3">
        <v>136.54</v>
      </c>
    </row>
    <row r="114" spans="6:7">
      <c r="F114" s="1">
        <v>113</v>
      </c>
      <c r="G114" s="3">
        <v>136.66</v>
      </c>
    </row>
    <row r="115" spans="6:7">
      <c r="F115" s="1">
        <v>114</v>
      </c>
      <c r="G115" s="3">
        <v>136.5</v>
      </c>
    </row>
    <row r="116" spans="6:7">
      <c r="F116" s="1">
        <v>115</v>
      </c>
      <c r="G116" s="3">
        <v>136.87</v>
      </c>
    </row>
    <row r="117" spans="6:7">
      <c r="F117" s="1">
        <v>116</v>
      </c>
      <c r="G117" s="3">
        <v>136.77</v>
      </c>
    </row>
    <row r="118" spans="6:7">
      <c r="F118" s="1">
        <v>117</v>
      </c>
      <c r="G118" s="3">
        <v>136.7</v>
      </c>
    </row>
    <row r="119" spans="6:7">
      <c r="F119" s="1">
        <v>118</v>
      </c>
      <c r="G119" s="3">
        <v>137.3</v>
      </c>
    </row>
    <row r="120" spans="6:7">
      <c r="F120" s="1">
        <v>119</v>
      </c>
      <c r="G120" s="3">
        <v>136.66</v>
      </c>
    </row>
    <row r="121" spans="6:7">
      <c r="F121" s="1">
        <v>120</v>
      </c>
      <c r="G121" s="3">
        <v>137.04</v>
      </c>
    </row>
    <row r="122" spans="6:7">
      <c r="F122" s="1">
        <v>121</v>
      </c>
      <c r="G122" s="3">
        <v>137.65</v>
      </c>
    </row>
    <row r="123" spans="6:7">
      <c r="F123" s="1">
        <v>122</v>
      </c>
      <c r="G123" s="3">
        <v>137.34</v>
      </c>
    </row>
    <row r="124" spans="6:7">
      <c r="F124" s="1">
        <v>123</v>
      </c>
      <c r="G124" s="3">
        <v>136.62</v>
      </c>
    </row>
    <row r="125" spans="6:7">
      <c r="F125" s="1">
        <v>124</v>
      </c>
      <c r="G125" s="3">
        <v>137.42</v>
      </c>
    </row>
    <row r="126" spans="6:7">
      <c r="F126" s="1">
        <v>125</v>
      </c>
      <c r="G126" s="3">
        <v>137.47</v>
      </c>
    </row>
    <row r="127" spans="6:7">
      <c r="F127" s="1">
        <v>126</v>
      </c>
      <c r="G127" s="3">
        <v>137.18</v>
      </c>
    </row>
    <row r="128" spans="6:7">
      <c r="F128" s="1">
        <v>127</v>
      </c>
      <c r="G128" s="3">
        <v>137.12</v>
      </c>
    </row>
    <row r="129" spans="6:7">
      <c r="F129" s="1">
        <v>128</v>
      </c>
      <c r="G129" s="3">
        <v>137.12</v>
      </c>
    </row>
    <row r="130" spans="6:7">
      <c r="F130" s="1">
        <v>129</v>
      </c>
      <c r="G130" s="3">
        <v>136.8</v>
      </c>
    </row>
    <row r="131" spans="6:7">
      <c r="F131" s="1">
        <v>130</v>
      </c>
      <c r="G131" s="3">
        <v>136.78</v>
      </c>
    </row>
    <row r="132" spans="6:7">
      <c r="F132" s="1">
        <v>131</v>
      </c>
      <c r="G132" s="3">
        <v>136.64</v>
      </c>
    </row>
    <row r="133" spans="6:7">
      <c r="F133" s="1">
        <v>132</v>
      </c>
      <c r="G133" s="3">
        <v>136.75</v>
      </c>
    </row>
    <row r="134" spans="6:7">
      <c r="F134" s="1">
        <v>133</v>
      </c>
      <c r="G134" s="3">
        <v>136.64</v>
      </c>
    </row>
    <row r="135" spans="6:7">
      <c r="F135" s="1">
        <v>134</v>
      </c>
      <c r="G135" s="3">
        <v>136.95</v>
      </c>
    </row>
    <row r="136" spans="6:7">
      <c r="F136" s="1">
        <v>135</v>
      </c>
      <c r="G136" s="3">
        <v>137.09</v>
      </c>
    </row>
    <row r="137" spans="6:7">
      <c r="F137" s="1">
        <v>136</v>
      </c>
      <c r="G137" s="3">
        <v>136.99</v>
      </c>
    </row>
    <row r="138" spans="6:7">
      <c r="F138" s="1">
        <v>137</v>
      </c>
      <c r="G138" s="3">
        <v>135.97</v>
      </c>
    </row>
    <row r="139" spans="6:7">
      <c r="F139" s="1">
        <v>138</v>
      </c>
      <c r="G139" s="3">
        <v>136.85</v>
      </c>
    </row>
    <row r="140" spans="6:7">
      <c r="F140" s="1">
        <v>139</v>
      </c>
      <c r="G140" s="3">
        <v>137.5</v>
      </c>
    </row>
    <row r="141" spans="6:7">
      <c r="F141" s="1">
        <v>140</v>
      </c>
      <c r="G141" s="3">
        <v>137.01</v>
      </c>
    </row>
    <row r="142" spans="6:7">
      <c r="F142" s="1">
        <v>141</v>
      </c>
      <c r="G142" s="3">
        <v>137.01</v>
      </c>
    </row>
    <row r="143" spans="6:7">
      <c r="F143" s="1">
        <v>142</v>
      </c>
      <c r="G143" s="3">
        <v>137.26</v>
      </c>
    </row>
    <row r="144" spans="6:7">
      <c r="F144" s="1">
        <v>143</v>
      </c>
      <c r="G144" s="3">
        <v>137.13</v>
      </c>
    </row>
    <row r="145" spans="6:7">
      <c r="F145" s="1">
        <v>144</v>
      </c>
      <c r="G145" s="3">
        <v>136.59</v>
      </c>
    </row>
    <row r="146" spans="6:7">
      <c r="F146" s="1">
        <v>145</v>
      </c>
      <c r="G146" s="3">
        <v>136.6</v>
      </c>
    </row>
    <row r="147" spans="6:7">
      <c r="F147" s="1">
        <v>146</v>
      </c>
      <c r="G147" s="3">
        <v>136.73</v>
      </c>
    </row>
    <row r="148" spans="6:7">
      <c r="F148" s="1">
        <v>147</v>
      </c>
      <c r="G148" s="3">
        <v>136.91</v>
      </c>
    </row>
    <row r="149" spans="6:7">
      <c r="F149" s="1">
        <v>148</v>
      </c>
      <c r="G149" s="3">
        <v>136.69</v>
      </c>
    </row>
    <row r="150" spans="6:7">
      <c r="F150" s="1">
        <v>149</v>
      </c>
      <c r="G150" s="3">
        <v>136.74</v>
      </c>
    </row>
    <row r="151" spans="6:7">
      <c r="F151" s="1">
        <v>150</v>
      </c>
      <c r="G151" s="3">
        <v>135.95</v>
      </c>
    </row>
    <row r="152" spans="6:7">
      <c r="F152" s="1">
        <v>151</v>
      </c>
      <c r="G152" s="3">
        <v>137.36</v>
      </c>
    </row>
    <row r="153" spans="6:7">
      <c r="F153" s="1">
        <v>152</v>
      </c>
      <c r="G153" s="3">
        <v>136.67</v>
      </c>
    </row>
    <row r="154" spans="6:7">
      <c r="F154" s="1">
        <v>153</v>
      </c>
      <c r="G154" s="3">
        <v>136.15</v>
      </c>
    </row>
    <row r="155" spans="6:7">
      <c r="F155" s="1">
        <v>154</v>
      </c>
      <c r="G155" s="3">
        <v>137.29</v>
      </c>
    </row>
    <row r="156" spans="6:7">
      <c r="F156" s="1">
        <v>155</v>
      </c>
      <c r="G156" s="3">
        <v>136.98</v>
      </c>
    </row>
    <row r="157" spans="6:7">
      <c r="F157" s="1">
        <v>156</v>
      </c>
      <c r="G157" s="3">
        <v>136.62</v>
      </c>
    </row>
    <row r="158" spans="6:7">
      <c r="F158" s="1">
        <v>157</v>
      </c>
      <c r="G158" s="3">
        <v>136.48</v>
      </c>
    </row>
    <row r="159" spans="6:7">
      <c r="F159" s="1">
        <v>158</v>
      </c>
      <c r="G159" s="3">
        <v>137.33</v>
      </c>
    </row>
    <row r="160" spans="6:7">
      <c r="F160" s="1">
        <v>159</v>
      </c>
      <c r="G160" s="3">
        <v>137.36</v>
      </c>
    </row>
    <row r="161" spans="6:7">
      <c r="F161" s="1">
        <v>160</v>
      </c>
      <c r="G161" s="3">
        <v>137.45</v>
      </c>
    </row>
    <row r="162" spans="6:7">
      <c r="F162" s="1">
        <v>161</v>
      </c>
      <c r="G162" s="3">
        <v>137.19</v>
      </c>
    </row>
    <row r="163" spans="6:7">
      <c r="F163" s="1">
        <v>162</v>
      </c>
      <c r="G163" s="3">
        <v>136.74</v>
      </c>
    </row>
    <row r="164" spans="6:7">
      <c r="F164" s="1">
        <v>163</v>
      </c>
      <c r="G164" s="3">
        <v>137.32</v>
      </c>
    </row>
    <row r="165" spans="6:7">
      <c r="F165" s="1">
        <v>164</v>
      </c>
      <c r="G165" s="3">
        <v>136.87</v>
      </c>
    </row>
    <row r="166" spans="6:7">
      <c r="F166" s="1">
        <v>165</v>
      </c>
      <c r="G166" s="3">
        <v>136.52</v>
      </c>
    </row>
    <row r="167" spans="6:7">
      <c r="F167" s="1">
        <v>166</v>
      </c>
      <c r="G167" s="3">
        <v>136.62</v>
      </c>
    </row>
    <row r="168" spans="6:7">
      <c r="F168" s="1">
        <v>167</v>
      </c>
      <c r="G168" s="3">
        <v>137.18</v>
      </c>
    </row>
    <row r="169" spans="6:7">
      <c r="F169" s="1" t="s">
        <v>60</v>
      </c>
      <c r="G169" s="1">
        <f>SUM(G2:G168)/167</f>
        <v>136.91622754491</v>
      </c>
    </row>
    <row r="350" ht="8" customHeight="1"/>
  </sheetData>
  <autoFilter ref="A1:F383"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" sqref="F$1:G$1048576"/>
    </sheetView>
  </sheetViews>
  <sheetFormatPr defaultColWidth="9" defaultRowHeight="14.4"/>
  <sheetData/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进度款费用计算明细表（第1次）</vt:lpstr>
      <vt:lpstr>第一次进度款原始地貌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HMJ</cp:lastModifiedBy>
  <dcterms:created xsi:type="dcterms:W3CDTF">2020-10-01T09:11:00Z</dcterms:created>
  <cp:lastPrinted>2021-06-25T16:38:00Z</cp:lastPrinted>
  <dcterms:modified xsi:type="dcterms:W3CDTF">2024-01-31T06:50:40Z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