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 activeTab="3"/>
  </bookViews>
  <sheets>
    <sheet name="2资料存档目录" sheetId="1" r:id="rId1"/>
    <sheet name="3、结算汇总表" sheetId="3" r:id="rId2"/>
    <sheet name="4 、结算明细表" sheetId="5" r:id="rId3"/>
    <sheet name="5.交房增补明细单" sheetId="6" r:id="rId4"/>
    <sheet name="6.集装箱包装明细" sheetId="7" r:id="rId5"/>
  </sheets>
  <definedNames>
    <definedName name="_xlnm.Print_Area" localSheetId="0">'2资料存档目录'!$A$1:$F$19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<sst xmlns="http://schemas.openxmlformats.org/spreadsheetml/2006/main" count="282" uniqueCount="191">
  <si>
    <t>栾川山水文苑第二批次交房活动合同结算存档目录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</si>
  <si>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</si>
  <si>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</si>
  <si>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</si>
  <si>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</si>
  <si>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</si>
  <si>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</si>
  <si>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栾川山水文苑第二批次交房活动合同结算审批表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</si>
  <si>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</si>
  <si>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</si>
  <si>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</si>
  <si>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</si>
  <si>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</si>
  <si>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</si>
  <si>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</si>
  <si>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</si>
  <si>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</si>
  <si>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</si>
  <si>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</si>
  <si>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交房增补明细单</t>
  </si>
  <si>
    <t>第6页</t>
  </si>
  <si>
    <t>集装箱包装明细</t>
  </si>
  <si>
    <t>第7页</t>
  </si>
  <si>
    <t>结算申请报告</t>
  </si>
  <si>
    <t>第8页</t>
  </si>
  <si>
    <t>结算通知书</t>
  </si>
  <si>
    <t>第9页</t>
  </si>
  <si>
    <t>授权委托书</t>
  </si>
  <si>
    <t>第10页</t>
  </si>
  <si>
    <t>结算资料核对确认单</t>
  </si>
  <si>
    <t>第11页</t>
  </si>
  <si>
    <t>约谈记录</t>
  </si>
  <si>
    <t>第12页</t>
  </si>
  <si>
    <t>复印件</t>
  </si>
  <si>
    <t>营销物料/活动验收单</t>
  </si>
  <si>
    <t>2份10页</t>
  </si>
  <si>
    <t>第13-22页</t>
  </si>
  <si>
    <t>往来账目明细</t>
  </si>
  <si>
    <t>第23页</t>
  </si>
  <si>
    <t>栾川山水文苑第二批次交房活动合同审批表</t>
  </si>
  <si>
    <t>1份2页</t>
  </si>
  <si>
    <t>第24-25页</t>
  </si>
  <si>
    <t>合同复印件</t>
  </si>
  <si>
    <t>1份13页</t>
  </si>
  <si>
    <t>第26-38页</t>
  </si>
  <si>
    <t>造价师：</t>
  </si>
  <si>
    <t>日期：</t>
  </si>
  <si>
    <t>栾川山水文苑第二批次交房活动合同结算汇总表</t>
  </si>
  <si>
    <t>合同编号：LCS1-YX-157                        合同金额：86405.5元</t>
  </si>
  <si>
    <t>合同名称：栾川山水文苑S1地块第二批次交房活动合同</t>
  </si>
  <si>
    <t>甲    方：栾川县浩德颐康文旅有限公司</t>
  </si>
  <si>
    <t>乙    方： 洛阳爱薇文化传播有限公司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</si>
  <si>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</si>
  <si>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</si>
  <si>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</si>
  <si>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</si>
  <si>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</si>
  <si>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</si>
  <si>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</si>
  <si>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</si>
  <si>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</si>
  <si>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</si>
  <si>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</si>
  <si>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</si>
  <si>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</si>
  <si>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</si>
  <si>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</si>
  <si>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</si>
  <si>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</si>
  <si>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</si>
  <si>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</si>
  <si>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</si>
  <si>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</si>
  <si>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</si>
  <si>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</si>
  <si>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</si>
  <si>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</si>
  <si>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</si>
  <si>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</si>
  <si>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</si>
  <si>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</si>
  <si>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</si>
  <si>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</si>
  <si>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</si>
  <si>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</si>
  <si>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</si>
  <si>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栾川山水文苑第二批次交房活动合同结算明细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</si>
  <si>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</si>
  <si>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</si>
  <si>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</si>
  <si>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</si>
  <si>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</si>
  <si>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</si>
  <si>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</si>
  <si>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合同内变更</t>
  </si>
  <si>
    <t>不含税价11008</t>
  </si>
  <si>
    <t>集装箱活动房外部包装</t>
  </si>
  <si>
    <t>背部采用喷绘布包装：78平*14元/平=1092元，详见集装箱包装明细</t>
  </si>
  <si>
    <t>集装箱活动房内部包装：50cm*300cm kt板</t>
  </si>
  <si>
    <t>个</t>
  </si>
  <si>
    <t>取消</t>
  </si>
  <si>
    <t>集装箱活动房内部包装：30cm*90cm kt板</t>
  </si>
  <si>
    <t>排号贴</t>
  </si>
  <si>
    <t>原合同清单500个，据实结算300个</t>
  </si>
  <si>
    <t>地毯</t>
  </si>
  <si>
    <t>平</t>
  </si>
  <si>
    <t>原合同清单5元/平，实际运来地毯偏薄，经双方协商最终价为4元/平</t>
  </si>
  <si>
    <t>交房仪式打鼓</t>
  </si>
  <si>
    <t>全家福拍摄</t>
  </si>
  <si>
    <t>份</t>
  </si>
  <si>
    <t>原合同清单150份，据实结算80份</t>
  </si>
  <si>
    <t>小品几何鹿</t>
  </si>
  <si>
    <t>套</t>
  </si>
  <si>
    <t>合同外</t>
  </si>
  <si>
    <t>详见交房增补明细单</t>
  </si>
  <si>
    <t>合计</t>
  </si>
  <si>
    <t>结算价</t>
  </si>
  <si>
    <t>甲方</t>
  </si>
  <si>
    <t>乙方</t>
  </si>
  <si>
    <t>日期</t>
  </si>
  <si>
    <t>栾川山水文苑第二批次交房活动增补明细单</t>
  </si>
  <si>
    <t>位置</t>
  </si>
  <si>
    <t>类别</t>
  </si>
  <si>
    <t>规格</t>
  </si>
  <si>
    <t>尺寸</t>
  </si>
  <si>
    <t>采买方式</t>
  </si>
  <si>
    <t>包装</t>
  </si>
  <si>
    <t>集装箱包装正面+侧面</t>
  </si>
  <si>
    <t>kt板</t>
  </si>
  <si>
    <t>租赁</t>
  </si>
  <si>
    <t>空飘</t>
  </si>
  <si>
    <t>支架空飘</t>
  </si>
  <si>
    <t>/</t>
  </si>
  <si>
    <t>桃花枝</t>
  </si>
  <si>
    <t>园区包装</t>
  </si>
  <si>
    <t>枝</t>
  </si>
  <si>
    <t>买断</t>
  </si>
  <si>
    <t>交房钥匙资料箱</t>
  </si>
  <si>
    <t>34*24*8cm</t>
  </si>
  <si>
    <t>本次交房148户</t>
  </si>
  <si>
    <t>交房工具箱</t>
  </si>
  <si>
    <t>33*21*9cm</t>
  </si>
  <si>
    <t>工具27件套 投标时报送样品</t>
  </si>
  <si>
    <t>多备600平+园区塑胶300平+栾川当地购买300平</t>
  </si>
  <si>
    <t>扣除景观公司1119.73元，详见第13项“工作通知书”</t>
  </si>
  <si>
    <t>风车</t>
  </si>
  <si>
    <t>70cm高度</t>
  </si>
  <si>
    <t>大灯笼</t>
  </si>
  <si>
    <t>200#  撑开直径150cm</t>
  </si>
  <si>
    <t>缝隙kt板</t>
  </si>
  <si>
    <t>0.7*2.7m</t>
  </si>
  <si>
    <t>块</t>
  </si>
  <si>
    <t>入户剪彩贴</t>
  </si>
  <si>
    <t>负一楼张贴</t>
  </si>
  <si>
    <t>条</t>
  </si>
  <si>
    <t>舞狮</t>
  </si>
  <si>
    <t>大鼓+舞狮</t>
  </si>
  <si>
    <t>聘请</t>
  </si>
  <si>
    <t>桌子</t>
  </si>
  <si>
    <t>增补6张</t>
  </si>
  <si>
    <t>张</t>
  </si>
  <si>
    <t>地库背景墙</t>
  </si>
  <si>
    <t>尺寸增加到8.5*3.9m</t>
  </si>
  <si>
    <t>租赁+买断</t>
  </si>
  <si>
    <r>
      <rPr>
        <sz val="11"/>
        <color theme="1"/>
        <rFont val="宋体"/>
        <charset val="134"/>
        <scheme val="minor"/>
      </rPr>
      <t>税率</t>
    </r>
    <r>
      <rPr>
        <u/>
        <sz val="11"/>
        <color theme="1"/>
        <rFont val="宋体"/>
        <charset val="134"/>
        <scheme val="minor"/>
      </rPr>
      <t xml:space="preserve"> 1 </t>
    </r>
    <r>
      <rPr>
        <sz val="11"/>
        <color theme="1"/>
        <rFont val="宋体"/>
        <charset val="134"/>
        <scheme val="minor"/>
      </rPr>
      <t>%</t>
    </r>
  </si>
  <si>
    <t>含税总价</t>
  </si>
  <si>
    <t>部位</t>
  </si>
  <si>
    <t>材料</t>
  </si>
  <si>
    <t>宽（m)</t>
  </si>
  <si>
    <t>长（m)</t>
  </si>
  <si>
    <t>数量（个）</t>
  </si>
  <si>
    <t>总面积（㎡）</t>
  </si>
  <si>
    <t>单价（元）</t>
  </si>
  <si>
    <t>总价(元）</t>
  </si>
  <si>
    <t>kt板总面积（㎡）</t>
  </si>
  <si>
    <t>备注（以下集装箱尺寸标注不含其四周白边部分）</t>
  </si>
  <si>
    <t>集装箱1，共2组</t>
  </si>
  <si>
    <t>正面</t>
  </si>
  <si>
    <t>窗户</t>
  </si>
  <si>
    <t>门</t>
  </si>
  <si>
    <t>总计</t>
  </si>
  <si>
    <t>集装箱2，共2组</t>
  </si>
  <si>
    <t>窗户上方</t>
  </si>
  <si>
    <t>窗户下方</t>
  </si>
  <si>
    <t>集装箱3，共1组</t>
  </si>
  <si>
    <t>5个集装箱</t>
  </si>
  <si>
    <t>侧面</t>
  </si>
  <si>
    <t>背面</t>
  </si>
  <si>
    <t>喷绘布</t>
  </si>
  <si>
    <t>合计（正面+背面+侧面）</t>
  </si>
  <si>
    <t>不含税价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</si>
</sst>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  <numFmt numFmtId="179" formatCode="#,##0.00&quot;元&quot;"/>
    <numFmt numFmtId="180" formatCode="[DBNum2][$RMB]General;[Red][DBNum2][$RMB]General"/>
  </numFmts>
  <fonts count="63">
    <font>
      <sz val="12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u/>
      <sz val="11"/>
      <color theme="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19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8" fillId="34" borderId="20" applyNumberFormat="0" applyAlignment="0" applyProtection="0">
      <alignment vertical="center"/>
    </xf>
    <xf numFmtId="0" fontId="0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8" fillId="34" borderId="20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34" borderId="19" applyNumberForma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0" fillId="44" borderId="21" applyNumberFormat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0" fillId="44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60" fillId="42" borderId="19" applyNumberFormat="0" applyAlignment="0" applyProtection="0">
      <alignment vertical="center"/>
    </xf>
    <xf numFmtId="0" fontId="60" fillId="42" borderId="19" applyNumberFormat="0" applyAlignment="0" applyProtection="0">
      <alignment vertical="center"/>
    </xf>
    <xf numFmtId="0" fontId="0" fillId="54" borderId="27" applyNumberFormat="0" applyFont="0" applyAlignment="0" applyProtection="0">
      <alignment vertical="center"/>
    </xf>
    <xf numFmtId="0" fontId="0" fillId="54" borderId="27" applyNumberFormat="0" applyFont="0" applyAlignment="0" applyProtection="0">
      <alignment vertical="center"/>
    </xf>
    <xf numFmtId="0" fontId="0" fillId="0" borderId="0">
      <alignment vertical="center"/>
    </xf>
    <xf numFmtId="0" fontId="61" fillId="0" borderId="0" applyBorder="0"/>
    <xf numFmtId="0" fontId="0" fillId="0" borderId="0"/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176" fontId="18" fillId="0" borderId="1" xfId="0" applyNumberFormat="1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top" wrapText="1"/>
    </xf>
    <xf numFmtId="179" fontId="18" fillId="0" borderId="1" xfId="0" applyNumberFormat="1" applyFont="1" applyBorder="1" applyAlignment="1">
      <alignment horizontal="justify" vertical="top" wrapText="1"/>
    </xf>
    <xf numFmtId="180" fontId="15" fillId="0" borderId="1" xfId="0" applyNumberFormat="1" applyFont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61595</xdr:colOff>
      <xdr:row>2</xdr:row>
      <xdr:rowOff>114300</xdr:rowOff>
    </xdr:from>
    <xdr:to>
      <xdr:col>12</xdr:col>
      <xdr:colOff>561340</xdr:colOff>
      <xdr:row>4</xdr:row>
      <xdr:rowOff>242570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l="7629" t="32790" r="8455" b="9827"/>
        <a:stretch>
          <a:fillRect/>
        </a:stretch>
      </xdr:blipFill>
      <xdr:spPr>
        <a:xfrm>
          <a:off x="5586095" y="1567180"/>
          <a:ext cx="49974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61595</xdr:colOff>
      <xdr:row>6</xdr:row>
      <xdr:rowOff>81280</xdr:rowOff>
    </xdr:from>
    <xdr:to>
      <xdr:col>12</xdr:col>
      <xdr:colOff>586105</xdr:colOff>
      <xdr:row>7</xdr:row>
      <xdr:rowOff>298450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6095" y="2689860"/>
          <a:ext cx="52451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</xdr:colOff>
      <xdr:row>9</xdr:row>
      <xdr:rowOff>231140</xdr:rowOff>
    </xdr:from>
    <xdr:to>
      <xdr:col>12</xdr:col>
      <xdr:colOff>581025</xdr:colOff>
      <xdr:row>10</xdr:row>
      <xdr:rowOff>391795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7360" y="3906520"/>
          <a:ext cx="558165" cy="59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9" workbookViewId="0">
      <selection activeCell="D16" sqref="D16"/>
    </sheetView>
  </sheetViews>
  <sheetFormatPr defaultColWidth="9" defaultRowHeight="15.6"/>
  <cols>
    <col min="1" max="1" width="7.25" style="26" customWidth="1"/>
    <col min="2" max="2" width="34.375" style="25" customWidth="1"/>
    <col min="3" max="3" width="8.9" style="26" customWidth="1"/>
    <col min="4" max="4" width="12.625" style="26" customWidth="1"/>
    <col min="5" max="5" width="11.5" style="25" customWidth="1"/>
    <col min="6" max="6" width="12.2666666666667" style="76" customWidth="1"/>
    <col min="7" max="7" width="8.5" style="25" customWidth="1"/>
    <col min="8" max="8" width="9" style="25"/>
    <col min="9" max="9" width="71" style="25" customWidth="1"/>
    <col min="10" max="10" width="9" style="25"/>
    <col min="11" max="11" width="10.125" style="25" customWidth="1"/>
    <col min="12" max="12" width="9" style="25"/>
  </cols>
  <sheetData>
    <row r="1" ht="54" customHeight="1" spans="1:9">
      <c r="A1" s="77" t="s">
        <v>0</v>
      </c>
      <c r="B1" s="77"/>
      <c r="C1" s="77"/>
      <c r="D1" s="77"/>
      <c r="E1" s="77"/>
      <c r="F1" s="77"/>
      <c r="G1" s="78"/>
      <c r="H1" s="78"/>
      <c r="I1" s="78"/>
    </row>
    <row r="2" ht="39" customHeight="1" spans="1:6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</row>
    <row r="3" ht="39" customHeight="1" spans="1:6">
      <c r="A3" s="79">
        <v>1</v>
      </c>
      <c r="B3" s="80" t="s">
        <v>7</v>
      </c>
      <c r="C3" s="79" t="s">
        <v>8</v>
      </c>
      <c r="D3" s="79" t="s">
        <v>9</v>
      </c>
      <c r="E3" s="79" t="s">
        <v>10</v>
      </c>
      <c r="F3" s="80"/>
    </row>
    <row r="4" ht="39" customHeight="1" spans="1:6">
      <c r="A4" s="79">
        <v>2</v>
      </c>
      <c r="B4" s="80" t="s">
        <v>11</v>
      </c>
      <c r="C4" s="79" t="s">
        <v>8</v>
      </c>
      <c r="D4" s="79" t="s">
        <v>12</v>
      </c>
      <c r="E4" s="79" t="s">
        <v>10</v>
      </c>
      <c r="F4" s="80"/>
    </row>
    <row r="5" ht="39" customHeight="1" spans="1:6">
      <c r="A5" s="79">
        <v>3</v>
      </c>
      <c r="B5" s="80" t="s">
        <v>13</v>
      </c>
      <c r="C5" s="79" t="s">
        <v>8</v>
      </c>
      <c r="D5" s="79" t="s">
        <v>14</v>
      </c>
      <c r="E5" s="79" t="s">
        <v>10</v>
      </c>
      <c r="F5" s="80"/>
    </row>
    <row r="6" ht="39" customHeight="1" spans="1:6">
      <c r="A6" s="79">
        <v>4</v>
      </c>
      <c r="B6" s="80" t="s">
        <v>15</v>
      </c>
      <c r="C6" s="79" t="s">
        <v>8</v>
      </c>
      <c r="D6" s="79" t="s">
        <v>16</v>
      </c>
      <c r="E6" s="79" t="s">
        <v>10</v>
      </c>
      <c r="F6" s="80"/>
    </row>
    <row r="7" ht="39" customHeight="1" spans="1:6">
      <c r="A7" s="79">
        <v>5</v>
      </c>
      <c r="B7" s="80" t="s">
        <v>17</v>
      </c>
      <c r="C7" s="79" t="s">
        <v>8</v>
      </c>
      <c r="D7" s="79" t="s">
        <v>18</v>
      </c>
      <c r="E7" s="79" t="s">
        <v>10</v>
      </c>
      <c r="F7" s="80"/>
    </row>
    <row r="8" ht="37" customHeight="1" spans="1:6">
      <c r="A8" s="79">
        <v>6</v>
      </c>
      <c r="B8" s="80" t="s">
        <v>19</v>
      </c>
      <c r="C8" s="79" t="s">
        <v>8</v>
      </c>
      <c r="D8" s="79" t="s">
        <v>20</v>
      </c>
      <c r="E8" s="79" t="s">
        <v>10</v>
      </c>
      <c r="F8" s="80"/>
    </row>
    <row r="9" ht="37" customHeight="1" spans="1:6">
      <c r="A9" s="79">
        <v>7</v>
      </c>
      <c r="B9" s="80" t="s">
        <v>21</v>
      </c>
      <c r="C9" s="79" t="s">
        <v>8</v>
      </c>
      <c r="D9" s="79" t="s">
        <v>22</v>
      </c>
      <c r="E9" s="79" t="s">
        <v>10</v>
      </c>
      <c r="F9" s="80"/>
    </row>
    <row r="10" ht="37" customHeight="1" spans="1:6">
      <c r="A10" s="79">
        <v>8</v>
      </c>
      <c r="B10" s="80" t="s">
        <v>23</v>
      </c>
      <c r="C10" s="79" t="s">
        <v>8</v>
      </c>
      <c r="D10" s="79" t="s">
        <v>24</v>
      </c>
      <c r="E10" s="79" t="s">
        <v>10</v>
      </c>
      <c r="F10" s="80"/>
    </row>
    <row r="11" s="73" customFormat="1" ht="35" customHeight="1" spans="1:12">
      <c r="A11" s="79">
        <v>9</v>
      </c>
      <c r="B11" s="80" t="s">
        <v>25</v>
      </c>
      <c r="C11" s="79" t="s">
        <v>8</v>
      </c>
      <c r="D11" s="79" t="s">
        <v>26</v>
      </c>
      <c r="E11" s="79" t="s">
        <v>10</v>
      </c>
      <c r="F11" s="80"/>
      <c r="G11" s="81"/>
      <c r="H11" s="82"/>
      <c r="I11" s="82"/>
      <c r="J11" s="82"/>
      <c r="K11" s="82"/>
      <c r="L11" s="82"/>
    </row>
    <row r="12" s="73" customFormat="1" ht="35" customHeight="1" spans="1:12">
      <c r="A12" s="79">
        <v>10</v>
      </c>
      <c r="B12" s="80" t="s">
        <v>27</v>
      </c>
      <c r="C12" s="79" t="s">
        <v>8</v>
      </c>
      <c r="D12" s="79" t="s">
        <v>28</v>
      </c>
      <c r="E12" s="79" t="s">
        <v>10</v>
      </c>
      <c r="F12" s="80"/>
      <c r="G12" s="82"/>
      <c r="H12" s="82"/>
      <c r="I12" s="82"/>
      <c r="J12" s="82"/>
      <c r="K12" s="82"/>
      <c r="L12" s="82"/>
    </row>
    <row r="13" s="74" customFormat="1" ht="35" customHeight="1" spans="1:12">
      <c r="A13" s="79">
        <v>11</v>
      </c>
      <c r="B13" s="80" t="s">
        <v>29</v>
      </c>
      <c r="C13" s="79" t="s">
        <v>8</v>
      </c>
      <c r="D13" s="79" t="s">
        <v>30</v>
      </c>
      <c r="E13" s="79" t="s">
        <v>10</v>
      </c>
      <c r="F13" s="80"/>
      <c r="G13" s="83"/>
      <c r="H13" s="84"/>
      <c r="I13" s="87"/>
      <c r="J13" s="87"/>
      <c r="K13" s="87"/>
      <c r="L13" s="87"/>
    </row>
    <row r="14" s="75" customFormat="1" ht="35" customHeight="1" spans="1:12">
      <c r="A14" s="79">
        <v>12</v>
      </c>
      <c r="B14" s="80" t="s">
        <v>31</v>
      </c>
      <c r="C14" s="79" t="s">
        <v>8</v>
      </c>
      <c r="D14" s="79" t="s">
        <v>32</v>
      </c>
      <c r="E14" s="79" t="s">
        <v>33</v>
      </c>
      <c r="F14" s="80"/>
      <c r="G14" s="85"/>
      <c r="H14" s="85"/>
      <c r="I14" s="85"/>
      <c r="J14" s="85"/>
      <c r="K14" s="85"/>
      <c r="L14" s="85"/>
    </row>
    <row r="15" s="73" customFormat="1" ht="35" customHeight="1" spans="1:12">
      <c r="A15" s="79">
        <v>13</v>
      </c>
      <c r="B15" s="80" t="s">
        <v>34</v>
      </c>
      <c r="C15" s="79" t="s">
        <v>35</v>
      </c>
      <c r="D15" s="79" t="s">
        <v>36</v>
      </c>
      <c r="E15" s="79" t="s">
        <v>10</v>
      </c>
      <c r="F15" s="80"/>
      <c r="G15" s="82"/>
      <c r="H15" s="82"/>
      <c r="I15" s="82"/>
      <c r="J15" s="82"/>
      <c r="K15" s="82"/>
      <c r="L15" s="82"/>
    </row>
    <row r="16" s="73" customFormat="1" ht="35" customHeight="1" spans="1:12">
      <c r="A16" s="79">
        <v>14</v>
      </c>
      <c r="B16" s="80" t="s">
        <v>37</v>
      </c>
      <c r="C16" s="79" t="s">
        <v>8</v>
      </c>
      <c r="D16" s="79" t="s">
        <v>38</v>
      </c>
      <c r="E16" s="79" t="s">
        <v>10</v>
      </c>
      <c r="F16" s="80"/>
      <c r="G16" s="82"/>
      <c r="H16" s="82"/>
      <c r="I16" s="82"/>
      <c r="J16" s="82"/>
      <c r="K16" s="82"/>
      <c r="L16" s="82"/>
    </row>
    <row r="17" customFormat="1" ht="45" customHeight="1" spans="1:12">
      <c r="A17" s="79">
        <v>15</v>
      </c>
      <c r="B17" s="80" t="s">
        <v>39</v>
      </c>
      <c r="C17" s="79" t="s">
        <v>40</v>
      </c>
      <c r="D17" s="79" t="s">
        <v>41</v>
      </c>
      <c r="E17" s="79" t="s">
        <v>33</v>
      </c>
      <c r="F17" s="80"/>
      <c r="G17" s="25"/>
      <c r="H17" s="25"/>
      <c r="I17" s="25"/>
      <c r="J17" s="25"/>
      <c r="K17" s="25"/>
      <c r="L17" s="25"/>
    </row>
    <row r="18" s="73" customFormat="1" ht="35" customHeight="1" spans="1:12">
      <c r="A18" s="79">
        <v>16</v>
      </c>
      <c r="B18" s="80" t="s">
        <v>42</v>
      </c>
      <c r="C18" s="79" t="s">
        <v>43</v>
      </c>
      <c r="D18" s="79" t="s">
        <v>44</v>
      </c>
      <c r="E18" s="79" t="s">
        <v>10</v>
      </c>
      <c r="F18" s="80"/>
      <c r="G18" s="82"/>
      <c r="H18" s="82"/>
      <c r="I18" s="82"/>
      <c r="J18" s="82"/>
      <c r="K18" s="82"/>
      <c r="L18" s="82"/>
    </row>
    <row r="19" ht="45" customHeight="1" spans="1:6">
      <c r="A19" s="86" t="s">
        <v>45</v>
      </c>
      <c r="B19" s="86"/>
      <c r="C19" s="86" t="s">
        <v>46</v>
      </c>
      <c r="D19" s="86"/>
      <c r="E19" s="86"/>
      <c r="F19" s="86"/>
    </row>
    <row r="34" ht="43.5" customHeight="1"/>
  </sheetData>
  <mergeCells count="3">
    <mergeCell ref="A1:F1"/>
    <mergeCell ref="A19:B19"/>
    <mergeCell ref="C19:F19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11" sqref="H11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1" max="11" width="9.5"/>
  </cols>
  <sheetData>
    <row r="1" ht="37.5" customHeight="1" spans="1:8">
      <c r="A1" s="55" t="s">
        <v>47</v>
      </c>
      <c r="B1" s="55"/>
      <c r="C1" s="55"/>
      <c r="D1" s="55"/>
      <c r="E1" s="55"/>
      <c r="F1" s="55"/>
      <c r="G1" s="55"/>
      <c r="H1" s="55"/>
    </row>
    <row r="2" ht="24" customHeight="1" spans="1:8">
      <c r="A2" s="56" t="s">
        <v>48</v>
      </c>
      <c r="B2" s="56"/>
      <c r="C2" s="56"/>
      <c r="D2" s="56"/>
      <c r="E2" s="56"/>
      <c r="F2" s="56"/>
      <c r="G2" s="56"/>
      <c r="H2" s="56"/>
    </row>
    <row r="3" ht="23.25" customHeight="1" spans="1:8">
      <c r="A3" s="56" t="s">
        <v>49</v>
      </c>
      <c r="B3" s="56"/>
      <c r="C3" s="56"/>
      <c r="D3" s="56"/>
      <c r="E3" s="56"/>
      <c r="F3" s="56"/>
      <c r="G3" s="56"/>
      <c r="H3" s="56"/>
    </row>
    <row r="4" ht="25.5" customHeight="1" spans="1:8">
      <c r="A4" s="56" t="s">
        <v>50</v>
      </c>
      <c r="B4" s="56"/>
      <c r="C4" s="56"/>
      <c r="D4" s="56"/>
      <c r="E4" s="56"/>
      <c r="F4" s="56"/>
      <c r="G4" s="56"/>
      <c r="H4" s="56"/>
    </row>
    <row r="5" ht="30" customHeight="1" spans="1:8">
      <c r="A5" s="57" t="s">
        <v>51</v>
      </c>
      <c r="B5" s="57"/>
      <c r="C5" s="57"/>
      <c r="D5" s="57"/>
      <c r="E5" s="57"/>
      <c r="F5" s="57"/>
      <c r="G5" s="57"/>
      <c r="H5" s="57"/>
    </row>
    <row r="6" ht="20.25" customHeight="1" spans="1:8">
      <c r="A6" s="58" t="s">
        <v>1</v>
      </c>
      <c r="B6" s="59" t="s">
        <v>52</v>
      </c>
      <c r="C6" s="59"/>
      <c r="D6" s="59"/>
      <c r="E6" s="59" t="s">
        <v>53</v>
      </c>
      <c r="F6" s="59" t="s">
        <v>54</v>
      </c>
      <c r="G6" s="59" t="s">
        <v>55</v>
      </c>
      <c r="H6" s="59" t="s">
        <v>56</v>
      </c>
    </row>
    <row r="7" ht="20.25" customHeight="1" spans="1:8">
      <c r="A7" s="60" t="s">
        <v>57</v>
      </c>
      <c r="B7" s="61" t="s">
        <v>58</v>
      </c>
      <c r="C7" s="61"/>
      <c r="D7" s="61"/>
      <c r="E7" s="62">
        <f>E8+E9+E10+E11</f>
        <v>0</v>
      </c>
      <c r="F7" s="62">
        <v>0</v>
      </c>
      <c r="G7" s="62">
        <f>G8+G9+G10+G11</f>
        <v>0</v>
      </c>
      <c r="H7" s="63">
        <f>SUM(H8:H12)</f>
        <v>99940</v>
      </c>
    </row>
    <row r="8" ht="20.25" customHeight="1" spans="1:8">
      <c r="A8" s="64">
        <v>1.1</v>
      </c>
      <c r="B8" s="62" t="s">
        <v>59</v>
      </c>
      <c r="C8" s="62"/>
      <c r="D8" s="62"/>
      <c r="E8" s="62">
        <v>0</v>
      </c>
      <c r="F8" s="62">
        <v>0</v>
      </c>
      <c r="G8" s="62">
        <v>0</v>
      </c>
      <c r="H8" s="63">
        <v>86405.5</v>
      </c>
    </row>
    <row r="9" ht="20.25" customHeight="1" spans="1:8">
      <c r="A9" s="64">
        <v>1.2</v>
      </c>
      <c r="B9" s="62" t="s">
        <v>60</v>
      </c>
      <c r="C9" s="62"/>
      <c r="D9" s="62"/>
      <c r="E9" s="62">
        <v>0</v>
      </c>
      <c r="F9" s="62">
        <v>0</v>
      </c>
      <c r="G9" s="62">
        <v>0</v>
      </c>
      <c r="H9" s="62">
        <v>0</v>
      </c>
    </row>
    <row r="10" ht="20.25" customHeight="1" spans="1:8">
      <c r="A10" s="64">
        <v>1.3</v>
      </c>
      <c r="B10" s="62" t="s">
        <v>61</v>
      </c>
      <c r="C10" s="62"/>
      <c r="D10" s="62"/>
      <c r="E10" s="62">
        <v>0</v>
      </c>
      <c r="F10" s="62">
        <v>0</v>
      </c>
      <c r="G10" s="62">
        <v>0</v>
      </c>
      <c r="H10" s="62">
        <f>'5.交房增补明细单'!I18</f>
        <v>24654.706</v>
      </c>
    </row>
    <row r="11" ht="20.25" customHeight="1" spans="1:8">
      <c r="A11" s="64">
        <v>1.4</v>
      </c>
      <c r="B11" s="62" t="s">
        <v>62</v>
      </c>
      <c r="C11" s="62"/>
      <c r="D11" s="62"/>
      <c r="E11" s="62">
        <v>0</v>
      </c>
      <c r="F11" s="62">
        <v>0</v>
      </c>
      <c r="G11" s="62">
        <v>0</v>
      </c>
      <c r="H11" s="65">
        <f>'4 、结算明细表'!F4</f>
        <v>-11118.08</v>
      </c>
    </row>
    <row r="12" ht="20.25" customHeight="1" spans="1:8">
      <c r="A12" s="64">
        <v>1.5</v>
      </c>
      <c r="B12" s="62" t="s">
        <v>63</v>
      </c>
      <c r="C12" s="62"/>
      <c r="D12" s="62"/>
      <c r="E12" s="66"/>
      <c r="F12" s="66"/>
      <c r="G12" s="62"/>
      <c r="H12" s="63">
        <f>-2.13</f>
        <v>-2.13</v>
      </c>
    </row>
    <row r="13" ht="20.25" customHeight="1" spans="1:8">
      <c r="A13" s="60" t="s">
        <v>64</v>
      </c>
      <c r="B13" s="61" t="s">
        <v>65</v>
      </c>
      <c r="C13" s="61"/>
      <c r="D13" s="61"/>
      <c r="E13" s="62">
        <v>0</v>
      </c>
      <c r="F13" s="62"/>
      <c r="G13" s="62">
        <v>0</v>
      </c>
      <c r="H13" s="62"/>
    </row>
    <row r="14" ht="20.25" customHeight="1" spans="1:8">
      <c r="A14" s="64">
        <v>2.1</v>
      </c>
      <c r="B14" s="62" t="s">
        <v>66</v>
      </c>
      <c r="C14" s="62"/>
      <c r="D14" s="62"/>
      <c r="E14" s="62">
        <v>0</v>
      </c>
      <c r="F14" s="62"/>
      <c r="G14" s="62">
        <v>0</v>
      </c>
      <c r="H14" s="62">
        <v>0</v>
      </c>
    </row>
    <row r="15" ht="20.25" customHeight="1" spans="1:8">
      <c r="A15" s="64">
        <v>2.2</v>
      </c>
      <c r="B15" s="62" t="s">
        <v>66</v>
      </c>
      <c r="C15" s="62"/>
      <c r="D15" s="62"/>
      <c r="E15" s="62">
        <v>0</v>
      </c>
      <c r="F15" s="62"/>
      <c r="G15" s="62">
        <v>0</v>
      </c>
      <c r="H15" s="62">
        <v>0</v>
      </c>
    </row>
    <row r="16" ht="20.25" customHeight="1" spans="1:8">
      <c r="A16" s="60" t="s">
        <v>67</v>
      </c>
      <c r="B16" s="61" t="s">
        <v>68</v>
      </c>
      <c r="C16" s="61"/>
      <c r="D16" s="62" t="s">
        <v>69</v>
      </c>
      <c r="E16" s="67">
        <f>H7</f>
        <v>99940</v>
      </c>
      <c r="F16" s="67"/>
      <c r="G16" s="67"/>
      <c r="H16" s="67"/>
    </row>
    <row r="17" ht="20.25" customHeight="1" spans="1:8">
      <c r="A17" s="60"/>
      <c r="B17" s="61"/>
      <c r="C17" s="61"/>
      <c r="D17" s="62" t="s">
        <v>70</v>
      </c>
      <c r="E17" s="68">
        <f>E16</f>
        <v>99940</v>
      </c>
      <c r="F17" s="68"/>
      <c r="G17" s="68"/>
      <c r="H17" s="68"/>
    </row>
    <row r="18" ht="20.25" customHeight="1" spans="1:8">
      <c r="A18" s="60" t="s">
        <v>71</v>
      </c>
      <c r="B18" s="61" t="s">
        <v>72</v>
      </c>
      <c r="C18" s="61"/>
      <c r="D18" s="61"/>
      <c r="E18" s="62">
        <v>0</v>
      </c>
      <c r="F18" s="62"/>
      <c r="G18" s="62"/>
      <c r="H18" s="62"/>
    </row>
    <row r="19" ht="20.25" customHeight="1" spans="1:8">
      <c r="A19" s="64">
        <v>4.1</v>
      </c>
      <c r="B19" s="62" t="s">
        <v>73</v>
      </c>
      <c r="C19" s="62"/>
      <c r="D19" s="62"/>
      <c r="E19" s="62">
        <v>0</v>
      </c>
      <c r="F19" s="62"/>
      <c r="G19" s="62"/>
      <c r="H19" s="62"/>
    </row>
    <row r="20" ht="20.25" customHeight="1" spans="1:8">
      <c r="A20" s="64">
        <v>4.2</v>
      </c>
      <c r="B20" s="62" t="s">
        <v>74</v>
      </c>
      <c r="C20" s="62"/>
      <c r="D20" s="62"/>
      <c r="E20" s="62">
        <v>0</v>
      </c>
      <c r="F20" s="62"/>
      <c r="G20" s="62"/>
      <c r="H20" s="62"/>
    </row>
    <row r="21" ht="20.25" customHeight="1" spans="1:8">
      <c r="A21" s="60" t="s">
        <v>75</v>
      </c>
      <c r="B21" s="61" t="s">
        <v>76</v>
      </c>
      <c r="C21" s="61"/>
      <c r="D21" s="61"/>
      <c r="E21" s="62">
        <v>0</v>
      </c>
      <c r="F21" s="62"/>
      <c r="G21" s="62"/>
      <c r="H21" s="62"/>
    </row>
    <row r="22" ht="20.25" customHeight="1" spans="1:8">
      <c r="A22" s="64">
        <v>5.1</v>
      </c>
      <c r="B22" s="62" t="s">
        <v>77</v>
      </c>
      <c r="C22" s="62"/>
      <c r="D22" s="62"/>
      <c r="E22" s="62" t="s">
        <v>78</v>
      </c>
      <c r="F22" s="62"/>
      <c r="G22" s="62"/>
      <c r="H22" s="62"/>
    </row>
    <row r="23" ht="20.25" customHeight="1" spans="1:8">
      <c r="A23" s="64">
        <v>5.2</v>
      </c>
      <c r="B23" s="62" t="s">
        <v>79</v>
      </c>
      <c r="C23" s="62"/>
      <c r="D23" s="62"/>
      <c r="E23" s="62" t="s">
        <v>78</v>
      </c>
      <c r="F23" s="62"/>
      <c r="G23" s="62"/>
      <c r="H23" s="62"/>
    </row>
    <row r="24" ht="20.25" customHeight="1" spans="1:8">
      <c r="A24" s="60" t="s">
        <v>80</v>
      </c>
      <c r="B24" s="61" t="s">
        <v>81</v>
      </c>
      <c r="C24" s="62" t="s">
        <v>69</v>
      </c>
      <c r="D24" s="62"/>
      <c r="E24" s="67">
        <f>E16</f>
        <v>99940</v>
      </c>
      <c r="F24" s="62"/>
      <c r="G24" s="62"/>
      <c r="H24" s="62"/>
    </row>
    <row r="25" ht="20.25" customHeight="1" spans="1:8">
      <c r="A25" s="60"/>
      <c r="B25" s="61"/>
      <c r="C25" s="62" t="s">
        <v>70</v>
      </c>
      <c r="D25" s="62"/>
      <c r="E25" s="68">
        <f>E17</f>
        <v>99940</v>
      </c>
      <c r="F25" s="68"/>
      <c r="G25" s="68"/>
      <c r="H25" s="68"/>
    </row>
    <row r="26" ht="20.25" customHeight="1" spans="1:8">
      <c r="A26" s="60" t="s">
        <v>82</v>
      </c>
      <c r="B26" s="61" t="s">
        <v>83</v>
      </c>
      <c r="C26" s="62" t="s">
        <v>69</v>
      </c>
      <c r="D26" s="62"/>
      <c r="E26" s="67">
        <f>E24</f>
        <v>99940</v>
      </c>
      <c r="F26" s="62"/>
      <c r="G26" s="62"/>
      <c r="H26" s="62"/>
    </row>
    <row r="27" ht="20.25" customHeight="1" spans="1:8">
      <c r="A27" s="60"/>
      <c r="B27" s="61"/>
      <c r="C27" s="62" t="s">
        <v>70</v>
      </c>
      <c r="D27" s="62"/>
      <c r="E27" s="68">
        <f>E17</f>
        <v>99940</v>
      </c>
      <c r="F27" s="68"/>
      <c r="G27" s="68"/>
      <c r="H27" s="68"/>
    </row>
    <row r="28" spans="1:8">
      <c r="A28" s="69"/>
      <c r="B28" s="69"/>
      <c r="C28" s="69"/>
      <c r="D28" s="69"/>
      <c r="E28" s="69"/>
      <c r="F28" s="69"/>
      <c r="G28" s="69"/>
      <c r="H28" s="69"/>
    </row>
    <row r="29" spans="1:8">
      <c r="A29" s="70" t="s">
        <v>84</v>
      </c>
      <c r="B29" s="70"/>
      <c r="C29" s="70"/>
      <c r="D29" s="70"/>
      <c r="E29" s="70"/>
      <c r="F29" s="70"/>
      <c r="G29" s="70"/>
      <c r="H29" s="70"/>
    </row>
    <row r="30" spans="1:1">
      <c r="A30" s="71"/>
    </row>
    <row r="31" spans="1:1">
      <c r="A31" s="71"/>
    </row>
    <row r="32" spans="1:8">
      <c r="A32" s="70" t="s">
        <v>85</v>
      </c>
      <c r="B32" s="70"/>
      <c r="C32" s="70"/>
      <c r="D32" s="70"/>
      <c r="E32" s="70"/>
      <c r="F32" s="70"/>
      <c r="G32" s="70"/>
      <c r="H32" s="70"/>
    </row>
    <row r="33" spans="1:1">
      <c r="A33" s="71"/>
    </row>
    <row r="34" ht="27" customHeight="1" spans="1:8">
      <c r="A34" s="72"/>
      <c r="B34" s="72"/>
      <c r="C34" s="72"/>
      <c r="D34" s="72"/>
      <c r="E34" s="72"/>
      <c r="F34" s="72"/>
      <c r="G34" s="72"/>
      <c r="H34" s="72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90" zoomScaleNormal="90" workbookViewId="0">
      <selection activeCell="E5" sqref="E5"/>
    </sheetView>
  </sheetViews>
  <sheetFormatPr defaultColWidth="9" defaultRowHeight="15.6"/>
  <cols>
    <col min="1" max="1" width="10.55" style="26" customWidth="1"/>
    <col min="2" max="2" width="17" style="26" customWidth="1"/>
    <col min="3" max="3" width="8.21666666666667" style="26" customWidth="1"/>
    <col min="4" max="4" width="8.6" style="26" customWidth="1"/>
    <col min="5" max="5" width="8.10833333333333" style="26" customWidth="1"/>
    <col min="6" max="6" width="11.6" style="26" customWidth="1"/>
    <col min="7" max="7" width="24.225" style="26" customWidth="1"/>
    <col min="8" max="8" width="12.625" style="26"/>
    <col min="9" max="9" width="11.6" style="25"/>
    <col min="10" max="10" width="13.9" style="25"/>
    <col min="11" max="16384" width="9" style="25"/>
  </cols>
  <sheetData>
    <row r="1" ht="45" customHeight="1" spans="1:7">
      <c r="A1" s="39" t="s">
        <v>86</v>
      </c>
      <c r="B1" s="39"/>
      <c r="C1" s="39"/>
      <c r="D1" s="39"/>
      <c r="E1" s="39"/>
      <c r="F1" s="39"/>
      <c r="G1" s="39"/>
    </row>
    <row r="2" ht="37" customHeight="1" spans="1:7">
      <c r="A2" s="40" t="s">
        <v>1</v>
      </c>
      <c r="B2" s="40" t="s">
        <v>87</v>
      </c>
      <c r="C2" s="40" t="s">
        <v>88</v>
      </c>
      <c r="D2" s="40" t="s">
        <v>89</v>
      </c>
      <c r="E2" s="40" t="s">
        <v>90</v>
      </c>
      <c r="F2" s="40" t="s">
        <v>91</v>
      </c>
      <c r="G2" s="41" t="s">
        <v>6</v>
      </c>
    </row>
    <row r="3" ht="28" customHeight="1" spans="1:7">
      <c r="A3" s="42" t="s">
        <v>57</v>
      </c>
      <c r="B3" s="40" t="s">
        <v>92</v>
      </c>
      <c r="C3" s="42" t="s">
        <v>93</v>
      </c>
      <c r="D3" s="42">
        <v>1</v>
      </c>
      <c r="E3" s="42"/>
      <c r="F3" s="42">
        <v>86405.5</v>
      </c>
      <c r="G3" s="43"/>
    </row>
    <row r="4" ht="31" customHeight="1" spans="1:10">
      <c r="A4" s="40" t="s">
        <v>64</v>
      </c>
      <c r="B4" s="40" t="s">
        <v>94</v>
      </c>
      <c r="C4" s="40"/>
      <c r="D4" s="40"/>
      <c r="E4" s="40"/>
      <c r="F4" s="44">
        <f>(SUM(F5:F12))*1.01</f>
        <v>-11118.08</v>
      </c>
      <c r="G4" s="41" t="s">
        <v>95</v>
      </c>
      <c r="J4" s="54"/>
    </row>
    <row r="5" ht="65" customHeight="1" spans="1:7">
      <c r="A5" s="45">
        <v>1</v>
      </c>
      <c r="B5" s="46" t="s">
        <v>96</v>
      </c>
      <c r="C5" s="45" t="s">
        <v>93</v>
      </c>
      <c r="D5" s="45">
        <v>1</v>
      </c>
      <c r="E5" s="45">
        <f>5600-78*14</f>
        <v>4508</v>
      </c>
      <c r="F5" s="45">
        <f t="shared" ref="F5:F12" si="0">-(D5*E5)</f>
        <v>-4508</v>
      </c>
      <c r="G5" s="47" t="s">
        <v>97</v>
      </c>
    </row>
    <row r="6" ht="51" customHeight="1" spans="1:7">
      <c r="A6" s="45">
        <v>2</v>
      </c>
      <c r="B6" s="43" t="s">
        <v>98</v>
      </c>
      <c r="C6" s="45" t="s">
        <v>99</v>
      </c>
      <c r="D6" s="42">
        <v>5</v>
      </c>
      <c r="E6" s="42">
        <v>20</v>
      </c>
      <c r="F6" s="45">
        <f t="shared" si="0"/>
        <v>-100</v>
      </c>
      <c r="G6" s="41" t="s">
        <v>100</v>
      </c>
    </row>
    <row r="7" ht="50" customHeight="1" spans="1:7">
      <c r="A7" s="45">
        <v>3</v>
      </c>
      <c r="B7" s="43" t="s">
        <v>101</v>
      </c>
      <c r="C7" s="45" t="s">
        <v>99</v>
      </c>
      <c r="D7" s="42">
        <v>5</v>
      </c>
      <c r="E7" s="42">
        <v>20</v>
      </c>
      <c r="F7" s="45">
        <f t="shared" si="0"/>
        <v>-100</v>
      </c>
      <c r="G7" s="41" t="s">
        <v>100</v>
      </c>
    </row>
    <row r="8" ht="34" customHeight="1" spans="1:7">
      <c r="A8" s="45">
        <v>4</v>
      </c>
      <c r="B8" s="43" t="s">
        <v>102</v>
      </c>
      <c r="C8" s="42" t="s">
        <v>99</v>
      </c>
      <c r="D8" s="42">
        <v>200</v>
      </c>
      <c r="E8" s="26">
        <v>1</v>
      </c>
      <c r="F8" s="42">
        <f t="shared" si="0"/>
        <v>-200</v>
      </c>
      <c r="G8" s="48" t="s">
        <v>103</v>
      </c>
    </row>
    <row r="9" ht="55" customHeight="1" spans="1:7">
      <c r="A9" s="45">
        <v>5</v>
      </c>
      <c r="B9" s="43" t="s">
        <v>104</v>
      </c>
      <c r="C9" s="42" t="s">
        <v>105</v>
      </c>
      <c r="D9" s="42">
        <v>900</v>
      </c>
      <c r="E9" s="45">
        <v>1</v>
      </c>
      <c r="F9" s="42">
        <f t="shared" si="0"/>
        <v>-900</v>
      </c>
      <c r="G9" s="48" t="s">
        <v>106</v>
      </c>
    </row>
    <row r="10" ht="25" customHeight="1" spans="1:7">
      <c r="A10" s="45">
        <v>6</v>
      </c>
      <c r="B10" s="43" t="s">
        <v>107</v>
      </c>
      <c r="C10" s="42" t="s">
        <v>93</v>
      </c>
      <c r="D10" s="42">
        <v>1</v>
      </c>
      <c r="E10" s="42">
        <v>1500</v>
      </c>
      <c r="F10" s="42">
        <f t="shared" si="0"/>
        <v>-1500</v>
      </c>
      <c r="G10" s="41" t="s">
        <v>100</v>
      </c>
    </row>
    <row r="11" ht="33" customHeight="1" spans="1:7">
      <c r="A11" s="45">
        <v>7</v>
      </c>
      <c r="B11" s="43" t="s">
        <v>108</v>
      </c>
      <c r="C11" s="42" t="s">
        <v>109</v>
      </c>
      <c r="D11" s="42">
        <v>70</v>
      </c>
      <c r="E11" s="42">
        <v>20</v>
      </c>
      <c r="F11" s="42">
        <f t="shared" si="0"/>
        <v>-1400</v>
      </c>
      <c r="G11" s="48" t="s">
        <v>110</v>
      </c>
    </row>
    <row r="12" ht="28" customHeight="1" spans="1:7">
      <c r="A12" s="45">
        <v>8</v>
      </c>
      <c r="B12" s="43" t="s">
        <v>111</v>
      </c>
      <c r="C12" s="42" t="s">
        <v>112</v>
      </c>
      <c r="D12" s="42">
        <v>1</v>
      </c>
      <c r="E12" s="42">
        <v>2300</v>
      </c>
      <c r="F12" s="42">
        <f t="shared" si="0"/>
        <v>-2300</v>
      </c>
      <c r="G12" s="41" t="s">
        <v>100</v>
      </c>
    </row>
    <row r="13" ht="37" customHeight="1" spans="1:7">
      <c r="A13" s="42" t="s">
        <v>67</v>
      </c>
      <c r="B13" s="41" t="s">
        <v>113</v>
      </c>
      <c r="C13" s="42"/>
      <c r="D13" s="42"/>
      <c r="E13" s="42"/>
      <c r="F13" s="49">
        <f>'5.交房增补明细单'!I18</f>
        <v>24654.706</v>
      </c>
      <c r="G13" s="48" t="s">
        <v>114</v>
      </c>
    </row>
    <row r="14" ht="33" customHeight="1" spans="1:8">
      <c r="A14" s="42" t="s">
        <v>71</v>
      </c>
      <c r="B14" s="41" t="s">
        <v>115</v>
      </c>
      <c r="C14" s="42"/>
      <c r="D14" s="42"/>
      <c r="E14" s="42"/>
      <c r="F14" s="50">
        <f>F3+F4+F13</f>
        <v>99942.126</v>
      </c>
      <c r="G14" s="41"/>
      <c r="H14" s="51"/>
    </row>
    <row r="15" ht="30" customHeight="1" spans="1:7">
      <c r="A15" s="45" t="s">
        <v>75</v>
      </c>
      <c r="B15" s="45" t="s">
        <v>116</v>
      </c>
      <c r="C15" s="45"/>
      <c r="D15" s="45"/>
      <c r="E15" s="45"/>
      <c r="F15" s="52">
        <f>F14-2.126</f>
        <v>99940</v>
      </c>
      <c r="G15" s="53" t="s">
        <v>63</v>
      </c>
    </row>
    <row r="17" spans="2:5">
      <c r="B17" s="26" t="s">
        <v>117</v>
      </c>
      <c r="E17" s="26" t="s">
        <v>118</v>
      </c>
    </row>
    <row r="20" spans="2:5">
      <c r="B20" s="26" t="s">
        <v>119</v>
      </c>
      <c r="E20" s="26" t="s">
        <v>119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K8" sqref="K8"/>
    </sheetView>
  </sheetViews>
  <sheetFormatPr defaultColWidth="8.8" defaultRowHeight="15.6"/>
  <cols>
    <col min="1" max="1" width="4.6" customWidth="1"/>
    <col min="2" max="2" width="5.1" customWidth="1"/>
    <col min="3" max="3" width="8.4" style="25" customWidth="1"/>
    <col min="4" max="4" width="9.9" style="26" customWidth="1"/>
    <col min="5" max="5" width="7.5" style="25" customWidth="1"/>
    <col min="6" max="6" width="6.5" style="25" customWidth="1"/>
    <col min="7" max="7" width="5.2" style="25" customWidth="1"/>
    <col min="8" max="8" width="6.7" style="26" customWidth="1"/>
    <col min="9" max="9" width="9" style="25" customWidth="1"/>
    <col min="10" max="10" width="6.6" style="25" customWidth="1"/>
    <col min="11" max="11" width="11.5" style="25" customWidth="1"/>
  </cols>
  <sheetData>
    <row r="1" ht="25.8" spans="1:11">
      <c r="A1" s="27" t="s">
        <v>120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32" customHeight="1" spans="1:11">
      <c r="A2" s="28" t="s">
        <v>1</v>
      </c>
      <c r="B2" s="28" t="s">
        <v>121</v>
      </c>
      <c r="C2" s="28" t="s">
        <v>122</v>
      </c>
      <c r="D2" s="28" t="s">
        <v>123</v>
      </c>
      <c r="E2" s="28" t="s">
        <v>124</v>
      </c>
      <c r="F2" s="28" t="s">
        <v>89</v>
      </c>
      <c r="G2" s="28" t="s">
        <v>88</v>
      </c>
      <c r="H2" s="28" t="s">
        <v>90</v>
      </c>
      <c r="I2" s="28" t="s">
        <v>91</v>
      </c>
      <c r="J2" s="28" t="s">
        <v>125</v>
      </c>
      <c r="K2" s="28" t="s">
        <v>6</v>
      </c>
    </row>
    <row r="3" ht="42" customHeight="1" spans="1:11">
      <c r="A3" s="28">
        <v>1</v>
      </c>
      <c r="B3" s="29" t="s">
        <v>126</v>
      </c>
      <c r="C3" s="30" t="s">
        <v>127</v>
      </c>
      <c r="D3" s="26" t="s">
        <v>128</v>
      </c>
      <c r="E3" s="31"/>
      <c r="F3" s="30">
        <v>140.92</v>
      </c>
      <c r="G3" s="30" t="s">
        <v>105</v>
      </c>
      <c r="H3" s="26">
        <v>30</v>
      </c>
      <c r="I3" s="28">
        <f>F3*H3</f>
        <v>4227.6</v>
      </c>
      <c r="J3" s="30" t="s">
        <v>129</v>
      </c>
      <c r="K3" s="28"/>
    </row>
    <row r="4" ht="24" customHeight="1" spans="1:11">
      <c r="A4" s="28">
        <v>2</v>
      </c>
      <c r="B4" s="32"/>
      <c r="C4" s="28" t="s">
        <v>130</v>
      </c>
      <c r="D4" s="28" t="s">
        <v>131</v>
      </c>
      <c r="E4" s="28" t="s">
        <v>132</v>
      </c>
      <c r="F4" s="28">
        <v>8</v>
      </c>
      <c r="G4" s="28" t="s">
        <v>99</v>
      </c>
      <c r="H4" s="28">
        <v>470</v>
      </c>
      <c r="I4" s="28">
        <f>H4*F4</f>
        <v>3760</v>
      </c>
      <c r="J4" s="28" t="s">
        <v>129</v>
      </c>
      <c r="K4" s="28"/>
    </row>
    <row r="5" ht="22" customHeight="1" spans="1:11">
      <c r="A5" s="28">
        <v>3</v>
      </c>
      <c r="B5" s="32"/>
      <c r="C5" s="28" t="s">
        <v>133</v>
      </c>
      <c r="D5" s="28" t="s">
        <v>134</v>
      </c>
      <c r="E5" s="28" t="s">
        <v>132</v>
      </c>
      <c r="F5" s="28">
        <v>500</v>
      </c>
      <c r="G5" s="28" t="s">
        <v>135</v>
      </c>
      <c r="H5" s="28">
        <v>5</v>
      </c>
      <c r="I5" s="28">
        <f t="shared" ref="I4:I15" si="0">H5*F5</f>
        <v>2500</v>
      </c>
      <c r="J5" s="28" t="s">
        <v>136</v>
      </c>
      <c r="K5" s="28"/>
    </row>
    <row r="6" ht="30" customHeight="1" spans="1:11">
      <c r="A6" s="28">
        <v>4</v>
      </c>
      <c r="B6" s="32"/>
      <c r="C6" s="2" t="s">
        <v>137</v>
      </c>
      <c r="D6" s="2" t="s">
        <v>138</v>
      </c>
      <c r="E6" s="2"/>
      <c r="F6" s="2">
        <v>30</v>
      </c>
      <c r="G6" s="2" t="s">
        <v>99</v>
      </c>
      <c r="H6" s="2">
        <v>32</v>
      </c>
      <c r="I6" s="2">
        <f>F6*H6</f>
        <v>960</v>
      </c>
      <c r="J6" s="2" t="s">
        <v>136</v>
      </c>
      <c r="K6" s="37" t="s">
        <v>139</v>
      </c>
    </row>
    <row r="7" ht="59" customHeight="1" spans="1:11">
      <c r="A7" s="28">
        <v>5</v>
      </c>
      <c r="B7" s="32"/>
      <c r="C7" s="2" t="s">
        <v>140</v>
      </c>
      <c r="D7" s="2" t="s">
        <v>141</v>
      </c>
      <c r="E7" s="2" t="s">
        <v>142</v>
      </c>
      <c r="F7" s="2">
        <v>30</v>
      </c>
      <c r="G7" s="2" t="s">
        <v>99</v>
      </c>
      <c r="H7" s="2">
        <v>75</v>
      </c>
      <c r="I7" s="2">
        <f>F7*H7</f>
        <v>2250</v>
      </c>
      <c r="J7" s="2" t="s">
        <v>136</v>
      </c>
      <c r="K7" s="38"/>
    </row>
    <row r="8" ht="72" customHeight="1" spans="1:11">
      <c r="A8" s="28">
        <v>6</v>
      </c>
      <c r="B8" s="32"/>
      <c r="C8" s="28" t="s">
        <v>104</v>
      </c>
      <c r="D8" s="28" t="s">
        <v>143</v>
      </c>
      <c r="E8" s="28" t="s">
        <v>132</v>
      </c>
      <c r="F8" s="28">
        <v>1200</v>
      </c>
      <c r="G8" s="28" t="s">
        <v>105</v>
      </c>
      <c r="H8" s="28">
        <v>4</v>
      </c>
      <c r="I8" s="28">
        <f t="shared" si="0"/>
        <v>4800</v>
      </c>
      <c r="J8" s="28" t="s">
        <v>136</v>
      </c>
      <c r="K8" s="28" t="s">
        <v>144</v>
      </c>
    </row>
    <row r="9" ht="24" customHeight="1" spans="1:11">
      <c r="A9" s="28">
        <v>7</v>
      </c>
      <c r="B9" s="32"/>
      <c r="C9" s="28" t="s">
        <v>145</v>
      </c>
      <c r="D9" s="28" t="s">
        <v>146</v>
      </c>
      <c r="E9" s="28" t="s">
        <v>132</v>
      </c>
      <c r="F9" s="28">
        <v>120</v>
      </c>
      <c r="G9" s="28" t="s">
        <v>99</v>
      </c>
      <c r="H9" s="28">
        <v>12.4</v>
      </c>
      <c r="I9" s="28">
        <f t="shared" si="0"/>
        <v>1488</v>
      </c>
      <c r="J9" s="28" t="s">
        <v>136</v>
      </c>
      <c r="K9" s="28"/>
    </row>
    <row r="10" ht="30" customHeight="1" spans="1:11">
      <c r="A10" s="28">
        <v>8</v>
      </c>
      <c r="B10" s="32"/>
      <c r="C10" s="28" t="s">
        <v>147</v>
      </c>
      <c r="D10" s="28" t="s">
        <v>148</v>
      </c>
      <c r="E10" s="28" t="s">
        <v>132</v>
      </c>
      <c r="F10" s="28">
        <v>4</v>
      </c>
      <c r="G10" s="28" t="s">
        <v>99</v>
      </c>
      <c r="H10" s="28">
        <v>180</v>
      </c>
      <c r="I10" s="28">
        <f t="shared" si="0"/>
        <v>720</v>
      </c>
      <c r="J10" s="28" t="s">
        <v>136</v>
      </c>
      <c r="K10" s="28"/>
    </row>
    <row r="11" ht="34" customHeight="1" spans="1:11">
      <c r="A11" s="28">
        <v>9</v>
      </c>
      <c r="B11" s="32"/>
      <c r="C11" s="33" t="s">
        <v>149</v>
      </c>
      <c r="D11" s="33" t="s">
        <v>150</v>
      </c>
      <c r="E11" s="33" t="s">
        <v>132</v>
      </c>
      <c r="F11" s="33">
        <v>3</v>
      </c>
      <c r="G11" s="33" t="s">
        <v>151</v>
      </c>
      <c r="H11" s="33">
        <v>65</v>
      </c>
      <c r="I11" s="33">
        <f t="shared" si="0"/>
        <v>195</v>
      </c>
      <c r="J11" s="33" t="s">
        <v>136</v>
      </c>
      <c r="K11" s="28"/>
    </row>
    <row r="12" ht="31" customHeight="1" spans="1:11">
      <c r="A12" s="28">
        <v>10</v>
      </c>
      <c r="B12" s="32"/>
      <c r="C12" s="33" t="s">
        <v>152</v>
      </c>
      <c r="D12" s="33" t="s">
        <v>153</v>
      </c>
      <c r="E12" s="33" t="s">
        <v>132</v>
      </c>
      <c r="F12" s="33">
        <v>20</v>
      </c>
      <c r="G12" s="33" t="s">
        <v>154</v>
      </c>
      <c r="H12" s="33">
        <v>4.5</v>
      </c>
      <c r="I12" s="33">
        <f t="shared" si="0"/>
        <v>90</v>
      </c>
      <c r="J12" s="33" t="s">
        <v>136</v>
      </c>
      <c r="K12" s="28"/>
    </row>
    <row r="13" ht="22" customHeight="1" spans="1:11">
      <c r="A13" s="28">
        <v>11</v>
      </c>
      <c r="B13" s="32"/>
      <c r="C13" s="33" t="s">
        <v>155</v>
      </c>
      <c r="D13" s="33" t="s">
        <v>156</v>
      </c>
      <c r="E13" s="33"/>
      <c r="F13" s="33">
        <v>1</v>
      </c>
      <c r="G13" s="33" t="s">
        <v>93</v>
      </c>
      <c r="H13" s="33">
        <v>2800</v>
      </c>
      <c r="I13" s="33">
        <f t="shared" si="0"/>
        <v>2800</v>
      </c>
      <c r="J13" s="33" t="s">
        <v>157</v>
      </c>
      <c r="K13" s="28"/>
    </row>
    <row r="14" ht="24" customHeight="1" spans="1:11">
      <c r="A14" s="28">
        <v>12</v>
      </c>
      <c r="B14" s="32"/>
      <c r="C14" s="33" t="s">
        <v>158</v>
      </c>
      <c r="D14" s="33" t="s">
        <v>159</v>
      </c>
      <c r="E14" s="33"/>
      <c r="F14" s="33">
        <v>6</v>
      </c>
      <c r="G14" s="33" t="s">
        <v>160</v>
      </c>
      <c r="H14" s="33">
        <v>20</v>
      </c>
      <c r="I14" s="33">
        <f t="shared" si="0"/>
        <v>120</v>
      </c>
      <c r="J14" s="33" t="s">
        <v>129</v>
      </c>
      <c r="K14" s="28"/>
    </row>
    <row r="15" ht="33" customHeight="1" spans="1:11">
      <c r="A15" s="28">
        <v>13</v>
      </c>
      <c r="B15" s="34"/>
      <c r="C15" s="33" t="s">
        <v>161</v>
      </c>
      <c r="D15" s="35" t="s">
        <v>162</v>
      </c>
      <c r="E15" s="35"/>
      <c r="F15" s="35">
        <v>1</v>
      </c>
      <c r="G15" s="35" t="s">
        <v>93</v>
      </c>
      <c r="H15" s="35">
        <v>500</v>
      </c>
      <c r="I15" s="33">
        <f t="shared" si="0"/>
        <v>500</v>
      </c>
      <c r="J15" s="35" t="s">
        <v>163</v>
      </c>
      <c r="K15" s="28"/>
    </row>
    <row r="16" ht="21" customHeight="1" spans="1:11">
      <c r="A16" s="28">
        <v>14</v>
      </c>
      <c r="B16" s="36" t="s">
        <v>115</v>
      </c>
      <c r="C16" s="28"/>
      <c r="D16" s="28"/>
      <c r="E16" s="28"/>
      <c r="F16" s="28"/>
      <c r="G16" s="28"/>
      <c r="H16" s="28"/>
      <c r="I16" s="28">
        <f>SUM(I3:I15)</f>
        <v>24410.6</v>
      </c>
      <c r="J16" s="28"/>
      <c r="K16" s="28"/>
    </row>
    <row r="17" ht="25" customHeight="1" spans="1:11">
      <c r="A17" s="28">
        <v>15</v>
      </c>
      <c r="B17" s="36" t="s">
        <v>164</v>
      </c>
      <c r="C17" s="28"/>
      <c r="D17" s="28"/>
      <c r="E17" s="28"/>
      <c r="F17" s="28"/>
      <c r="G17" s="28"/>
      <c r="H17" s="28"/>
      <c r="I17" s="28">
        <f>I16*0.01</f>
        <v>244.106</v>
      </c>
      <c r="J17" s="28"/>
      <c r="K17" s="28"/>
    </row>
    <row r="18" ht="25" customHeight="1" spans="1:11">
      <c r="A18" s="28">
        <v>16</v>
      </c>
      <c r="B18" s="36" t="s">
        <v>165</v>
      </c>
      <c r="C18" s="28"/>
      <c r="D18" s="28"/>
      <c r="E18" s="28"/>
      <c r="F18" s="28"/>
      <c r="G18" s="28"/>
      <c r="H18" s="28"/>
      <c r="I18" s="28">
        <f>I17+I16</f>
        <v>24654.706</v>
      </c>
      <c r="J18" s="28"/>
      <c r="K18" s="28"/>
    </row>
    <row r="19" ht="42" customHeight="1"/>
    <row r="20" ht="43" customHeight="1"/>
    <row r="21" ht="34" customHeight="1"/>
    <row r="22" ht="36" customHeight="1"/>
    <row r="23" ht="33" customHeight="1"/>
    <row r="24" ht="29" customHeight="1"/>
    <row r="25" ht="28" customHeight="1"/>
    <row r="26" ht="32" customHeight="1"/>
    <row r="27" ht="29" customHeight="1"/>
    <row r="28" ht="27" customHeight="1"/>
    <row r="29" ht="34" customHeight="1"/>
    <row r="30" ht="62" customHeight="1"/>
    <row r="31" ht="27" customHeight="1"/>
    <row r="32" ht="24" customHeight="1"/>
    <row r="33" ht="25" customHeight="1"/>
    <row r="34" ht="27" customHeight="1"/>
    <row r="35" ht="26" customHeight="1"/>
  </sheetData>
  <mergeCells count="6">
    <mergeCell ref="A1:K1"/>
    <mergeCell ref="B16:H16"/>
    <mergeCell ref="B17:H17"/>
    <mergeCell ref="B18:H18"/>
    <mergeCell ref="B3:B15"/>
    <mergeCell ref="K6:K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2" workbookViewId="0">
      <selection activeCell="K14" sqref="K14"/>
    </sheetView>
  </sheetViews>
  <sheetFormatPr defaultColWidth="8.8" defaultRowHeight="15.6"/>
  <cols>
    <col min="1" max="1" width="4.3" customWidth="1"/>
    <col min="2" max="2" width="6.8" customWidth="1"/>
    <col min="3" max="3" width="5.1" customWidth="1"/>
    <col min="4" max="4" width="6.1" customWidth="1"/>
    <col min="5" max="5" width="5.7" customWidth="1"/>
    <col min="6" max="6" width="5.6" customWidth="1"/>
    <col min="7" max="7" width="5.5" customWidth="1"/>
    <col min="8" max="8" width="5.3" customWidth="1"/>
    <col min="9" max="9" width="7.6" customWidth="1"/>
    <col min="10" max="10" width="5.3" customWidth="1"/>
    <col min="11" max="11" width="7.8" customWidth="1"/>
    <col min="12" max="12" width="7.4" customWidth="1"/>
    <col min="13" max="13" width="7.9" customWidth="1"/>
  </cols>
  <sheetData>
    <row r="1" ht="28" customHeight="1" spans="1:1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86.4" spans="1:13">
      <c r="A2" s="2" t="s">
        <v>1</v>
      </c>
      <c r="B2" s="2" t="s">
        <v>2</v>
      </c>
      <c r="C2" s="3" t="s">
        <v>166</v>
      </c>
      <c r="D2" s="3" t="s">
        <v>167</v>
      </c>
      <c r="E2" s="3"/>
      <c r="F2" s="3" t="s">
        <v>168</v>
      </c>
      <c r="G2" s="3" t="s">
        <v>169</v>
      </c>
      <c r="H2" s="3" t="s">
        <v>170</v>
      </c>
      <c r="I2" s="3" t="s">
        <v>171</v>
      </c>
      <c r="J2" s="3" t="s">
        <v>172</v>
      </c>
      <c r="K2" s="3" t="s">
        <v>173</v>
      </c>
      <c r="L2" s="2" t="s">
        <v>174</v>
      </c>
      <c r="M2" s="2" t="s">
        <v>175</v>
      </c>
    </row>
    <row r="3" ht="24" customHeight="1" spans="1:13">
      <c r="A3" s="4">
        <v>1</v>
      </c>
      <c r="B3" s="5" t="s">
        <v>176</v>
      </c>
      <c r="C3" s="6" t="s">
        <v>177</v>
      </c>
      <c r="D3" s="7" t="s">
        <v>128</v>
      </c>
      <c r="E3" s="2" t="s">
        <v>177</v>
      </c>
      <c r="F3" s="2">
        <v>2.8</v>
      </c>
      <c r="G3" s="2">
        <v>6.2</v>
      </c>
      <c r="H3" s="2">
        <v>2</v>
      </c>
      <c r="I3" s="19">
        <f>F3*G3*H3</f>
        <v>34.72</v>
      </c>
      <c r="J3" s="7">
        <v>30</v>
      </c>
      <c r="K3" s="2"/>
      <c r="L3" s="20">
        <f>I6+I9+I12+I13</f>
        <v>140.92</v>
      </c>
      <c r="M3" s="2"/>
    </row>
    <row r="4" ht="23" customHeight="1" spans="1:13">
      <c r="A4" s="4">
        <v>2</v>
      </c>
      <c r="B4" s="5"/>
      <c r="C4" s="8"/>
      <c r="D4" s="9"/>
      <c r="E4" s="2" t="s">
        <v>178</v>
      </c>
      <c r="F4" s="2">
        <v>0.79</v>
      </c>
      <c r="G4" s="2">
        <v>0.95</v>
      </c>
      <c r="H4" s="2">
        <v>4</v>
      </c>
      <c r="I4" s="19">
        <f>F4*G4*H4</f>
        <v>3</v>
      </c>
      <c r="J4" s="9"/>
      <c r="K4" s="2"/>
      <c r="L4" s="21"/>
      <c r="M4" s="2"/>
    </row>
    <row r="5" ht="23" customHeight="1" spans="1:13">
      <c r="A5" s="4">
        <v>3</v>
      </c>
      <c r="B5" s="5"/>
      <c r="C5" s="8"/>
      <c r="D5" s="9"/>
      <c r="E5" s="2" t="s">
        <v>179</v>
      </c>
      <c r="F5" s="2">
        <v>1.13</v>
      </c>
      <c r="G5" s="2">
        <v>1.98</v>
      </c>
      <c r="H5" s="2">
        <v>2</v>
      </c>
      <c r="I5" s="19">
        <f>F5*G5*H5</f>
        <v>4.47</v>
      </c>
      <c r="J5" s="9"/>
      <c r="K5" s="19"/>
      <c r="L5" s="21"/>
      <c r="M5" s="2"/>
    </row>
    <row r="6" ht="21" customHeight="1" spans="1:13">
      <c r="A6" s="4">
        <v>4</v>
      </c>
      <c r="B6" s="5"/>
      <c r="C6" s="8"/>
      <c r="D6" s="9"/>
      <c r="E6" s="2" t="s">
        <v>180</v>
      </c>
      <c r="F6" s="2"/>
      <c r="G6" s="2"/>
      <c r="H6" s="2"/>
      <c r="I6" s="19">
        <f>I3-I4-I5</f>
        <v>27.25</v>
      </c>
      <c r="J6" s="15"/>
      <c r="K6" s="19">
        <f>I6*J3</f>
        <v>817.5</v>
      </c>
      <c r="L6" s="21"/>
      <c r="M6" s="2"/>
    </row>
    <row r="7" ht="30" customHeight="1" spans="1:13">
      <c r="A7" s="4">
        <v>5</v>
      </c>
      <c r="B7" s="10" t="s">
        <v>181</v>
      </c>
      <c r="C7" s="8"/>
      <c r="D7" s="9"/>
      <c r="E7" s="2" t="s">
        <v>182</v>
      </c>
      <c r="F7" s="11">
        <v>0.75</v>
      </c>
      <c r="G7" s="2">
        <v>2.17</v>
      </c>
      <c r="H7" s="2">
        <v>4</v>
      </c>
      <c r="I7" s="19">
        <f>H7*F7*G7</f>
        <v>6.51</v>
      </c>
      <c r="J7" s="7">
        <v>30</v>
      </c>
      <c r="K7" s="2"/>
      <c r="L7" s="21"/>
      <c r="M7" s="2"/>
    </row>
    <row r="8" ht="31" customHeight="1" spans="1:13">
      <c r="A8" s="4">
        <v>6</v>
      </c>
      <c r="B8" s="12"/>
      <c r="C8" s="8"/>
      <c r="D8" s="9"/>
      <c r="E8" s="2" t="s">
        <v>183</v>
      </c>
      <c r="F8" s="2">
        <v>1.15</v>
      </c>
      <c r="G8" s="2">
        <f>G7</f>
        <v>2.17</v>
      </c>
      <c r="H8" s="2">
        <v>4</v>
      </c>
      <c r="I8" s="19">
        <f>H8*F8*G8</f>
        <v>9.98</v>
      </c>
      <c r="J8" s="9"/>
      <c r="K8" s="2"/>
      <c r="L8" s="21"/>
      <c r="M8" s="2"/>
    </row>
    <row r="9" ht="23" customHeight="1" spans="1:13">
      <c r="A9" s="4">
        <v>7</v>
      </c>
      <c r="B9" s="13"/>
      <c r="C9" s="8"/>
      <c r="D9" s="9"/>
      <c r="E9" s="2" t="s">
        <v>180</v>
      </c>
      <c r="F9" s="2"/>
      <c r="G9" s="2"/>
      <c r="H9" s="2"/>
      <c r="I9" s="19">
        <f>I7+I8</f>
        <v>16.49</v>
      </c>
      <c r="J9" s="15"/>
      <c r="K9" s="2">
        <f>I9*J7</f>
        <v>494.7</v>
      </c>
      <c r="L9" s="21"/>
      <c r="M9" s="2"/>
    </row>
    <row r="10" ht="34" customHeight="1" spans="1:13">
      <c r="A10" s="4">
        <v>8</v>
      </c>
      <c r="B10" s="10" t="s">
        <v>184</v>
      </c>
      <c r="C10" s="8"/>
      <c r="D10" s="9"/>
      <c r="E10" s="2" t="s">
        <v>182</v>
      </c>
      <c r="F10" s="2">
        <v>0.74</v>
      </c>
      <c r="G10" s="2">
        <v>4.05</v>
      </c>
      <c r="H10" s="2">
        <v>1</v>
      </c>
      <c r="I10" s="19">
        <f>F10*G10*H10</f>
        <v>3</v>
      </c>
      <c r="J10" s="7">
        <v>30</v>
      </c>
      <c r="K10" s="2"/>
      <c r="L10" s="21"/>
      <c r="M10" s="2"/>
    </row>
    <row r="11" ht="32" customHeight="1" spans="1:13">
      <c r="A11" s="4">
        <v>9</v>
      </c>
      <c r="B11" s="12"/>
      <c r="C11" s="8"/>
      <c r="D11" s="9"/>
      <c r="E11" s="2" t="s">
        <v>183</v>
      </c>
      <c r="F11" s="2">
        <v>1.13</v>
      </c>
      <c r="G11" s="2">
        <f>G10</f>
        <v>4.05</v>
      </c>
      <c r="H11" s="2">
        <v>1</v>
      </c>
      <c r="I11" s="19">
        <f>F11*G11*H11</f>
        <v>4.58</v>
      </c>
      <c r="J11" s="9"/>
      <c r="K11" s="2"/>
      <c r="L11" s="21"/>
      <c r="M11" s="2"/>
    </row>
    <row r="12" ht="24" customHeight="1" spans="1:13">
      <c r="A12" s="4">
        <v>11</v>
      </c>
      <c r="B12" s="13"/>
      <c r="C12" s="14"/>
      <c r="D12" s="15"/>
      <c r="E12" s="2" t="s">
        <v>180</v>
      </c>
      <c r="F12" s="2"/>
      <c r="G12" s="2"/>
      <c r="H12" s="2"/>
      <c r="I12" s="19">
        <f>I10+I11</f>
        <v>7.58</v>
      </c>
      <c r="J12" s="15"/>
      <c r="K12" s="22">
        <f>I12*J10</f>
        <v>227.4</v>
      </c>
      <c r="L12" s="21"/>
      <c r="M12" s="2"/>
    </row>
    <row r="13" ht="27" customHeight="1" spans="1:13">
      <c r="A13" s="4">
        <v>12</v>
      </c>
      <c r="B13" s="5" t="s">
        <v>185</v>
      </c>
      <c r="C13" s="16" t="s">
        <v>186</v>
      </c>
      <c r="D13" s="2" t="s">
        <v>128</v>
      </c>
      <c r="E13" s="2"/>
      <c r="F13" s="2">
        <v>2.8</v>
      </c>
      <c r="G13" s="17">
        <v>3.2</v>
      </c>
      <c r="H13" s="2">
        <v>10</v>
      </c>
      <c r="I13" s="19">
        <f>H13*F13*G13</f>
        <v>89.6</v>
      </c>
      <c r="J13" s="2">
        <v>30</v>
      </c>
      <c r="K13" s="2">
        <f>I13*J13</f>
        <v>2688</v>
      </c>
      <c r="L13" s="23"/>
      <c r="M13" s="24"/>
    </row>
    <row r="14" ht="27" customHeight="1" spans="1:13">
      <c r="A14" s="4">
        <v>13</v>
      </c>
      <c r="B14" s="5"/>
      <c r="C14" s="16" t="s">
        <v>187</v>
      </c>
      <c r="D14" s="2" t="s">
        <v>188</v>
      </c>
      <c r="E14" s="2"/>
      <c r="F14" s="2">
        <v>2.6</v>
      </c>
      <c r="G14" s="2">
        <v>6</v>
      </c>
      <c r="H14" s="2">
        <v>5</v>
      </c>
      <c r="I14" s="19">
        <f>H14*F14*G14</f>
        <v>78</v>
      </c>
      <c r="J14" s="2">
        <v>14</v>
      </c>
      <c r="K14" s="2">
        <f>I14*J14</f>
        <v>1092</v>
      </c>
      <c r="L14" s="2"/>
      <c r="M14" s="2"/>
    </row>
    <row r="15" ht="33" customHeight="1" spans="1:13">
      <c r="A15" s="4">
        <v>14</v>
      </c>
      <c r="B15" s="4" t="s">
        <v>189</v>
      </c>
      <c r="C15" s="18"/>
      <c r="D15" s="18"/>
      <c r="E15" s="16"/>
      <c r="F15" s="2"/>
      <c r="G15" s="2"/>
      <c r="H15" s="2"/>
      <c r="I15" s="2"/>
      <c r="J15" s="2"/>
      <c r="K15" s="19">
        <f>K6+K9+K12+K13+K14</f>
        <v>5319.6</v>
      </c>
      <c r="L15" s="2"/>
      <c r="M15" s="2" t="s">
        <v>190</v>
      </c>
    </row>
  </sheetData>
  <mergeCells count="15">
    <mergeCell ref="A1:M1"/>
    <mergeCell ref="B15:E15"/>
    <mergeCell ref="B3:B6"/>
    <mergeCell ref="B7:B9"/>
    <mergeCell ref="B10:B12"/>
    <mergeCell ref="B13:B14"/>
    <mergeCell ref="C3:C12"/>
    <mergeCell ref="D3:D12"/>
    <mergeCell ref="J3:J6"/>
    <mergeCell ref="J7:J9"/>
    <mergeCell ref="J10:J12"/>
    <mergeCell ref="L3:L13"/>
    <mergeCell ref="M3:M6"/>
    <mergeCell ref="M7:M9"/>
    <mergeCell ref="M10:M1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2资料存档目录</vt:lpstr>
      <vt:lpstr>3、结算汇总表</vt:lpstr>
      <vt:lpstr>4 、结算明细表</vt:lpstr>
      <vt:lpstr>5.交房增补明细单</vt:lpstr>
      <vt:lpstr>6.集装箱包装明细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2024-03-05T09:46:22Z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9B0636BC373A46E1AAB655A180C39440_13</vt:lpwstr>
  </property>
</Properties>
</file>