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目录" sheetId="11" r:id="rId1"/>
    <sheet name="结算汇总表" sheetId="10" r:id="rId2"/>
    <sheet name="结算明细表" sheetId="4" r:id="rId3"/>
    <sheet name="户内精装修" sheetId="3" r:id="rId4"/>
    <sheet name="安装清单（结算）" sheetId="8" r:id="rId5"/>
    <sheet name="安装清单 (合同)" sheetId="9" r:id="rId6"/>
    <sheet name="计算底稿" sheetId="7" r:id="rId7"/>
  </sheets>
  <externalReferences>
    <externalReference r:id="rId8"/>
  </externalReferences>
  <definedNames>
    <definedName name="_xlnm._FilterDatabase" localSheetId="3" hidden="1">户内精装修!$A$4:$S$35</definedName>
    <definedName name="a">EVALUATE(计算底稿!$D:$D)</definedName>
    <definedName name="aa">EVALUATE(#REF!)</definedName>
    <definedName name="as">EVALUATE(#REF!)</definedName>
    <definedName name="ad">EVALUATE('[1]4二层办公司硬装'!XFD1)</definedName>
    <definedName name="_xlnm.Print_Area" localSheetId="3">户内精装修!$A$1:$M$35</definedName>
    <definedName name="_xlnm.Print_Area" localSheetId="4">'安装清单（结算）'!$A$1:$O$67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三开并入</t>
        </r>
      </text>
    </comment>
    <comment ref="E3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双联双控量并入</t>
        </r>
      </text>
    </comment>
  </commentList>
</comments>
</file>

<file path=xl/sharedStrings.xml><?xml version="1.0" encoding="utf-8"?>
<sst xmlns="http://schemas.openxmlformats.org/spreadsheetml/2006/main" count="793" uniqueCount="350">
  <si>
    <t>栾川山水文苑s1地块20#楼东单元装修样板间工程结算资料存档目录</t>
  </si>
  <si>
    <t>序号</t>
  </si>
  <si>
    <t>名称</t>
  </si>
  <si>
    <t>份/页</t>
  </si>
  <si>
    <t>页码</t>
  </si>
  <si>
    <t>原件/复印件</t>
  </si>
  <si>
    <t>备注</t>
  </si>
  <si>
    <t>栾川山水文苑s1地块20#楼东单元装修样板间工程结算审批表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</si>
  <si>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</si>
  <si>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</si>
  <si>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</si>
  <si>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</si>
  <si>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</si>
  <si>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</si>
  <si>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</si>
  <si>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</si>
  <si>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</si>
  <si>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</si>
  <si>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1份9页</t>
  </si>
  <si>
    <t>第5-13页</t>
  </si>
  <si>
    <t>电费扣款</t>
  </si>
  <si>
    <t>第14页</t>
  </si>
  <si>
    <t>结算申请单</t>
  </si>
  <si>
    <t>第15页</t>
  </si>
  <si>
    <t>结算通知书</t>
  </si>
  <si>
    <t>第16页</t>
  </si>
  <si>
    <t>授权委托书</t>
  </si>
  <si>
    <t>第17页</t>
  </si>
  <si>
    <t>工程资料核对确认单</t>
  </si>
  <si>
    <t>1份2页</t>
  </si>
  <si>
    <t>第18页</t>
  </si>
  <si>
    <t>工程往来账目明细</t>
  </si>
  <si>
    <t>第19页</t>
  </si>
  <si>
    <t>验收单</t>
  </si>
  <si>
    <t>第20-21页</t>
  </si>
  <si>
    <t>工程结算工作交接单</t>
  </si>
  <si>
    <t>第22-23页</t>
  </si>
  <si>
    <t>栾川山水文苑s1地块20#楼东单元装修样板间工程审批</t>
  </si>
  <si>
    <t>1份11页</t>
  </si>
  <si>
    <t>一本</t>
  </si>
  <si>
    <t>竣工图</t>
  </si>
  <si>
    <t>本</t>
  </si>
  <si>
    <t>施工单位报送资料</t>
  </si>
  <si>
    <t>若干</t>
  </si>
  <si>
    <t>造价师：</t>
  </si>
  <si>
    <t>日期：</t>
  </si>
  <si>
    <t>栾川山水文苑s1地块20#楼东单元装修样板间工程结算汇总表</t>
  </si>
  <si>
    <t xml:space="preserve">合同编号：LCS1-JA-082                               合同金额：137000.00元 </t>
  </si>
  <si>
    <t>合同名称：栾川山水文苑s1地块20#楼东单元装修样板间工程</t>
  </si>
  <si>
    <t>甲    方：栾川县浩德颐康文旅有限公司</t>
  </si>
  <si>
    <t>乙    方： 河南专晶建筑工程有限公司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</si>
  <si>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</si>
  <si>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</si>
  <si>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</si>
  <si>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</si>
  <si>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</si>
  <si>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</si>
  <si>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</si>
  <si>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</si>
  <si>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</si>
  <si>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</si>
  <si>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</si>
  <si>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</si>
  <si>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</si>
  <si>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</si>
  <si>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</si>
  <si>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</si>
  <si>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</si>
  <si>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</si>
  <si>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</si>
  <si>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</si>
  <si>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</si>
  <si>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</si>
  <si>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</si>
  <si>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</si>
  <si>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</si>
  <si>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</si>
  <si>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</si>
  <si>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</si>
  <si>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</si>
  <si>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</si>
  <si>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</si>
  <si>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</si>
  <si>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</si>
  <si>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</si>
  <si>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20#楼精装样板间工程结算明细表</t>
  </si>
  <si>
    <t>工程造价</t>
  </si>
  <si>
    <t>安装部分</t>
  </si>
  <si>
    <t>合计</t>
  </si>
  <si>
    <t>最终结算价</t>
  </si>
  <si>
    <t>20#楼精装房工程-装饰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</si>
  <si>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</si>
  <si>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</si>
  <si>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</si>
  <si>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</si>
  <si>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</si>
  <si>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</si>
  <si>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</si>
  <si>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人工费
a</t>
  </si>
  <si>
    <t>主材费
b</t>
  </si>
  <si>
    <t>机械、辅材及其他c</t>
  </si>
  <si>
    <t>管理费及利润
d=(a+b+c)*费率</t>
  </si>
  <si>
    <t>税金
e=(a+b+c+d)*费率</t>
  </si>
  <si>
    <t>硬质装修部分</t>
  </si>
  <si>
    <t>地面</t>
  </si>
  <si>
    <t>不朽钢踢脚(80mm高)</t>
  </si>
  <si>
    <t>1、不锈钢踢脚(80mm高) 厚度
2、装饰墙面(见墙面装饰做法)</t>
  </si>
  <si>
    <t>m</t>
  </si>
  <si>
    <t>地面防水</t>
  </si>
  <si>
    <t>1、20mm厚水泥砂浆找平层
2.卫生间地面1.5mmJS-I聚合物防水层刷3遍(仅湿区有此道工序)
3、部位：卫生间
4.其他：未尽事宜参见施工图说明及相关规范图集。。</t>
  </si>
  <si>
    <t>m2</t>
  </si>
  <si>
    <t xml:space="preserve">
1、1.5mmJS-I聚合物防水层刷3遍（回填料上施工）
2、部位：卫生间湿区
3、其他未尽事宜:依据图纸、规范并结合实际情况，完成此项工作内容的所有工序、所有内容</t>
  </si>
  <si>
    <t xml:space="preserve">瓷砖地面 </t>
  </si>
  <si>
    <t>1、10mm厚地砖(同色美缝剂美缝)
2、5mm厚DTA砂浆结合层
3、20mm厚DS砂浆(或1:2.5水泥砂浆)找平层
4、满足施工规范及设计图纸要求；
5、部位：地面
6、其他未尽事宜:依据图纸、规范并结合实际情况，完成此项工作内容的所有工序、所有内容</t>
  </si>
  <si>
    <t>安基</t>
  </si>
  <si>
    <t>飘窗窗台板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</si>
  <si>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</t>
  </si>
  <si>
    <t>地暖</t>
  </si>
  <si>
    <t>1、木地板房间地面抹光处理、其他房间磋毛处理
2、50厚C15豆石混凝土（厚度根据现场实际情况调整厚度，卫生间最薄处30厚）（内铺设φ20耐热聚乙烯(PE-RT)管，直径3 钢丝网片）
3、0.2厚真空镀铝聚酯薄膜
4、20厚挤塑聚苯板乙烯泡沫塑料板
5、含集、分水器及配套附件阀门。
6、含套管及配套500mm保护台等，供暖回暖管道链接施压等全部工序。
7、未尽事宜详见参暖图</t>
  </si>
  <si>
    <t>卫生间取消小背篓按地暖铺设</t>
  </si>
  <si>
    <t>墙面</t>
  </si>
  <si>
    <t>壁布墙面</t>
  </si>
  <si>
    <t>1、贴壁布wc01面层
2、环保壁纸基膜二道
3、满刮腻子二道,砂纸磨平
4、墙面满涂墙固
5、其他未尽事宜:依据图纸、规范并结合实际情况，完成此项工作内容的所有工序、所有内容</t>
  </si>
  <si>
    <t>窗台板</t>
  </si>
  <si>
    <t>1.结合层厚度、砂浆配合比:1:3水泥砂浆结合层，具体厚度依据图纸及实际现场情况综合考虑；
2.面层材料：人造石st-02窗台板，达到设计要求完成面；                                                                                                                                                                  3.勾缝材料、酸洗、打蜡要求:含嵌缝剂，六面防护，抛光，防污，防碱等一切处理 ； 
4.其他未尽事宜:依据图纸、规范并结合实际情况，完成此项工作内容的所有工序、所有内容。
5、：宽度约10cm含下挂石材，具体安现场实际尺寸调整
6、其他未尽事宜:依据图纸、规范并结合实际情况，完成此项工作内容的所有工序、所有内容</t>
  </si>
  <si>
    <t>卧室门</t>
  </si>
  <si>
    <t>1、规格：900*2100
2、含门套线
3、详见图纸MT-01</t>
  </si>
  <si>
    <t>樘</t>
  </si>
  <si>
    <t>门没有安装，门套安装</t>
  </si>
  <si>
    <t>卧室门套</t>
  </si>
  <si>
    <t>套</t>
  </si>
  <si>
    <t>协商价</t>
  </si>
  <si>
    <t>飘窗柜、阳台柜、洗衣机柜、入门柜</t>
  </si>
  <si>
    <t>1、规格：1.高2.40m，含台面、镜面、五金件、柜体内暗藏灯带、柜体等成品
2、计算规则：垂直投影面积计算
3、详见图纸柜子图纸G-01、其他未尽事宜:依据图纸、规范并结合实际情况，完成此项工作内容的所有工序、所有内容</t>
  </si>
  <si>
    <t>仿大理石岩板墙面</t>
  </si>
  <si>
    <t>1、仿大理石岩板厚度9mm
2、石材粘接剂
3、18厚阻燃板
4.其他未尽事宜:依据图纸、规范并结合实际情况，完成此项工作内容的所有工序、所有内容。</t>
  </si>
  <si>
    <t>成品门套不锈钢收口</t>
  </si>
  <si>
    <t xml:space="preserve">1、锈钢收口（卫生间、阳台）
2、0.7mm厚不锈钢MT-01
</t>
  </si>
  <si>
    <t>瓷砖墙面</t>
  </si>
  <si>
    <t>1、墙砖CT02瓷砖(同色美缝剂美缝)
2、瓷砖粘结剂
3、排水管理包管处理、
4、其他未尽事宜:依据图纸、规范并结合实际情况，完成此项工作内容的所有工序、所有内容。</t>
  </si>
  <si>
    <t>墙面防水</t>
  </si>
  <si>
    <t>1.刷1.0mmJS-II聚合物防水层刷2遍
2、部位：卫生间湿区墙面高1m范围内、干区墙面0.3m高范围内、阳台墙面0.5m范围内
3、其他未尽事宜:依据图纸、规范并结合实际情况，完成此项工作内容的所有工序、所有内容。</t>
  </si>
  <si>
    <t>卫生间门</t>
  </si>
  <si>
    <t xml:space="preserve">1、规格：800*2100
2、含门套线、太美合金
</t>
  </si>
  <si>
    <t>厨房门</t>
  </si>
  <si>
    <t>橱柜</t>
  </si>
  <si>
    <t>1、含柜体、面板、五金、台面、烟机水盆的开洞等所有成活工序
2、其他未尽事宜:依据图纸、规范并结合实际情况，完成此项工作内容的所有工序、所有内容</t>
  </si>
  <si>
    <t>吊柜</t>
  </si>
  <si>
    <t>1、含柜体、面板、五金件、暗藏灯带等所有成活工序
2、其他未尽事宜:依据图纸、规范并结合实际情况，完成此项工作内容的所有工序、所有内容</t>
  </si>
  <si>
    <t>木饰面</t>
  </si>
  <si>
    <t>天花</t>
  </si>
  <si>
    <t>300x300铝扣板</t>
  </si>
  <si>
    <t xml:space="preserve">
1、300x300铝扣板(铝板与墙面交接处采用L型收边龙骨固定)厚度采用0.8mm
2、下层暗架镀锌天花龙骨(@=300mm)
3、上层暗架镀锌天花龙骨@≤1200mm 
4、φ6钢筋吊杆,中距横向≤1200纵向≤1200,吊杆上部与顶板固定件连接
5、原有结构顶板
6、部位：厨房、卫生间（湿）
7、其他未尽事宜:依据图纸、规范并结合实际情况，完成此项工作内容的所有工序、所有内容</t>
  </si>
  <si>
    <t>M2</t>
  </si>
  <si>
    <t>石膏板吊顶</t>
  </si>
  <si>
    <t xml:space="preserve">
1、白色乳胶漆面层两道;
2、封闭底漆涂料一道
3、满刮耐水腻子两遍
5、9.5厚双层石膏板,用自攻螺丝与基层板固定
6、18厚防火阻燃板,用自攻螺丝与龙骨固定
7、轻钢龙骨双层骨架:50系轻钢主龙骨中距≤1200,次龙骨中距≤400,横撑龙骨中距900
8、φ6钢筋吊杆,中距横向≤1200纵向≤1200,吊杆上部与顶板固定件连接
9、原有结构顶板
10、部位：餐厅、卫生间（干）、入户玄关
11、其他未尽事宜:依据图纸、规范并结合实际情况，完成此项工作内容的所有工序、所有内容。
12、计算规则：按水平投影面积计算</t>
  </si>
  <si>
    <t>次卧增加吊顶。工程量已经调整</t>
  </si>
  <si>
    <t>吊顶不锈钢收口</t>
  </si>
  <si>
    <t>原顶天棚（室内）</t>
  </si>
  <si>
    <t>1、白色乳胶漆面层两道
2、封闭底漆涂料一道
3、满刮耐水腻子两遍（局部不平处粉刷石膏找平层）
4、刷涂界面剂一道
5、原有结构顶板
7、部位：室内原顶
8、其他未尽事宜:依据图纸、规范并结合实际情况，完成此项工作内容的所有工序、所有内容</t>
  </si>
  <si>
    <t>吊顶边吊</t>
  </si>
  <si>
    <t>1、白色乳胶漆
2、25cn宽吊顶边吊
3、部位：吊顶周边
4、其他未尽事宜:依据图纸、规范并结合实际情况，完成此项工作内容的所有工序、所有内容</t>
  </si>
  <si>
    <t>窗帘盒</t>
  </si>
  <si>
    <t>1、白色乳胶漆
2、阻燃版
3、9.5mm厚双面石膏板
4、部位：窗户上部
5、详见图纸T-01
6、其他未尽事宜:依据图纸、规范并结合实际情况，完成此项工作内容的所有工序、所有内容</t>
  </si>
  <si>
    <t>20#楼样板间精装房工程-安装</t>
  </si>
  <si>
    <t>含税综合单价
f=(a+b+c+d+e)</t>
  </si>
  <si>
    <t>备 注
（品牌/厂家）</t>
  </si>
  <si>
    <t>主材费</t>
  </si>
  <si>
    <t>其中主材单价</t>
  </si>
  <si>
    <t>其中主材损耗率</t>
  </si>
  <si>
    <t>b=x*（1+y）</t>
  </si>
  <si>
    <t>x</t>
  </si>
  <si>
    <t xml:space="preserve"> y</t>
  </si>
  <si>
    <t>强弱电</t>
  </si>
  <si>
    <t>一户</t>
  </si>
  <si>
    <t>项</t>
  </si>
  <si>
    <t>LED射灯</t>
  </si>
  <si>
    <t xml:space="preserve">1.名称：LED射灯 含开洞费用
2.未详尽处满足图纸设计、相关规范要求  </t>
  </si>
  <si>
    <t>个</t>
  </si>
  <si>
    <t>雷士</t>
  </si>
  <si>
    <t>阳台吸顶灯</t>
  </si>
  <si>
    <t xml:space="preserve">1.名称：阳台吸顶灯
2.未详尽处满足图纸设计、相关规范要求  </t>
  </si>
  <si>
    <t>主卧室吸顶灯</t>
  </si>
  <si>
    <t xml:space="preserve">1.名称：主卧室吸顶灯
2.未详尽处满足图纸设计、相关规范要求  </t>
  </si>
  <si>
    <t>次卧室吸顶灯</t>
  </si>
  <si>
    <t xml:space="preserve">1.名称：次卧室吸顶灯
2.未详尽处满足图纸设计、相关规范要求  </t>
  </si>
  <si>
    <t>书房吸顶灯</t>
  </si>
  <si>
    <t xml:space="preserve">1.名称：书房吸顶灯
2.未详尽处满足图纸设计、相关规范要求  </t>
  </si>
  <si>
    <t>客厅吊灯</t>
  </si>
  <si>
    <t xml:space="preserve">1.名称：客厅吊灯
2.未详尽处满足图纸设计、相关规范要求  </t>
  </si>
  <si>
    <t>餐厅吊灯</t>
  </si>
  <si>
    <t xml:space="preserve">1.名称：餐厅吊灯
2.未详尽处满足图纸设计、相关规范要求  </t>
  </si>
  <si>
    <t>厨房平板灯</t>
  </si>
  <si>
    <t xml:space="preserve">1.名称：厨房平板灯
2.参数：300*600 3000K
3.未详尽处满足图纸设计、相关规范要求  </t>
  </si>
  <si>
    <t>品牌不对</t>
  </si>
  <si>
    <t>卫生间暖风机</t>
  </si>
  <si>
    <t xml:space="preserve">1.名称：卫生间暖风机
2.参数：(300*600)
3.未详尽处满足图纸设计、相关规范要求  </t>
  </si>
  <si>
    <t>卫生间集成灯</t>
  </si>
  <si>
    <t xml:space="preserve">1.名称：卫生间集成灯
2.参数：(300*300)暖光（3300K以下）
3.未详尽处满足图纸设计、相关规范要求  </t>
  </si>
  <si>
    <t>灯带</t>
  </si>
  <si>
    <t xml:space="preserve">1.名称：灯带
2.未详尽处满足图纸设计、相关规范要求  </t>
  </si>
  <si>
    <t>五孔插座</t>
  </si>
  <si>
    <t xml:space="preserve">1.名称：五孔插座
2.规格:10A
3.未详尽处满足图纸设计、相关规范要求  </t>
  </si>
  <si>
    <t>施耐德</t>
  </si>
  <si>
    <t>冰箱三孔插座</t>
  </si>
  <si>
    <t xml:space="preserve">1.名称：冰箱三孔插座
2.规格:10A
3.未详尽处满足图纸设计、相关规范要求  </t>
  </si>
  <si>
    <t>抽油烟机三孔插座</t>
  </si>
  <si>
    <t xml:space="preserve">1.名称：抽油烟机三孔插座
2.规格:10A
3.未详尽处满足图纸设计、相关规范要求  </t>
  </si>
  <si>
    <t>净水器防溅五孔插座</t>
  </si>
  <si>
    <t xml:space="preserve">1.名称：净水器防溅五孔插座
2.规格:10A
3.未详尽处满足图纸设计、相关规范要求  </t>
  </si>
  <si>
    <t>垃圾处理器防溅五孔插座</t>
  </si>
  <si>
    <t xml:space="preserve">1.名称：垃圾处理器防溅五孔插座
2.规格:10A
3.未详尽处满足图纸设计、相关规范要求  </t>
  </si>
  <si>
    <t>热水器防溅五孔插座带开关</t>
  </si>
  <si>
    <t xml:space="preserve">1.名称：热水器防溅五孔插座带开关
2.规格:10A
3.未详尽处满足图纸设计、相关规范要求  </t>
  </si>
  <si>
    <t>洗衣机防溅五孔插座</t>
  </si>
  <si>
    <t xml:space="preserve">1.名称：洗衣机防溅五孔插座
2.规格:10A
3.未详尽处满足图纸设计、相关规范要求  </t>
  </si>
  <si>
    <t>消毒柜三孔插座</t>
  </si>
  <si>
    <t xml:space="preserve">1.名称：消毒柜三孔插座
2.规格:10A
3.未详尽处满足图纸设计、相关规范要求  </t>
  </si>
  <si>
    <t>空调三孔插座带开关</t>
  </si>
  <si>
    <t xml:space="preserve">1.名称：空调三孔插座带开关
2.规格:16A
3.未详尽处满足图纸设计、相关规范要求  </t>
  </si>
  <si>
    <t>厨房五孔带开关插座</t>
  </si>
  <si>
    <t xml:space="preserve">1.名称：厨房五孔带开关插座
2.规格:10A
3.未详尽处满足图纸设计、相关规范要求  </t>
  </si>
  <si>
    <t>卫生间防溅五孔插座</t>
  </si>
  <si>
    <t xml:space="preserve">1.名称：卫生间防溅五孔插座
2.规格:10A
3.未详尽处满足图纸设计、相关规范要求  </t>
  </si>
  <si>
    <t>集分水器F防溅五孔插座</t>
  </si>
  <si>
    <t xml:space="preserve">1.名称：集分水器F防溅五孔插座
2.规格:10A
3.未详尽处满足图纸设计、相关规范要求  </t>
  </si>
  <si>
    <t>单联单控开关</t>
  </si>
  <si>
    <t xml:space="preserve">1.名称：单联单控开关
2.底边距地h:1300mm
3.未详尽处满足图纸设计、相关规范要求  </t>
  </si>
  <si>
    <t>单联双控开关</t>
  </si>
  <si>
    <t xml:space="preserve">1.名称：单联双控开关
2.底边距地h:1300mm
3.未详尽处满足图纸设计、相关规范要求  </t>
  </si>
  <si>
    <t>三联双控开关</t>
  </si>
  <si>
    <t xml:space="preserve">1.名称：三联双控开关
2.底边距地h:1300mm
3.未详尽处满足图纸设计、相关规范要求  </t>
  </si>
  <si>
    <t>地暖温控开关</t>
  </si>
  <si>
    <t xml:space="preserve">1.名称：地暖温控开关
2.底边距地h:1300mm
3.未详尽处满足图纸设计、相关规范要求  </t>
  </si>
  <si>
    <t>浴霸开关面板</t>
  </si>
  <si>
    <t xml:space="preserve">1.名称：浴霸开关面板
2.底边距地h:1300mm
3.未详尽处满足图纸设计、相关规范要求  </t>
  </si>
  <si>
    <t>接线盒面板</t>
  </si>
  <si>
    <t xml:space="preserve">1.名称：接线盒面板
2.未详尽处满足图纸设计、相关规范要求  </t>
  </si>
  <si>
    <t>电话信号插座</t>
  </si>
  <si>
    <t xml:space="preserve">1.名称：网络/电话信号插座
2.未详尽处满足图纸设计、相关规范要求  </t>
  </si>
  <si>
    <t>电视信号插座</t>
  </si>
  <si>
    <t xml:space="preserve">1.名称：网络/电视信号插座
2.未详尽处满足图纸设计、相关规范要求  </t>
  </si>
  <si>
    <t>网络信号插座</t>
  </si>
  <si>
    <t xml:space="preserve">1.名称：网络信号插座
2.未详尽处满足图纸设计、相关规范要求  </t>
  </si>
  <si>
    <t>电线</t>
  </si>
  <si>
    <t xml:space="preserve">1、名称:电线BV-2.5
2、管内敷设
3、未详尽处满足图纸设计、相关规范要求                    </t>
  </si>
  <si>
    <t xml:space="preserve">1、名称:电线BV-4
2、管内敷设
3、未详尽处满足图纸设计、相关规范要求                    </t>
  </si>
  <si>
    <t>网线</t>
  </si>
  <si>
    <t xml:space="preserve">1、名称:UTPCAT5e
2、管内敷设
3、未详尽处满足图纸设计、相关规范要求                    </t>
  </si>
  <si>
    <t>电话线</t>
  </si>
  <si>
    <t xml:space="preserve">1、名称:RVS-2x0.5
2、管内敷设
3、未详尽处满足图纸设计、相关规范要求                    </t>
  </si>
  <si>
    <t>电视线</t>
  </si>
  <si>
    <t xml:space="preserve">1、名称:SYWV-75-5
2、管内敷设
3、未详尽处满足图纸设计、相关规范要求                    </t>
  </si>
  <si>
    <t>小计</t>
  </si>
  <si>
    <t>元</t>
  </si>
  <si>
    <t>给排水</t>
  </si>
  <si>
    <t>坐便器</t>
  </si>
  <si>
    <t xml:space="preserve">1.名称：坐便器含角阀
2.含所有配件安装
3.未详尽处满足图纸设计、相关规范要求   </t>
  </si>
  <si>
    <t>恒洁</t>
  </si>
  <si>
    <t>热水器</t>
  </si>
  <si>
    <t xml:space="preserve">1.名称：热水器含角阀
2.含所有配件安装
3.未详尽处满足图纸设计、相关规范要求 </t>
  </si>
  <si>
    <t>万家乐</t>
  </si>
  <si>
    <t>角阀及软管未装上</t>
  </si>
  <si>
    <t>淋浴花洒</t>
  </si>
  <si>
    <t xml:space="preserve">1.名称：淋浴花洒
2.含所有配件安装；
3.未详尽处满足图纸设计、相关规范要求 </t>
  </si>
  <si>
    <t>九牧</t>
  </si>
  <si>
    <t>洗脸盆</t>
  </si>
  <si>
    <t xml:space="preserve">1.名称：洗脸盆含水龙头、柜体、镜子
2.含所有配件安装（包含洗脸盆下水管安装）
3.未详尽处满足图纸设计、相关规范要求 </t>
  </si>
  <si>
    <t>镜子坏了</t>
  </si>
  <si>
    <t>洗衣机龙头</t>
  </si>
  <si>
    <t xml:space="preserve">1.名称:洗衣机龙头
2.型号、规格:DN15
3.未详尽处满足图纸设计、相关规范要求 </t>
  </si>
  <si>
    <t>洗衣机地漏</t>
  </si>
  <si>
    <t xml:space="preserve">1.名称:洗衣机地漏
2.型号、规格:DN50
3.未详尽处满足图纸设计、相关规范要求 </t>
  </si>
  <si>
    <t>地漏</t>
  </si>
  <si>
    <t xml:space="preserve">1.名称:地漏
2.型号、规格:DN50
3.未详尽处满足图纸设计、相关规范要求 </t>
  </si>
  <si>
    <t>抽油烟机</t>
  </si>
  <si>
    <t xml:space="preserve">1.名称：抽油烟机
2.未详尽处满足图纸设计、相关规范要求 </t>
  </si>
  <si>
    <t>燃气灶</t>
  </si>
  <si>
    <t xml:space="preserve">1.燃气灶
2.未详尽处满足图纸设计、相关规范要求 </t>
  </si>
  <si>
    <t>洗菜盆</t>
  </si>
  <si>
    <t xml:space="preserve">1.名称：洗菜盆含水龙头
2.含所有配件安装（包含洗菜盆下水管安装）
3.未详尽处满足图纸设计、相关规范要求 </t>
  </si>
  <si>
    <t>截止阀</t>
  </si>
  <si>
    <t xml:space="preserve">1.名称：截止阀
2.规格：DN20
3.未详尽处满足图纸设计、相关规范要求 </t>
  </si>
  <si>
    <t xml:space="preserve">1.名称：截止阀
2.规格：DN15
3.未详尽处满足图纸设计、相关规范要求 </t>
  </si>
  <si>
    <t>真空破坏器</t>
  </si>
  <si>
    <t>1.名称：真空破坏器
2.规格：DN15
3.含预留DN15消防软管接口</t>
  </si>
  <si>
    <t>给水管</t>
  </si>
  <si>
    <t>1. PP-R De25（冷水）
2.含角阀、配件、管帽、堵头及其他相关配件
3.管道试压,消毒、冲洗</t>
  </si>
  <si>
    <t>1. PP-R De20（冷水）
2.含角阀、配件、管帽、堵头及其他相关配件
3.管道试压,消毒、冲洗</t>
  </si>
  <si>
    <t>1. PP-R De25（热水）
2.含角阀、配件、管帽、堵头及其他相关配件
3.管道试压,消毒、冲洗</t>
  </si>
  <si>
    <t>1. PP-R De20（热水）
2.含角阀、配件、管帽、堵头及其他相关配件
3.管道试压,消毒、冲洗</t>
  </si>
  <si>
    <t>暖通</t>
  </si>
  <si>
    <t>中央空调</t>
  </si>
  <si>
    <t>1.名称:中央空调（小爱或小度智能控制）
2.其它说明:满足规范和设计要求
3.含与之相关的一切费用</t>
  </si>
  <si>
    <t>格力、美的</t>
  </si>
  <si>
    <t>合同外单价</t>
  </si>
  <si>
    <t>客厅吸顶灯</t>
  </si>
  <si>
    <t>双方协商价</t>
  </si>
  <si>
    <t>20#楼东单元计算底稿</t>
  </si>
  <si>
    <t>列式</t>
  </si>
  <si>
    <t>结果</t>
  </si>
  <si>
    <t>31.54+5.87+7.5+5.72+3.6+1.98+11.19</t>
  </si>
  <si>
    <t>踢脚线</t>
  </si>
  <si>
    <t>9.7-0.9+11-0.9+13.399-0.9+32.88-1.1-0.9*3-1.1-3.6-0.7-0.9-0.7-0.7-1.6</t>
  </si>
  <si>
    <t>岩板电视墙</t>
  </si>
  <si>
    <t>3.6*2.4</t>
  </si>
  <si>
    <t>壁纸</t>
  </si>
  <si>
    <t>9.7*2.4-0.9*2.1-1.3*1+11*2.4-0.9*2.1-1.3*1.3+13.399*2.4-0.9*2.1-1.6*1.3+0.8*1.5+2.8*0.8+（0.6+3.7+1.2+2.4+0.15）*2.4</t>
  </si>
  <si>
    <t>（1.25+1.15+1.2+1.2+4.2）*2.4-1.1*2.1*2-0.9*2.1*2</t>
  </si>
  <si>
    <t>卫生间墙砖</t>
  </si>
  <si>
    <t>7.6*2.4-0.8*2.1*2+（1.8+1.1+0.7）*2.4</t>
  </si>
  <si>
    <t>厨房墙墙砖</t>
  </si>
  <si>
    <t>9.6*2.4-0.9*2.1-0.9*1.4+0.46</t>
  </si>
  <si>
    <t>扣除窗户加侧边</t>
  </si>
  <si>
    <t>阳台墙砖</t>
  </si>
  <si>
    <t>0.7*2.4*3+0.9*2.4+2.7*（0.3+0.1+0.2）+2*0.1*2</t>
  </si>
  <si>
    <t>增加阳台翻遍及横梁贴砖</t>
  </si>
  <si>
    <t>鞋柜</t>
  </si>
  <si>
    <t>1.13*2.4</t>
  </si>
  <si>
    <t>主卧飘窗柜子</t>
  </si>
  <si>
    <t>0.4*1.8</t>
  </si>
  <si>
    <t>尺寸缩减0.2m</t>
  </si>
  <si>
    <t>阳台柜子</t>
  </si>
  <si>
    <t>1.6*2.4</t>
  </si>
  <si>
    <t>洗衣机柜子</t>
  </si>
  <si>
    <t>0.9*2.4</t>
  </si>
  <si>
    <t>浴室柜子</t>
  </si>
  <si>
    <t>1.1*1.26</t>
  </si>
  <si>
    <t xml:space="preserve">柜子没有落地，没有到顶 </t>
  </si>
  <si>
    <t>2.6+1+1.4-0.68</t>
  </si>
  <si>
    <t>冰箱上增加吊柜折算，按原合同量走</t>
  </si>
  <si>
    <t>厨房吊顶（铝扣板吊顶）</t>
  </si>
  <si>
    <t>5.72-0.18</t>
  </si>
  <si>
    <t>卫生间吊顶（铝扣板吊顶）</t>
  </si>
  <si>
    <t>石膏板吊顶平吊（餐厅、干卫生间、走到）</t>
  </si>
  <si>
    <t>25cm边吊（客厅）</t>
  </si>
  <si>
    <t>客厅原顶批白</t>
  </si>
  <si>
    <t>不锈钢条（吊顶边缘）</t>
  </si>
  <si>
    <t>石膏板吊顶平吊（阳台）</t>
  </si>
  <si>
    <t>25cm边吊（主卧）</t>
  </si>
  <si>
    <t>主卧原顶批白</t>
  </si>
  <si>
    <t>次卧25cm边吊</t>
  </si>
  <si>
    <t>次卧原顶批白</t>
  </si>
  <si>
    <t>扣除</t>
  </si>
  <si>
    <t>次卧原顶批白改为平吊带灯带</t>
  </si>
  <si>
    <t>增加</t>
  </si>
  <si>
    <t>书房25cm边吊</t>
  </si>
  <si>
    <t>书房原顶批白</t>
  </si>
  <si>
    <t>不锈钢门套线</t>
  </si>
  <si>
    <t>2.4+2.4+2.4+2.4*2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</si>
</sst>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_ "/>
    <numFmt numFmtId="179" formatCode="[DBNum2][$RMB]General;[Red][DBNum2][$RMB]General"/>
    <numFmt numFmtId="180" formatCode="#,##0.00&quot;元&quot;"/>
  </numFmts>
  <fonts count="5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微软雅黑"/>
      <charset val="134"/>
    </font>
    <font>
      <sz val="12"/>
      <name val="微软雅黑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12"/>
      <name val="Times New Roman"/>
      <charset val="134"/>
    </font>
    <font>
      <sz val="9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14" applyNumberFormat="0" applyAlignment="0" applyProtection="0">
      <alignment vertical="center"/>
    </xf>
    <xf numFmtId="0" fontId="36" fillId="6" borderId="15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7" borderId="16" applyNumberFormat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6" fillId="0" borderId="0"/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7" fillId="0" borderId="0">
      <alignment vertical="center"/>
    </xf>
    <xf numFmtId="176" fontId="48" fillId="0" borderId="1">
      <alignment horizontal="right" vertical="center" wrapText="1"/>
    </xf>
    <xf numFmtId="0" fontId="2" fillId="0" borderId="0">
      <alignment vertical="center"/>
    </xf>
    <xf numFmtId="0" fontId="49" fillId="0" borderId="0"/>
    <xf numFmtId="0" fontId="0" fillId="0" borderId="0">
      <alignment vertical="center"/>
    </xf>
    <xf numFmtId="0" fontId="2" fillId="0" borderId="0">
      <alignment vertical="center"/>
    </xf>
    <xf numFmtId="0" fontId="50" fillId="0" borderId="0"/>
    <xf numFmtId="0" fontId="2" fillId="0" borderId="0">
      <alignment vertical="center"/>
    </xf>
    <xf numFmtId="176" fontId="48" fillId="0" borderId="1">
      <alignment horizontal="right" vertical="center" wrapText="1"/>
    </xf>
    <xf numFmtId="0" fontId="0" fillId="0" borderId="0">
      <alignment vertical="center"/>
    </xf>
    <xf numFmtId="0" fontId="47" fillId="0" borderId="0">
      <alignment vertical="center"/>
    </xf>
    <xf numFmtId="0" fontId="48" fillId="0" borderId="0" applyProtection="0">
      <alignment vertical="center"/>
    </xf>
    <xf numFmtId="0" fontId="2" fillId="0" borderId="0"/>
    <xf numFmtId="0" fontId="51" fillId="0" borderId="0"/>
  </cellStyleXfs>
  <cellXfs count="1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0" borderId="2" xfId="0" applyBorder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9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8" fillId="0" borderId="1" xfId="65" applyNumberFormat="1" applyFont="1" applyFill="1" applyBorder="1" applyAlignment="1">
      <alignment horizontal="center" vertical="center" wrapText="1"/>
    </xf>
    <xf numFmtId="177" fontId="8" fillId="0" borderId="1" xfId="65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177" fontId="10" fillId="0" borderId="1" xfId="65" applyNumberFormat="1" applyFont="1" applyFill="1" applyBorder="1" applyAlignment="1">
      <alignment horizontal="center" vertical="center" wrapText="1"/>
    </xf>
    <xf numFmtId="177" fontId="10" fillId="0" borderId="1" xfId="65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vertical="center"/>
    </xf>
    <xf numFmtId="0" fontId="7" fillId="0" borderId="1" xfId="72" applyFont="1" applyFill="1" applyBorder="1" applyAlignment="1">
      <alignment horizontal="left" vertical="center" wrapText="1"/>
    </xf>
    <xf numFmtId="0" fontId="7" fillId="0" borderId="1" xfId="72" applyFont="1" applyFill="1" applyBorder="1" applyAlignment="1">
      <alignment horizontal="center" vertical="center" wrapText="1"/>
    </xf>
    <xf numFmtId="0" fontId="6" fillId="0" borderId="1" xfId="72" applyFont="1" applyFill="1" applyBorder="1" applyAlignment="1">
      <alignment horizontal="center" vertical="center" wrapText="1"/>
    </xf>
    <xf numFmtId="9" fontId="5" fillId="0" borderId="0" xfId="0" applyNumberFormat="1" applyFont="1" applyFill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shrinkToFit="1"/>
    </xf>
    <xf numFmtId="9" fontId="8" fillId="0" borderId="1" xfId="0" applyNumberFormat="1" applyFont="1" applyFill="1" applyBorder="1" applyAlignment="1">
      <alignment vertical="center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177" fontId="8" fillId="0" borderId="0" xfId="65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9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vertical="center" wrapText="1"/>
    </xf>
    <xf numFmtId="176" fontId="13" fillId="0" borderId="0" xfId="0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177" fontId="14" fillId="0" borderId="1" xfId="65" applyNumberFormat="1" applyFont="1" applyFill="1" applyBorder="1" applyAlignment="1">
      <alignment horizontal="left" vertical="center" wrapText="1"/>
    </xf>
    <xf numFmtId="177" fontId="14" fillId="0" borderId="1" xfId="65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14" fillId="0" borderId="1" xfId="66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vertical="center" wrapText="1"/>
    </xf>
    <xf numFmtId="176" fontId="6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176" fontId="13" fillId="0" borderId="0" xfId="0" applyNumberFormat="1" applyFont="1" applyFill="1" applyBorder="1" applyAlignment="1" applyProtection="1">
      <alignment horizontal="center" vertical="top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79" fontId="2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79" fontId="17" fillId="0" borderId="0" xfId="0" applyNumberFormat="1" applyFont="1" applyFill="1" applyAlignment="1">
      <alignment horizontal="left" vertical="center" wrapText="1"/>
    </xf>
    <xf numFmtId="179" fontId="17" fillId="0" borderId="0" xfId="0" applyNumberFormat="1" applyFont="1" applyFill="1" applyBorder="1" applyAlignment="1">
      <alignment horizontal="left" vertical="center" wrapText="1"/>
    </xf>
    <xf numFmtId="179" fontId="18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justify" vertical="top" wrapText="1"/>
    </xf>
    <xf numFmtId="176" fontId="20" fillId="0" borderId="1" xfId="0" applyNumberFormat="1" applyFont="1" applyFill="1" applyBorder="1" applyAlignment="1">
      <alignment horizontal="justify" vertical="top" wrapText="1"/>
    </xf>
    <xf numFmtId="176" fontId="20" fillId="0" borderId="1" xfId="0" applyNumberFormat="1" applyFont="1" applyFill="1" applyBorder="1" applyAlignment="1">
      <alignment horizontal="center" vertical="top" wrapText="1"/>
    </xf>
    <xf numFmtId="179" fontId="20" fillId="0" borderId="1" xfId="0" applyNumberFormat="1" applyFont="1" applyFill="1" applyBorder="1" applyAlignment="1">
      <alignment horizontal="justify" vertical="top" wrapText="1"/>
    </xf>
    <xf numFmtId="180" fontId="20" fillId="0" borderId="1" xfId="0" applyNumberFormat="1" applyFont="1" applyFill="1" applyBorder="1" applyAlignment="1">
      <alignment horizontal="justify" vertical="top" wrapText="1"/>
    </xf>
    <xf numFmtId="179" fontId="17" fillId="0" borderId="1" xfId="0" applyNumberFormat="1" applyFont="1" applyFill="1" applyBorder="1" applyAlignment="1">
      <alignment horizontal="left" vertical="top" wrapText="1"/>
    </xf>
    <xf numFmtId="179" fontId="21" fillId="0" borderId="0" xfId="0" applyNumberFormat="1" applyFont="1" applyFill="1" applyAlignment="1">
      <alignment vertical="center" wrapText="1"/>
    </xf>
    <xf numFmtId="179" fontId="22" fillId="0" borderId="0" xfId="0" applyNumberFormat="1" applyFont="1" applyFill="1" applyAlignment="1">
      <alignment horizontal="left" vertical="center"/>
    </xf>
    <xf numFmtId="179" fontId="19" fillId="0" borderId="0" xfId="0" applyNumberFormat="1" applyFont="1" applyFill="1" applyAlignment="1">
      <alignment horizontal="justify" vertical="center"/>
    </xf>
    <xf numFmtId="179" fontId="19" fillId="0" borderId="0" xfId="0" applyNumberFormat="1" applyFont="1" applyFill="1" applyAlignment="1">
      <alignment horizontal="left" vertical="center" wrapText="1"/>
    </xf>
    <xf numFmtId="179" fontId="7" fillId="0" borderId="0" xfId="0" applyNumberFormat="1" applyFont="1" applyFill="1" applyAlignment="1">
      <alignment vertical="center"/>
    </xf>
    <xf numFmtId="179" fontId="23" fillId="0" borderId="0" xfId="0" applyNumberFormat="1" applyFont="1" applyFill="1" applyBorder="1" applyAlignment="1">
      <alignment vertical="center"/>
    </xf>
    <xf numFmtId="179" fontId="23" fillId="0" borderId="0" xfId="0" applyNumberFormat="1" applyFont="1" applyFill="1" applyAlignment="1">
      <alignment vertical="center"/>
    </xf>
    <xf numFmtId="179" fontId="24" fillId="0" borderId="0" xfId="0" applyNumberFormat="1" applyFont="1" applyFill="1" applyAlignment="1">
      <alignment vertical="center"/>
    </xf>
    <xf numFmtId="179" fontId="2" fillId="0" borderId="0" xfId="0" applyNumberFormat="1" applyFont="1" applyFill="1" applyAlignment="1">
      <alignment horizontal="center" vertical="center" wrapText="1"/>
    </xf>
    <xf numFmtId="179" fontId="2" fillId="0" borderId="0" xfId="0" applyNumberFormat="1" applyFont="1" applyFill="1" applyAlignment="1">
      <alignment vertical="center" wrapText="1"/>
    </xf>
    <xf numFmtId="179" fontId="2" fillId="0" borderId="0" xfId="0" applyNumberFormat="1" applyFont="1" applyFill="1" applyAlignment="1">
      <alignment horizontal="left" vertical="center" wrapText="1"/>
    </xf>
    <xf numFmtId="179" fontId="25" fillId="0" borderId="0" xfId="0" applyNumberFormat="1" applyFont="1" applyFill="1" applyAlignment="1">
      <alignment horizontal="center" vertical="center" wrapText="1"/>
    </xf>
    <xf numFmtId="179" fontId="25" fillId="0" borderId="0" xfId="0" applyNumberFormat="1" applyFont="1" applyFill="1" applyAlignment="1">
      <alignment vertical="center" wrapText="1"/>
    </xf>
    <xf numFmtId="179" fontId="25" fillId="0" borderId="1" xfId="0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9" fontId="0" fillId="0" borderId="1" xfId="22" applyNumberFormat="1" applyFont="1" applyFill="1" applyBorder="1" applyAlignment="1">
      <alignment vertical="center" wrapText="1"/>
    </xf>
    <xf numFmtId="179" fontId="0" fillId="0" borderId="1" xfId="22" applyNumberFormat="1" applyFont="1" applyFill="1" applyBorder="1" applyAlignment="1">
      <alignment horizontal="center" vertical="center" wrapText="1"/>
    </xf>
    <xf numFmtId="179" fontId="7" fillId="0" borderId="0" xfId="0" applyNumberFormat="1" applyFont="1" applyFill="1" applyAlignment="1">
      <alignment vertical="center" wrapText="1"/>
    </xf>
    <xf numFmtId="179" fontId="26" fillId="0" borderId="0" xfId="0" applyNumberFormat="1" applyFont="1" applyFill="1" applyAlignment="1">
      <alignment vertical="center" wrapText="1"/>
    </xf>
    <xf numFmtId="179" fontId="26" fillId="0" borderId="0" xfId="0" applyNumberFormat="1" applyFont="1" applyFill="1" applyBorder="1" applyAlignment="1">
      <alignment vertical="center" wrapText="1"/>
    </xf>
    <xf numFmtId="179" fontId="2" fillId="0" borderId="1" xfId="0" applyNumberFormat="1" applyFont="1" applyFill="1" applyBorder="1" applyAlignment="1">
      <alignment horizontal="left" vertical="top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 2" xfId="51"/>
    <cellStyle name="3232 2" xfId="52"/>
    <cellStyle name="常规 7 2" xfId="53"/>
    <cellStyle name="常规 53" xfId="54"/>
    <cellStyle name="常规 3 2" xfId="55"/>
    <cellStyle name="常规 3 3" xfId="56"/>
    <cellStyle name="常规 53 2" xfId="57"/>
    <cellStyle name="3232" xfId="58"/>
    <cellStyle name="常规 2" xfId="59"/>
    <cellStyle name="表体数字 3 2 6 5 3 2" xfId="60"/>
    <cellStyle name="常规 3" xfId="61"/>
    <cellStyle name="常规 4" xfId="62"/>
    <cellStyle name="常规 5" xfId="63"/>
    <cellStyle name="常规 7" xfId="64"/>
    <cellStyle name="常规_金域蓝湾二期B6交楼标准测算500标准（090401唐文调整版）" xfId="65"/>
    <cellStyle name="常规_金色B8西户型装修费用080616" xfId="66"/>
    <cellStyle name="表体数字 3 2 6 6" xfId="67"/>
    <cellStyle name="常规 144 4" xfId="68"/>
    <cellStyle name="常规 10" xfId="69"/>
    <cellStyle name="?餑_x005f_x005f_x005f_x000c_睨_x005f_x005f_x005f_x0017__x005f_x005f_x005f_x000d_帼U_x005f_x005f_x005f_x0001_0_x005f_x005f_x005f_x0005_j'_x005f_x005f_x005f_x0007__x005f_x005f_x005f_x0001__x005f_x005f_x005f_x0001_ 3" xfId="70"/>
    <cellStyle name="常规 11" xfId="71"/>
    <cellStyle name="Normal" xfId="7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947;&#21457;\16#\16#&#21806;&#27004;&#37096;&#38472;&#38745;&#38686;&#20132;&#25509;\2.&#30333;&#40557;&#22253;16&#21495;&#38498;&#39033;&#30446;&#21806;&#27004;&#37096;+&#26679;&#26495;&#38388;\1.&#21512;&#21516;&#21450;&#21512;&#21516;&#28165;&#21333;\1&#12289;&#23460;&#20869;&#30828;&#35013;\&#28207;&#21306;16&#21495;&#22320;&#22359;&#30333;&#40557;&#22253;&#26149;&#26195;&#21806;&#27004;&#37096;&#35013;&#39280;&#35013;&#20462;&#24037;&#31243;-&#25307;&#26631;&#28165;&#21333;2015-5-2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封面"/>
      <sheetName val="1编制说明"/>
      <sheetName val="2工程造价汇总表"/>
      <sheetName val="3一层售楼部硬装"/>
      <sheetName val="4二层办公司硬装"/>
      <sheetName val="5主要材料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abSelected="1" workbookViewId="0">
      <selection activeCell="D13" sqref="D13"/>
    </sheetView>
  </sheetViews>
  <sheetFormatPr defaultColWidth="9" defaultRowHeight="14.25" outlineLevelCol="6"/>
  <cols>
    <col min="1" max="1" width="7.25" style="125" customWidth="1"/>
    <col min="2" max="2" width="40" style="126" customWidth="1"/>
    <col min="3" max="3" width="8.875" style="125" customWidth="1"/>
    <col min="4" max="4" width="9.625" style="125" customWidth="1"/>
    <col min="5" max="5" width="12.75" style="126" customWidth="1"/>
    <col min="6" max="6" width="6.5" style="127" customWidth="1"/>
    <col min="7" max="7" width="8.5" style="126" customWidth="1"/>
    <col min="8" max="16384" width="9" style="104"/>
  </cols>
  <sheetData>
    <row r="1" s="104" customFormat="1" ht="39" customHeight="1" spans="1:7">
      <c r="A1" s="128" t="s">
        <v>0</v>
      </c>
      <c r="B1" s="128"/>
      <c r="C1" s="128"/>
      <c r="D1" s="128"/>
      <c r="E1" s="128"/>
      <c r="F1" s="128"/>
      <c r="G1" s="129"/>
    </row>
    <row r="2" ht="30.75" customHeight="1" spans="1:6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</row>
    <row r="3" s="121" customFormat="1" ht="36" customHeight="1" spans="1:7">
      <c r="A3" s="131">
        <v>1</v>
      </c>
      <c r="B3" s="132" t="s">
        <v>7</v>
      </c>
      <c r="C3" s="133" t="s">
        <v>8</v>
      </c>
      <c r="D3" s="133" t="s">
        <v>9</v>
      </c>
      <c r="E3" s="132" t="s">
        <v>10</v>
      </c>
      <c r="F3" s="132"/>
      <c r="G3" s="134"/>
    </row>
    <row r="4" s="121" customFormat="1" ht="27" customHeight="1" spans="1:7">
      <c r="A4" s="131">
        <v>2</v>
      </c>
      <c r="B4" s="132" t="s">
        <v>11</v>
      </c>
      <c r="C4" s="133" t="s">
        <v>8</v>
      </c>
      <c r="D4" s="133" t="s">
        <v>12</v>
      </c>
      <c r="E4" s="132" t="s">
        <v>10</v>
      </c>
      <c r="F4" s="132"/>
      <c r="G4" s="134"/>
    </row>
    <row r="5" s="121" customFormat="1" ht="27" customHeight="1" spans="1:7">
      <c r="A5" s="131">
        <v>3</v>
      </c>
      <c r="B5" s="132" t="s">
        <v>13</v>
      </c>
      <c r="C5" s="133" t="s">
        <v>8</v>
      </c>
      <c r="D5" s="133" t="s">
        <v>14</v>
      </c>
      <c r="E5" s="132" t="s">
        <v>10</v>
      </c>
      <c r="F5" s="132"/>
      <c r="G5" s="134"/>
    </row>
    <row r="6" s="121" customFormat="1" ht="27" customHeight="1" spans="1:7">
      <c r="A6" s="131">
        <v>4</v>
      </c>
      <c r="B6" s="132" t="s">
        <v>15</v>
      </c>
      <c r="C6" s="133" t="s">
        <v>8</v>
      </c>
      <c r="D6" s="133" t="s">
        <v>16</v>
      </c>
      <c r="E6" s="132" t="s">
        <v>10</v>
      </c>
      <c r="F6" s="132"/>
      <c r="G6" s="134"/>
    </row>
    <row r="7" s="121" customFormat="1" ht="27" customHeight="1" spans="1:7">
      <c r="A7" s="131">
        <v>5</v>
      </c>
      <c r="B7" s="132" t="s">
        <v>17</v>
      </c>
      <c r="C7" s="133" t="s">
        <v>18</v>
      </c>
      <c r="D7" s="133" t="s">
        <v>19</v>
      </c>
      <c r="E7" s="132" t="s">
        <v>10</v>
      </c>
      <c r="F7" s="132"/>
      <c r="G7" s="134"/>
    </row>
    <row r="8" s="121" customFormat="1" ht="27" customHeight="1" spans="1:7">
      <c r="A8" s="131">
        <v>7</v>
      </c>
      <c r="B8" s="132" t="s">
        <v>20</v>
      </c>
      <c r="C8" s="133" t="s">
        <v>8</v>
      </c>
      <c r="D8" s="133" t="s">
        <v>21</v>
      </c>
      <c r="E8" s="132" t="s">
        <v>10</v>
      </c>
      <c r="F8" s="132"/>
      <c r="G8" s="134"/>
    </row>
    <row r="9" s="121" customFormat="1" ht="32.1" customHeight="1" spans="1:7">
      <c r="A9" s="131">
        <v>8</v>
      </c>
      <c r="B9" s="132" t="s">
        <v>22</v>
      </c>
      <c r="C9" s="133" t="s">
        <v>8</v>
      </c>
      <c r="D9" s="133" t="s">
        <v>23</v>
      </c>
      <c r="E9" s="132" t="s">
        <v>10</v>
      </c>
      <c r="F9" s="132"/>
      <c r="G9" s="135"/>
    </row>
    <row r="10" s="121" customFormat="1" ht="32.1" customHeight="1" spans="1:7">
      <c r="A10" s="131">
        <v>9</v>
      </c>
      <c r="B10" s="132" t="s">
        <v>24</v>
      </c>
      <c r="C10" s="133" t="s">
        <v>8</v>
      </c>
      <c r="D10" s="133" t="s">
        <v>25</v>
      </c>
      <c r="E10" s="132" t="s">
        <v>10</v>
      </c>
      <c r="F10" s="132"/>
      <c r="G10" s="135"/>
    </row>
    <row r="11" s="122" customFormat="1" ht="32.1" customHeight="1" spans="1:7">
      <c r="A11" s="131">
        <v>10</v>
      </c>
      <c r="B11" s="132" t="s">
        <v>26</v>
      </c>
      <c r="C11" s="133" t="s">
        <v>8</v>
      </c>
      <c r="D11" s="133" t="s">
        <v>27</v>
      </c>
      <c r="E11" s="132" t="s">
        <v>10</v>
      </c>
      <c r="F11" s="132"/>
      <c r="G11" s="136"/>
    </row>
    <row r="12" s="123" customFormat="1" ht="32.1" customHeight="1" spans="1:7">
      <c r="A12" s="131">
        <v>11</v>
      </c>
      <c r="B12" s="132" t="s">
        <v>28</v>
      </c>
      <c r="C12" s="133" t="s">
        <v>29</v>
      </c>
      <c r="D12" s="133" t="s">
        <v>30</v>
      </c>
      <c r="E12" s="132" t="s">
        <v>10</v>
      </c>
      <c r="F12" s="132"/>
      <c r="G12" s="135"/>
    </row>
    <row r="13" s="123" customFormat="1" ht="32.1" customHeight="1" spans="1:7">
      <c r="A13" s="131">
        <v>12</v>
      </c>
      <c r="B13" s="132" t="s">
        <v>31</v>
      </c>
      <c r="C13" s="133" t="s">
        <v>8</v>
      </c>
      <c r="D13" s="133" t="s">
        <v>32</v>
      </c>
      <c r="E13" s="132" t="s">
        <v>10</v>
      </c>
      <c r="F13" s="132"/>
      <c r="G13" s="135"/>
    </row>
    <row r="14" s="123" customFormat="1" ht="32.1" customHeight="1" spans="1:7">
      <c r="A14" s="131">
        <v>13</v>
      </c>
      <c r="B14" s="132" t="s">
        <v>33</v>
      </c>
      <c r="C14" s="133" t="s">
        <v>29</v>
      </c>
      <c r="D14" s="133" t="s">
        <v>34</v>
      </c>
      <c r="E14" s="132" t="s">
        <v>10</v>
      </c>
      <c r="F14" s="132"/>
      <c r="G14" s="135"/>
    </row>
    <row r="15" s="123" customFormat="1" ht="32.1" customHeight="1" spans="1:7">
      <c r="A15" s="131">
        <v>14</v>
      </c>
      <c r="B15" s="132" t="s">
        <v>35</v>
      </c>
      <c r="C15" s="133" t="s">
        <v>29</v>
      </c>
      <c r="D15" s="133" t="s">
        <v>36</v>
      </c>
      <c r="E15" s="132" t="s">
        <v>10</v>
      </c>
      <c r="F15" s="132"/>
      <c r="G15" s="135"/>
    </row>
    <row r="16" s="124" customFormat="1" ht="33" customHeight="1" spans="1:7">
      <c r="A16" s="131">
        <v>15</v>
      </c>
      <c r="B16" s="132" t="s">
        <v>37</v>
      </c>
      <c r="C16" s="133" t="s">
        <v>38</v>
      </c>
      <c r="D16" s="133" t="s">
        <v>39</v>
      </c>
      <c r="E16" s="132" t="s">
        <v>10</v>
      </c>
      <c r="F16" s="132"/>
      <c r="G16" s="135"/>
    </row>
    <row r="17" s="124" customFormat="1" ht="33" customHeight="1" spans="1:7">
      <c r="A17" s="131">
        <v>16</v>
      </c>
      <c r="B17" s="132" t="s">
        <v>40</v>
      </c>
      <c r="C17" s="133" t="s">
        <v>41</v>
      </c>
      <c r="D17" s="133" t="s">
        <v>39</v>
      </c>
      <c r="E17" s="132"/>
      <c r="F17" s="132"/>
      <c r="G17" s="135"/>
    </row>
    <row r="18" s="124" customFormat="1" ht="33" customHeight="1" spans="1:7">
      <c r="A18" s="131">
        <v>17</v>
      </c>
      <c r="B18" s="132" t="s">
        <v>42</v>
      </c>
      <c r="C18" s="133" t="s">
        <v>43</v>
      </c>
      <c r="D18" s="133" t="s">
        <v>39</v>
      </c>
      <c r="E18" s="132"/>
      <c r="F18" s="132"/>
      <c r="G18" s="135"/>
    </row>
    <row r="19" ht="33.95" customHeight="1" spans="1:6">
      <c r="A19" s="137" t="s">
        <v>44</v>
      </c>
      <c r="B19" s="137"/>
      <c r="C19" s="137" t="s">
        <v>45</v>
      </c>
      <c r="D19" s="137"/>
      <c r="E19" s="137"/>
      <c r="F19" s="137"/>
    </row>
    <row r="20" ht="26.1" customHeight="1" spans="1:6">
      <c r="A20" s="137"/>
      <c r="B20" s="137"/>
      <c r="C20" s="137"/>
      <c r="D20" s="137"/>
      <c r="E20" s="137"/>
      <c r="F20" s="137"/>
    </row>
    <row r="21" s="104" customFormat="1" spans="1:7">
      <c r="A21" s="125"/>
      <c r="B21" s="126"/>
      <c r="C21" s="125"/>
      <c r="D21" s="125"/>
      <c r="E21" s="126"/>
      <c r="F21" s="127"/>
      <c r="G21" s="126"/>
    </row>
    <row r="22" s="104" customFormat="1" spans="1:7">
      <c r="A22" s="125"/>
      <c r="B22" s="126"/>
      <c r="C22" s="125"/>
      <c r="D22" s="125"/>
      <c r="E22" s="126"/>
      <c r="F22" s="127"/>
      <c r="G22" s="126"/>
    </row>
    <row r="23" s="104" customFormat="1" spans="1:7">
      <c r="A23" s="125"/>
      <c r="B23" s="126"/>
      <c r="C23" s="125"/>
      <c r="D23" s="125"/>
      <c r="E23" s="126"/>
      <c r="F23" s="127"/>
      <c r="G23" s="126"/>
    </row>
    <row r="24" s="104" customFormat="1" spans="1:7">
      <c r="A24" s="125"/>
      <c r="B24" s="126"/>
      <c r="C24" s="125"/>
      <c r="D24" s="125"/>
      <c r="E24" s="126"/>
      <c r="F24" s="127"/>
      <c r="G24" s="126"/>
    </row>
    <row r="25" s="104" customFormat="1" spans="1:7">
      <c r="A25" s="125"/>
      <c r="B25" s="126"/>
      <c r="C25" s="125"/>
      <c r="D25" s="125"/>
      <c r="E25" s="126"/>
      <c r="F25" s="127"/>
      <c r="G25" s="126"/>
    </row>
    <row r="26" s="104" customFormat="1" spans="1:7">
      <c r="A26" s="125"/>
      <c r="B26" s="126"/>
      <c r="C26" s="125"/>
      <c r="D26" s="125"/>
      <c r="E26" s="126"/>
      <c r="F26" s="127"/>
      <c r="G26" s="126"/>
    </row>
    <row r="27" s="104" customFormat="1" spans="1:7">
      <c r="A27" s="125"/>
      <c r="B27" s="126"/>
      <c r="C27" s="125"/>
      <c r="D27" s="125"/>
      <c r="E27" s="126"/>
      <c r="F27" s="127"/>
      <c r="G27" s="126"/>
    </row>
    <row r="28" s="104" customFormat="1" spans="1:7">
      <c r="A28" s="125"/>
      <c r="B28" s="126"/>
      <c r="C28" s="125"/>
      <c r="D28" s="125"/>
      <c r="E28" s="126"/>
      <c r="F28" s="127"/>
      <c r="G28" s="126"/>
    </row>
    <row r="29" s="104" customFormat="1" spans="1:7">
      <c r="A29" s="125"/>
      <c r="B29" s="126"/>
      <c r="C29" s="125"/>
      <c r="D29" s="125"/>
      <c r="E29" s="126"/>
      <c r="F29" s="127"/>
      <c r="G29" s="126"/>
    </row>
    <row r="30" s="104" customFormat="1" spans="1:7">
      <c r="A30" s="125"/>
      <c r="B30" s="126"/>
      <c r="C30" s="125"/>
      <c r="D30" s="125"/>
      <c r="E30" s="126"/>
      <c r="F30" s="127"/>
      <c r="G30" s="126"/>
    </row>
    <row r="31" s="104" customFormat="1" spans="1:7">
      <c r="A31" s="125"/>
      <c r="B31" s="126"/>
      <c r="C31" s="125"/>
      <c r="D31" s="125"/>
      <c r="E31" s="126"/>
      <c r="F31" s="127"/>
      <c r="G31" s="126"/>
    </row>
    <row r="32" s="104" customFormat="1" spans="1:7">
      <c r="A32" s="125"/>
      <c r="B32" s="126"/>
      <c r="C32" s="125"/>
      <c r="D32" s="125"/>
      <c r="E32" s="126"/>
      <c r="F32" s="127"/>
      <c r="G32" s="126"/>
    </row>
    <row r="33" s="104" customFormat="1" spans="1:7">
      <c r="A33" s="125"/>
      <c r="B33" s="126"/>
      <c r="C33" s="125"/>
      <c r="D33" s="125"/>
      <c r="E33" s="126"/>
      <c r="F33" s="127"/>
      <c r="G33" s="126"/>
    </row>
    <row r="34" s="104" customFormat="1" spans="1:7">
      <c r="A34" s="125"/>
      <c r="B34" s="126"/>
      <c r="C34" s="125"/>
      <c r="D34" s="125"/>
      <c r="E34" s="126"/>
      <c r="F34" s="127"/>
      <c r="G34" s="126"/>
    </row>
    <row r="35" s="104" customFormat="1" ht="43.5" customHeight="1" spans="1:7">
      <c r="A35" s="125"/>
      <c r="B35" s="126"/>
      <c r="C35" s="125"/>
      <c r="D35" s="125"/>
      <c r="E35" s="126"/>
      <c r="F35" s="127"/>
      <c r="G35" s="126"/>
    </row>
  </sheetData>
  <mergeCells count="3">
    <mergeCell ref="A1:F1"/>
    <mergeCell ref="A19:B20"/>
    <mergeCell ref="C19:F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2" workbookViewId="0">
      <selection activeCell="E24" sqref="E24:H24"/>
    </sheetView>
  </sheetViews>
  <sheetFormatPr defaultColWidth="9" defaultRowHeight="14.25" outlineLevelCol="7"/>
  <cols>
    <col min="1" max="1" width="10.125" style="104" customWidth="1"/>
    <col min="2" max="2" width="10.5" style="104" customWidth="1"/>
    <col min="3" max="3" width="4.5" style="104" customWidth="1"/>
    <col min="4" max="4" width="9.25" style="104" customWidth="1"/>
    <col min="5" max="5" width="10.625" style="104" customWidth="1"/>
    <col min="6" max="6" width="12" style="104" customWidth="1"/>
    <col min="7" max="7" width="12.75" style="104" customWidth="1"/>
    <col min="8" max="8" width="12.25" style="104" customWidth="1"/>
    <col min="9" max="16384" width="9" style="104"/>
  </cols>
  <sheetData>
    <row r="1" s="104" customFormat="1" ht="37.5" customHeight="1" spans="1:8">
      <c r="A1" s="106" t="s">
        <v>46</v>
      </c>
      <c r="B1" s="106"/>
      <c r="C1" s="106"/>
      <c r="D1" s="106"/>
      <c r="E1" s="106"/>
      <c r="F1" s="106"/>
      <c r="G1" s="106"/>
      <c r="H1" s="106"/>
    </row>
    <row r="2" s="104" customFormat="1" ht="31.9" customHeight="1" spans="1:8">
      <c r="A2" s="107" t="s">
        <v>47</v>
      </c>
      <c r="B2" s="107"/>
      <c r="C2" s="107"/>
      <c r="D2" s="107"/>
      <c r="E2" s="107"/>
      <c r="F2" s="107"/>
      <c r="G2" s="107"/>
      <c r="H2" s="107"/>
    </row>
    <row r="3" s="104" customFormat="1" ht="23.25" customHeight="1" spans="1:8">
      <c r="A3" s="107" t="s">
        <v>48</v>
      </c>
      <c r="B3" s="107"/>
      <c r="C3" s="107"/>
      <c r="D3" s="107"/>
      <c r="E3" s="107"/>
      <c r="F3" s="107"/>
      <c r="G3" s="107"/>
      <c r="H3" s="107"/>
    </row>
    <row r="4" s="104" customFormat="1" ht="25.5" customHeight="1" spans="1:8">
      <c r="A4" s="107" t="s">
        <v>49</v>
      </c>
      <c r="B4" s="107"/>
      <c r="C4" s="107"/>
      <c r="D4" s="107"/>
      <c r="E4" s="107"/>
      <c r="F4" s="107"/>
      <c r="G4" s="107"/>
      <c r="H4" s="107"/>
    </row>
    <row r="5" s="104" customFormat="1" ht="30" customHeight="1" spans="1:8">
      <c r="A5" s="108" t="s">
        <v>50</v>
      </c>
      <c r="B5" s="108"/>
      <c r="C5" s="108"/>
      <c r="D5" s="108"/>
      <c r="E5" s="108"/>
      <c r="F5" s="108"/>
      <c r="G5" s="108"/>
      <c r="H5" s="108"/>
    </row>
    <row r="6" s="105" customFormat="1" ht="24" customHeight="1" spans="1:8">
      <c r="A6" s="109" t="s">
        <v>1</v>
      </c>
      <c r="B6" s="109" t="s">
        <v>51</v>
      </c>
      <c r="C6" s="109"/>
      <c r="D6" s="109"/>
      <c r="E6" s="109" t="s">
        <v>52</v>
      </c>
      <c r="F6" s="109" t="s">
        <v>53</v>
      </c>
      <c r="G6" s="109" t="s">
        <v>54</v>
      </c>
      <c r="H6" s="109" t="s">
        <v>55</v>
      </c>
    </row>
    <row r="7" s="104" customFormat="1" ht="20.25" customHeight="1" spans="1:8">
      <c r="A7" s="110" t="s">
        <v>56</v>
      </c>
      <c r="B7" s="111" t="s">
        <v>57</v>
      </c>
      <c r="C7" s="111"/>
      <c r="D7" s="111"/>
      <c r="E7" s="112">
        <f>E8+E9+E10+E11</f>
        <v>0</v>
      </c>
      <c r="F7" s="112">
        <v>0</v>
      </c>
      <c r="G7" s="112">
        <f>G8+G9+G10+G11</f>
        <v>0</v>
      </c>
      <c r="H7" s="112">
        <f ca="1">H8+H102+H10+H9+H11+H12</f>
        <v>130500</v>
      </c>
    </row>
    <row r="8" s="104" customFormat="1" ht="20.25" customHeight="1" spans="1:8">
      <c r="A8" s="113">
        <v>1.1</v>
      </c>
      <c r="B8" s="114" t="s">
        <v>58</v>
      </c>
      <c r="C8" s="114"/>
      <c r="D8" s="114"/>
      <c r="E8" s="112">
        <v>0</v>
      </c>
      <c r="F8" s="112">
        <v>0</v>
      </c>
      <c r="G8" s="112">
        <v>0</v>
      </c>
      <c r="H8" s="112">
        <f ca="1">结算明细表!C8</f>
        <v>130551.702618608</v>
      </c>
    </row>
    <row r="9" s="104" customFormat="1" ht="20.25" customHeight="1" spans="1:8">
      <c r="A9" s="113">
        <v>1.2</v>
      </c>
      <c r="B9" s="114" t="s">
        <v>59</v>
      </c>
      <c r="C9" s="114"/>
      <c r="D9" s="114"/>
      <c r="E9" s="112">
        <v>0</v>
      </c>
      <c r="F9" s="112">
        <v>0</v>
      </c>
      <c r="G9" s="112">
        <v>0</v>
      </c>
      <c r="H9" s="112"/>
    </row>
    <row r="10" s="104" customFormat="1" ht="20.25" customHeight="1" spans="1:8">
      <c r="A10" s="113">
        <v>1.3</v>
      </c>
      <c r="B10" s="114" t="s">
        <v>60</v>
      </c>
      <c r="C10" s="114"/>
      <c r="D10" s="114"/>
      <c r="E10" s="112">
        <v>0</v>
      </c>
      <c r="F10" s="112">
        <v>0</v>
      </c>
      <c r="G10" s="112">
        <v>0</v>
      </c>
      <c r="H10" s="114"/>
    </row>
    <row r="11" s="104" customFormat="1" ht="20.25" customHeight="1" spans="1:8">
      <c r="A11" s="113">
        <v>1.4</v>
      </c>
      <c r="B11" s="114" t="s">
        <v>61</v>
      </c>
      <c r="C11" s="114"/>
      <c r="D11" s="114"/>
      <c r="E11" s="112">
        <v>0</v>
      </c>
      <c r="F11" s="112">
        <v>0</v>
      </c>
      <c r="G11" s="112">
        <v>0</v>
      </c>
      <c r="H11" s="112"/>
    </row>
    <row r="12" s="104" customFormat="1" ht="20.25" customHeight="1" spans="1:8">
      <c r="A12" s="113">
        <v>1.5</v>
      </c>
      <c r="B12" s="114" t="s">
        <v>62</v>
      </c>
      <c r="C12" s="114"/>
      <c r="D12" s="114"/>
      <c r="E12" s="114"/>
      <c r="F12" s="114"/>
      <c r="G12" s="114"/>
      <c r="H12" s="112">
        <f ca="1">结算明细表!C9-结算明细表!C8</f>
        <v>-51.7026186080038</v>
      </c>
    </row>
    <row r="13" s="104" customFormat="1" ht="20.25" customHeight="1" spans="1:8">
      <c r="A13" s="110" t="s">
        <v>63</v>
      </c>
      <c r="B13" s="111" t="s">
        <v>64</v>
      </c>
      <c r="C13" s="111"/>
      <c r="D13" s="111"/>
      <c r="E13" s="112">
        <v>0</v>
      </c>
      <c r="F13" s="112"/>
      <c r="G13" s="112">
        <v>0</v>
      </c>
      <c r="H13" s="112">
        <v>0</v>
      </c>
    </row>
    <row r="14" s="104" customFormat="1" ht="20.25" customHeight="1" spans="1:8">
      <c r="A14" s="113">
        <v>2.1</v>
      </c>
      <c r="B14" s="114" t="s">
        <v>65</v>
      </c>
      <c r="C14" s="114"/>
      <c r="D14" s="114"/>
      <c r="E14" s="112">
        <v>0</v>
      </c>
      <c r="F14" s="112"/>
      <c r="G14" s="112">
        <v>0</v>
      </c>
      <c r="H14" s="112">
        <v>0</v>
      </c>
    </row>
    <row r="15" s="104" customFormat="1" ht="20.25" customHeight="1" spans="1:8">
      <c r="A15" s="113">
        <v>2.2</v>
      </c>
      <c r="B15" s="114" t="s">
        <v>65</v>
      </c>
      <c r="C15" s="114"/>
      <c r="D15" s="114"/>
      <c r="E15" s="112">
        <v>0</v>
      </c>
      <c r="F15" s="112"/>
      <c r="G15" s="112">
        <v>0</v>
      </c>
      <c r="H15" s="112">
        <v>0</v>
      </c>
    </row>
    <row r="16" s="104" customFormat="1" ht="20.25" customHeight="1" spans="1:8">
      <c r="A16" s="110" t="s">
        <v>66</v>
      </c>
      <c r="B16" s="111" t="s">
        <v>67</v>
      </c>
      <c r="C16" s="111"/>
      <c r="D16" s="114" t="s">
        <v>68</v>
      </c>
      <c r="E16" s="115">
        <f ca="1">H7</f>
        <v>130500</v>
      </c>
      <c r="F16" s="115"/>
      <c r="G16" s="115"/>
      <c r="H16" s="115"/>
    </row>
    <row r="17" s="104" customFormat="1" ht="20.25" customHeight="1" spans="1:8">
      <c r="A17" s="110"/>
      <c r="B17" s="111"/>
      <c r="C17" s="111"/>
      <c r="D17" s="114" t="s">
        <v>69</v>
      </c>
      <c r="E17" s="116">
        <f ca="1">E16</f>
        <v>130500</v>
      </c>
      <c r="F17" s="116"/>
      <c r="G17" s="116"/>
      <c r="H17" s="116"/>
    </row>
    <row r="18" s="104" customFormat="1" ht="20.25" customHeight="1" spans="1:8">
      <c r="A18" s="110" t="s">
        <v>70</v>
      </c>
      <c r="B18" s="111" t="s">
        <v>71</v>
      </c>
      <c r="C18" s="111"/>
      <c r="D18" s="111"/>
      <c r="E18" s="112">
        <v>0</v>
      </c>
      <c r="F18" s="112"/>
      <c r="G18" s="112"/>
      <c r="H18" s="112"/>
    </row>
    <row r="19" s="104" customFormat="1" ht="20.25" customHeight="1" spans="1:8">
      <c r="A19" s="113">
        <v>4.1</v>
      </c>
      <c r="B19" s="114" t="s">
        <v>72</v>
      </c>
      <c r="C19" s="114"/>
      <c r="D19" s="114"/>
      <c r="E19" s="112">
        <v>0</v>
      </c>
      <c r="F19" s="112"/>
      <c r="G19" s="112"/>
      <c r="H19" s="112"/>
    </row>
    <row r="20" s="104" customFormat="1" ht="20.25" customHeight="1" spans="1:8">
      <c r="A20" s="113">
        <v>4.2</v>
      </c>
      <c r="B20" s="114" t="s">
        <v>73</v>
      </c>
      <c r="C20" s="114"/>
      <c r="D20" s="114"/>
      <c r="E20" s="112">
        <v>0</v>
      </c>
      <c r="F20" s="112"/>
      <c r="G20" s="112"/>
      <c r="H20" s="112"/>
    </row>
    <row r="21" s="104" customFormat="1" ht="20.25" customHeight="1" spans="1:8">
      <c r="A21" s="110" t="s">
        <v>74</v>
      </c>
      <c r="B21" s="111" t="s">
        <v>75</v>
      </c>
      <c r="C21" s="111"/>
      <c r="D21" s="111"/>
      <c r="E21" s="112">
        <v>0</v>
      </c>
      <c r="F21" s="112"/>
      <c r="G21" s="112"/>
      <c r="H21" s="112"/>
    </row>
    <row r="22" s="104" customFormat="1" ht="20.25" customHeight="1" spans="1:8">
      <c r="A22" s="113">
        <v>5.1</v>
      </c>
      <c r="B22" s="114" t="s">
        <v>76</v>
      </c>
      <c r="C22" s="114"/>
      <c r="D22" s="114"/>
      <c r="E22" s="114" t="s">
        <v>77</v>
      </c>
      <c r="F22" s="114"/>
      <c r="G22" s="114"/>
      <c r="H22" s="114"/>
    </row>
    <row r="23" s="104" customFormat="1" ht="20.25" customHeight="1" spans="1:8">
      <c r="A23" s="113">
        <v>5.2</v>
      </c>
      <c r="B23" s="114" t="s">
        <v>78</v>
      </c>
      <c r="C23" s="114"/>
      <c r="D23" s="114"/>
      <c r="E23" s="114" t="s">
        <v>77</v>
      </c>
      <c r="F23" s="114"/>
      <c r="G23" s="114"/>
      <c r="H23" s="114"/>
    </row>
    <row r="24" s="104" customFormat="1" ht="20.25" customHeight="1" spans="1:8">
      <c r="A24" s="110" t="s">
        <v>79</v>
      </c>
      <c r="B24" s="111" t="s">
        <v>80</v>
      </c>
      <c r="C24" s="114" t="s">
        <v>68</v>
      </c>
      <c r="D24" s="114"/>
      <c r="E24" s="115">
        <f ca="1">E16</f>
        <v>130500</v>
      </c>
      <c r="F24" s="115"/>
      <c r="G24" s="115"/>
      <c r="H24" s="115"/>
    </row>
    <row r="25" s="104" customFormat="1" ht="20.25" customHeight="1" spans="1:8">
      <c r="A25" s="110"/>
      <c r="B25" s="111"/>
      <c r="C25" s="114" t="s">
        <v>69</v>
      </c>
      <c r="D25" s="114"/>
      <c r="E25" s="116">
        <f ca="1">E17</f>
        <v>130500</v>
      </c>
      <c r="F25" s="116"/>
      <c r="G25" s="116"/>
      <c r="H25" s="116"/>
    </row>
    <row r="26" s="104" customFormat="1" ht="20.25" customHeight="1" spans="1:8">
      <c r="A26" s="110" t="s">
        <v>81</v>
      </c>
      <c r="B26" s="111" t="s">
        <v>82</v>
      </c>
      <c r="C26" s="114" t="s">
        <v>68</v>
      </c>
      <c r="D26" s="114"/>
      <c r="E26" s="115">
        <f ca="1">E24</f>
        <v>130500</v>
      </c>
      <c r="F26" s="115"/>
      <c r="G26" s="115"/>
      <c r="H26" s="115"/>
    </row>
    <row r="27" s="104" customFormat="1" ht="20.25" customHeight="1" spans="1:8">
      <c r="A27" s="110"/>
      <c r="B27" s="111"/>
      <c r="C27" s="114" t="s">
        <v>69</v>
      </c>
      <c r="D27" s="114"/>
      <c r="E27" s="116">
        <f ca="1">E17</f>
        <v>130500</v>
      </c>
      <c r="F27" s="116"/>
      <c r="G27" s="116"/>
      <c r="H27" s="116"/>
    </row>
    <row r="28" s="104" customFormat="1" spans="1:8">
      <c r="A28" s="117"/>
      <c r="B28" s="117"/>
      <c r="C28" s="117"/>
      <c r="D28" s="117"/>
      <c r="E28" s="117"/>
      <c r="F28" s="117"/>
      <c r="G28" s="117"/>
      <c r="H28" s="117"/>
    </row>
    <row r="29" s="104" customFormat="1" spans="1:8">
      <c r="A29" s="118" t="s">
        <v>83</v>
      </c>
      <c r="B29" s="118"/>
      <c r="C29" s="118"/>
      <c r="D29" s="118"/>
      <c r="E29" s="118"/>
      <c r="F29" s="118"/>
      <c r="G29" s="118"/>
      <c r="H29" s="118"/>
    </row>
    <row r="30" s="104" customFormat="1" spans="1:1">
      <c r="A30" s="119"/>
    </row>
    <row r="31" s="104" customFormat="1" spans="1:1">
      <c r="A31" s="119"/>
    </row>
    <row r="32" s="104" customFormat="1" spans="1:8">
      <c r="A32" s="118" t="s">
        <v>84</v>
      </c>
      <c r="B32" s="118"/>
      <c r="C32" s="118"/>
      <c r="D32" s="118"/>
      <c r="E32" s="118"/>
      <c r="F32" s="118"/>
      <c r="G32" s="118"/>
      <c r="H32" s="118"/>
    </row>
    <row r="33" s="104" customFormat="1" spans="1:1">
      <c r="A33" s="119"/>
    </row>
    <row r="34" s="104" customFormat="1" ht="27" customHeight="1" spans="1:8">
      <c r="A34" s="120"/>
      <c r="B34" s="120"/>
      <c r="C34" s="120"/>
      <c r="D34" s="120"/>
      <c r="E34" s="120"/>
      <c r="F34" s="120"/>
      <c r="G34" s="120"/>
      <c r="H34" s="120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zoomScaleSheetLayoutView="85" workbookViewId="0">
      <selection activeCell="C8" sqref="C8"/>
    </sheetView>
  </sheetViews>
  <sheetFormatPr defaultColWidth="9" defaultRowHeight="13.5" outlineLevelCol="3"/>
  <cols>
    <col min="1" max="1" width="11.125" style="94" customWidth="1"/>
    <col min="2" max="2" width="22.25" style="95" customWidth="1"/>
    <col min="3" max="3" width="27.5" style="96" customWidth="1"/>
    <col min="4" max="4" width="19.75" style="95" customWidth="1"/>
    <col min="5" max="16384" width="9" style="95"/>
  </cols>
  <sheetData>
    <row r="1" ht="69" customHeight="1" spans="1:4">
      <c r="A1" s="97" t="s">
        <v>85</v>
      </c>
      <c r="B1" s="97"/>
      <c r="C1" s="98"/>
      <c r="D1" s="98"/>
    </row>
    <row r="2" ht="42" customHeight="1" spans="1:4">
      <c r="A2" s="99" t="s">
        <v>1</v>
      </c>
      <c r="B2" s="99" t="s">
        <v>51</v>
      </c>
      <c r="C2" s="100" t="s">
        <v>86</v>
      </c>
      <c r="D2" s="99" t="s">
        <v>6</v>
      </c>
    </row>
    <row r="3" ht="62" customHeight="1" spans="1:4">
      <c r="A3" s="99">
        <v>1</v>
      </c>
      <c r="B3" s="101" t="str">
        <f>户内精装修!B6</f>
        <v>地面</v>
      </c>
      <c r="C3" s="102">
        <f ca="1">户内精装修!L6</f>
        <v>15199.276722608</v>
      </c>
      <c r="D3" s="101"/>
    </row>
    <row r="4" ht="62" customHeight="1" spans="1:4">
      <c r="A4" s="99">
        <v>2</v>
      </c>
      <c r="B4" s="101" t="str">
        <f>户内精装修!B12</f>
        <v>地暖</v>
      </c>
      <c r="C4" s="102">
        <f ca="1">户内精装修!L12</f>
        <v>6465.008</v>
      </c>
      <c r="D4" s="101"/>
    </row>
    <row r="5" ht="62" customHeight="1" spans="1:4">
      <c r="A5" s="99">
        <v>3</v>
      </c>
      <c r="B5" s="101" t="str">
        <f>户内精装修!B14</f>
        <v>墙面</v>
      </c>
      <c r="C5" s="102">
        <f ca="1">户内精装修!L14</f>
        <v>47649.622706</v>
      </c>
      <c r="D5" s="101"/>
    </row>
    <row r="6" ht="62" customHeight="1" spans="1:4">
      <c r="A6" s="99">
        <v>4</v>
      </c>
      <c r="B6" s="101" t="str">
        <f>户内精装修!B29</f>
        <v>天花</v>
      </c>
      <c r="C6" s="102">
        <f ca="1">户内精装修!L29</f>
        <v>13841.69963</v>
      </c>
      <c r="D6" s="101"/>
    </row>
    <row r="7" ht="62" customHeight="1" spans="1:4">
      <c r="A7" s="99">
        <v>5</v>
      </c>
      <c r="B7" s="101" t="s">
        <v>87</v>
      </c>
      <c r="C7" s="102">
        <f>'安装清单（结算）'!N67</f>
        <v>47396.09556</v>
      </c>
      <c r="D7" s="101"/>
    </row>
    <row r="8" ht="62" customHeight="1" spans="1:4">
      <c r="A8" s="99">
        <v>6</v>
      </c>
      <c r="B8" s="101" t="s">
        <v>88</v>
      </c>
      <c r="C8" s="102">
        <f ca="1">SUM(C3:C7)</f>
        <v>130551.702618608</v>
      </c>
      <c r="D8" s="101"/>
    </row>
    <row r="9" ht="48" customHeight="1" spans="1:4">
      <c r="A9" s="99">
        <v>7</v>
      </c>
      <c r="B9" s="103" t="s">
        <v>89</v>
      </c>
      <c r="C9" s="100">
        <v>130500</v>
      </c>
      <c r="D9" s="99"/>
    </row>
    <row r="11" ht="33" customHeight="1"/>
  </sheetData>
  <mergeCells count="1">
    <mergeCell ref="A1:D1"/>
  </mergeCells>
  <pageMargins left="0.75" right="0.75" top="1" bottom="1" header="0.5" footer="0.5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view="pageBreakPreview" zoomScaleNormal="100" workbookViewId="0">
      <selection activeCell="B6" sqref="B6:B29"/>
    </sheetView>
  </sheetViews>
  <sheetFormatPr defaultColWidth="9" defaultRowHeight="13.5"/>
  <cols>
    <col min="1" max="1" width="7.125" style="73" customWidth="1"/>
    <col min="2" max="2" width="15.875" style="72" customWidth="1"/>
    <col min="3" max="3" width="38.125" style="72" customWidth="1"/>
    <col min="4" max="4" width="6.375" style="73" customWidth="1"/>
    <col min="5" max="5" width="9" style="74"/>
    <col min="6" max="6" width="6.5" style="74" customWidth="1"/>
    <col min="7" max="7" width="7.375" style="74" customWidth="1"/>
    <col min="8" max="8" width="10.75" style="74" customWidth="1"/>
    <col min="9" max="9" width="11" style="74" customWidth="1"/>
    <col min="10" max="11" width="9" style="74" customWidth="1"/>
    <col min="12" max="12" width="12.125" style="74" customWidth="1"/>
    <col min="13" max="13" width="15.625" style="73" customWidth="1"/>
    <col min="14" max="14" width="21.5" style="72" customWidth="1"/>
    <col min="15" max="15" width="13" style="73" customWidth="1"/>
    <col min="16" max="19" width="12.625" style="72"/>
    <col min="20" max="16384" width="9" style="72"/>
  </cols>
  <sheetData>
    <row r="1" s="72" customFormat="1" ht="35.1" customHeight="1" spans="1:15">
      <c r="A1" s="75" t="s">
        <v>90</v>
      </c>
      <c r="B1" s="76"/>
      <c r="C1" s="75"/>
      <c r="D1" s="75"/>
      <c r="E1" s="77"/>
      <c r="F1" s="77"/>
      <c r="G1" s="77"/>
      <c r="H1" s="77"/>
      <c r="I1" s="77"/>
      <c r="J1" s="77"/>
      <c r="K1" s="77"/>
      <c r="L1" s="77"/>
      <c r="M1" s="75"/>
      <c r="O1" s="73"/>
    </row>
    <row r="2" s="12" customFormat="1" ht="33.95" customHeight="1" spans="1:13">
      <c r="A2" s="33" t="s">
        <v>1</v>
      </c>
      <c r="B2" s="33" t="s">
        <v>91</v>
      </c>
      <c r="C2" s="33" t="s">
        <v>92</v>
      </c>
      <c r="D2" s="33" t="s">
        <v>93</v>
      </c>
      <c r="E2" s="78" t="s">
        <v>94</v>
      </c>
      <c r="F2" s="60" t="s">
        <v>95</v>
      </c>
      <c r="G2" s="60"/>
      <c r="H2" s="60"/>
      <c r="I2" s="60"/>
      <c r="J2" s="60"/>
      <c r="K2" s="60" t="s">
        <v>96</v>
      </c>
      <c r="L2" s="60" t="s">
        <v>97</v>
      </c>
      <c r="M2" s="60" t="s">
        <v>6</v>
      </c>
    </row>
    <row r="3" s="12" customFormat="1" ht="33.95" customHeight="1" spans="1:13">
      <c r="A3" s="33"/>
      <c r="B3" s="33"/>
      <c r="C3" s="33"/>
      <c r="D3" s="33"/>
      <c r="E3" s="78"/>
      <c r="F3" s="60" t="s">
        <v>98</v>
      </c>
      <c r="G3" s="60" t="s">
        <v>99</v>
      </c>
      <c r="H3" s="60" t="s">
        <v>100</v>
      </c>
      <c r="I3" s="60" t="s">
        <v>101</v>
      </c>
      <c r="J3" s="60" t="s">
        <v>102</v>
      </c>
      <c r="K3" s="60"/>
      <c r="L3" s="60"/>
      <c r="M3" s="60"/>
    </row>
    <row r="4" s="12" customFormat="1" ht="21.95" customHeight="1" spans="1:13">
      <c r="A4" s="33"/>
      <c r="B4" s="33"/>
      <c r="C4" s="33"/>
      <c r="D4" s="33"/>
      <c r="E4" s="78"/>
      <c r="F4" s="60"/>
      <c r="G4" s="60"/>
      <c r="H4" s="60"/>
      <c r="I4" s="91">
        <v>0.1</v>
      </c>
      <c r="J4" s="91">
        <v>0.09</v>
      </c>
      <c r="K4" s="60"/>
      <c r="L4" s="60"/>
      <c r="M4" s="60"/>
    </row>
    <row r="5" s="12" customFormat="1" ht="26" customHeight="1" spans="1:13">
      <c r="A5" s="33" t="s">
        <v>56</v>
      </c>
      <c r="B5" s="33" t="s">
        <v>103</v>
      </c>
      <c r="C5" s="33"/>
      <c r="D5" s="33"/>
      <c r="E5" s="78"/>
      <c r="F5" s="60"/>
      <c r="G5" s="60"/>
      <c r="H5" s="60"/>
      <c r="I5" s="60"/>
      <c r="J5" s="60"/>
      <c r="K5" s="60"/>
      <c r="L5" s="60">
        <f ca="1">L6+L12+L14+L29</f>
        <v>83155.607058608</v>
      </c>
      <c r="M5" s="60"/>
    </row>
    <row r="6" s="11" customFormat="1" ht="22" customHeight="1" spans="1:19">
      <c r="A6" s="33">
        <v>1</v>
      </c>
      <c r="B6" s="33" t="s">
        <v>104</v>
      </c>
      <c r="C6" s="33"/>
      <c r="D6" s="33"/>
      <c r="E6" s="78"/>
      <c r="F6" s="60"/>
      <c r="G6" s="60"/>
      <c r="H6" s="60"/>
      <c r="I6" s="60"/>
      <c r="J6" s="60"/>
      <c r="K6" s="60"/>
      <c r="L6" s="60">
        <f ca="1">SUM(L7:L11)</f>
        <v>15199.276722608</v>
      </c>
      <c r="M6" s="60"/>
      <c r="O6" s="73"/>
      <c r="P6" s="72"/>
      <c r="Q6" s="72"/>
      <c r="R6" s="72"/>
      <c r="S6" s="72"/>
    </row>
    <row r="7" s="11" customFormat="1" ht="58" hidden="1" customHeight="1" outlineLevel="1" spans="1:19">
      <c r="A7" s="33">
        <v>1.1</v>
      </c>
      <c r="B7" s="79" t="s">
        <v>105</v>
      </c>
      <c r="C7" s="79" t="s">
        <v>106</v>
      </c>
      <c r="D7" s="80" t="s">
        <v>107</v>
      </c>
      <c r="E7" s="81">
        <f ca="1">计算底稿!E5</f>
        <v>51.179</v>
      </c>
      <c r="F7" s="60">
        <v>10.848</v>
      </c>
      <c r="G7" s="60">
        <v>20</v>
      </c>
      <c r="H7" s="60">
        <v>2</v>
      </c>
      <c r="I7" s="83">
        <f t="shared" ref="I7:I17" si="0">(H7+G7+F7)*0.1</f>
        <v>3.2848</v>
      </c>
      <c r="J7" s="60">
        <f t="shared" ref="J7:J11" si="1">(I7+H7+G7+F7)*0.09</f>
        <v>3.251952</v>
      </c>
      <c r="K7" s="60">
        <f t="shared" ref="K7:K11" si="2">J7+I7+H7+G7+F7</f>
        <v>39.384752</v>
      </c>
      <c r="L7" s="60">
        <f ca="1" t="shared" ref="L7:L11" si="3">E7*K7</f>
        <v>2015.672222608</v>
      </c>
      <c r="M7" s="60"/>
      <c r="O7" s="73"/>
      <c r="P7" s="72"/>
      <c r="Q7" s="72"/>
      <c r="R7" s="72"/>
      <c r="S7" s="72"/>
    </row>
    <row r="8" s="11" customFormat="1" ht="80" hidden="1" customHeight="1" outlineLevel="1" spans="1:19">
      <c r="A8" s="33">
        <v>1.2</v>
      </c>
      <c r="B8" s="80" t="s">
        <v>108</v>
      </c>
      <c r="C8" s="82" t="s">
        <v>109</v>
      </c>
      <c r="D8" s="80" t="s">
        <v>110</v>
      </c>
      <c r="E8" s="81">
        <f>3.6</f>
        <v>3.6</v>
      </c>
      <c r="F8" s="83">
        <v>15</v>
      </c>
      <c r="G8" s="83">
        <v>50</v>
      </c>
      <c r="H8" s="83">
        <v>15</v>
      </c>
      <c r="I8" s="83">
        <f t="shared" si="0"/>
        <v>8</v>
      </c>
      <c r="J8" s="60">
        <f t="shared" si="1"/>
        <v>7.92</v>
      </c>
      <c r="K8" s="60">
        <f t="shared" si="2"/>
        <v>95.92</v>
      </c>
      <c r="L8" s="60">
        <f t="shared" si="3"/>
        <v>345.312</v>
      </c>
      <c r="M8" s="60"/>
      <c r="O8" s="73"/>
      <c r="P8" s="72"/>
      <c r="Q8" s="72"/>
      <c r="R8" s="72"/>
      <c r="S8" s="72"/>
    </row>
    <row r="9" s="11" customFormat="1" ht="81" hidden="1" customHeight="1" outlineLevel="1" spans="1:19">
      <c r="A9" s="33">
        <v>1.3</v>
      </c>
      <c r="B9" s="80" t="s">
        <v>108</v>
      </c>
      <c r="C9" s="82" t="s">
        <v>111</v>
      </c>
      <c r="D9" s="80" t="s">
        <v>110</v>
      </c>
      <c r="E9" s="81">
        <f>3.6+2+1.1*0.5</f>
        <v>6.15</v>
      </c>
      <c r="F9" s="83">
        <v>15</v>
      </c>
      <c r="G9" s="83">
        <v>30</v>
      </c>
      <c r="H9" s="83">
        <v>5</v>
      </c>
      <c r="I9" s="83">
        <f t="shared" si="0"/>
        <v>5</v>
      </c>
      <c r="J9" s="60">
        <f t="shared" si="1"/>
        <v>4.95</v>
      </c>
      <c r="K9" s="60">
        <f t="shared" si="2"/>
        <v>59.95</v>
      </c>
      <c r="L9" s="60">
        <f t="shared" si="3"/>
        <v>368.6925</v>
      </c>
      <c r="M9" s="60"/>
      <c r="O9" s="73"/>
      <c r="P9" s="72"/>
      <c r="Q9" s="72"/>
      <c r="R9" s="72"/>
      <c r="S9" s="72"/>
    </row>
    <row r="10" s="11" customFormat="1" ht="102" hidden="1" customHeight="1" outlineLevel="1" spans="1:19">
      <c r="A10" s="33">
        <v>1.4</v>
      </c>
      <c r="B10" s="33" t="s">
        <v>112</v>
      </c>
      <c r="C10" s="84" t="s">
        <v>113</v>
      </c>
      <c r="D10" s="33" t="s">
        <v>110</v>
      </c>
      <c r="E10" s="81">
        <f ca="1">计算底稿!E4</f>
        <v>67.4</v>
      </c>
      <c r="F10" s="83">
        <v>55</v>
      </c>
      <c r="G10" s="83">
        <v>65</v>
      </c>
      <c r="H10" s="83">
        <v>25</v>
      </c>
      <c r="I10" s="83">
        <f t="shared" si="0"/>
        <v>14.5</v>
      </c>
      <c r="J10" s="60">
        <f t="shared" si="1"/>
        <v>14.355</v>
      </c>
      <c r="K10" s="60">
        <f t="shared" si="2"/>
        <v>173.855</v>
      </c>
      <c r="L10" s="60">
        <f ca="1" t="shared" si="3"/>
        <v>11717.827</v>
      </c>
      <c r="M10" s="92" t="s">
        <v>114</v>
      </c>
      <c r="O10" s="73"/>
      <c r="P10" s="72"/>
      <c r="Q10" s="72"/>
      <c r="R10" s="72"/>
      <c r="S10" s="72"/>
    </row>
    <row r="11" s="11" customFormat="1" ht="129" hidden="1" customHeight="1" outlineLevel="1" spans="1:19">
      <c r="A11" s="33">
        <v>1.5</v>
      </c>
      <c r="B11" s="80" t="s">
        <v>115</v>
      </c>
      <c r="C11" s="82" t="s">
        <v>116</v>
      </c>
      <c r="D11" s="80" t="s">
        <v>110</v>
      </c>
      <c r="E11" s="81">
        <v>2.2</v>
      </c>
      <c r="F11" s="83">
        <v>100</v>
      </c>
      <c r="G11" s="83">
        <v>160</v>
      </c>
      <c r="H11" s="83">
        <v>25</v>
      </c>
      <c r="I11" s="83">
        <f t="shared" si="0"/>
        <v>28.5</v>
      </c>
      <c r="J11" s="60">
        <f t="shared" si="1"/>
        <v>28.215</v>
      </c>
      <c r="K11" s="60">
        <f t="shared" si="2"/>
        <v>341.715</v>
      </c>
      <c r="L11" s="60">
        <f t="shared" si="3"/>
        <v>751.773</v>
      </c>
      <c r="M11" s="92"/>
      <c r="O11" s="73"/>
      <c r="P11" s="72"/>
      <c r="Q11" s="72"/>
      <c r="R11" s="72"/>
      <c r="S11" s="72"/>
    </row>
    <row r="12" s="11" customFormat="1" ht="27" customHeight="1" collapsed="1" spans="1:19">
      <c r="A12" s="33">
        <v>2</v>
      </c>
      <c r="B12" s="80" t="s">
        <v>117</v>
      </c>
      <c r="C12" s="82"/>
      <c r="D12" s="80"/>
      <c r="E12" s="78"/>
      <c r="F12" s="60"/>
      <c r="G12" s="60"/>
      <c r="H12" s="60"/>
      <c r="I12" s="83">
        <f t="shared" si="0"/>
        <v>0</v>
      </c>
      <c r="J12" s="60"/>
      <c r="K12" s="60"/>
      <c r="L12" s="60">
        <f ca="1">L13</f>
        <v>6465.008</v>
      </c>
      <c r="M12" s="92"/>
      <c r="O12" s="73"/>
      <c r="P12" s="72"/>
      <c r="Q12" s="72"/>
      <c r="R12" s="72"/>
      <c r="S12" s="72"/>
    </row>
    <row r="13" s="11" customFormat="1" ht="149" hidden="1" customHeight="1" outlineLevel="1" spans="1:19">
      <c r="A13" s="33">
        <v>2.1</v>
      </c>
      <c r="B13" s="79" t="s">
        <v>117</v>
      </c>
      <c r="C13" s="82" t="s">
        <v>118</v>
      </c>
      <c r="D13" s="80" t="s">
        <v>110</v>
      </c>
      <c r="E13" s="81">
        <f ca="1">计算底稿!E3</f>
        <v>67.4</v>
      </c>
      <c r="F13" s="83">
        <v>30</v>
      </c>
      <c r="G13" s="83">
        <v>40</v>
      </c>
      <c r="H13" s="83">
        <v>10</v>
      </c>
      <c r="I13" s="83">
        <f t="shared" si="0"/>
        <v>8</v>
      </c>
      <c r="J13" s="60">
        <f>(I13+H13+G13+F13)*0.09</f>
        <v>7.92</v>
      </c>
      <c r="K13" s="60">
        <f>J13+I13+H13+G13+F13</f>
        <v>95.92</v>
      </c>
      <c r="L13" s="60">
        <f ca="1">E13*K13</f>
        <v>6465.008</v>
      </c>
      <c r="M13" s="92" t="s">
        <v>119</v>
      </c>
      <c r="O13" s="73"/>
      <c r="P13" s="72"/>
      <c r="Q13" s="72"/>
      <c r="R13" s="72"/>
      <c r="S13" s="72"/>
    </row>
    <row r="14" s="11" customFormat="1" ht="26.1" customHeight="1" collapsed="1" spans="1:19">
      <c r="A14" s="33">
        <v>3</v>
      </c>
      <c r="B14" s="33" t="s">
        <v>120</v>
      </c>
      <c r="C14" s="33"/>
      <c r="D14" s="33"/>
      <c r="E14" s="78"/>
      <c r="F14" s="60"/>
      <c r="G14" s="60"/>
      <c r="H14" s="60"/>
      <c r="I14" s="83">
        <f t="shared" si="0"/>
        <v>0</v>
      </c>
      <c r="J14" s="60"/>
      <c r="K14" s="60"/>
      <c r="L14" s="60">
        <f ca="1">SUM(L15:L28)</f>
        <v>47649.622706</v>
      </c>
      <c r="M14" s="60"/>
      <c r="O14" s="73"/>
      <c r="P14" s="72"/>
      <c r="Q14" s="72"/>
      <c r="R14" s="72"/>
      <c r="S14" s="72"/>
    </row>
    <row r="15" s="72" customFormat="1" ht="90" hidden="1" customHeight="1" outlineLevel="1" spans="1:15">
      <c r="A15" s="33">
        <v>3.1</v>
      </c>
      <c r="B15" s="85" t="s">
        <v>121</v>
      </c>
      <c r="C15" s="86" t="s">
        <v>122</v>
      </c>
      <c r="D15" s="33" t="s">
        <v>110</v>
      </c>
      <c r="E15" s="81">
        <f ca="1">计算底稿!E7</f>
        <v>93.8576</v>
      </c>
      <c r="F15" s="83">
        <v>10</v>
      </c>
      <c r="G15" s="83">
        <v>50</v>
      </c>
      <c r="H15" s="83">
        <v>5</v>
      </c>
      <c r="I15" s="83">
        <f t="shared" si="0"/>
        <v>6.5</v>
      </c>
      <c r="J15" s="60">
        <f>(I15+H15+G15+F15)*0.09</f>
        <v>6.435</v>
      </c>
      <c r="K15" s="60">
        <f>J15+I15+H15+G15+F15</f>
        <v>77.935</v>
      </c>
      <c r="L15" s="60">
        <f ca="1">E15*K15</f>
        <v>7314.792056</v>
      </c>
      <c r="M15" s="33"/>
      <c r="O15" s="73"/>
    </row>
    <row r="16" s="72" customFormat="1" ht="180" hidden="1" customHeight="1" outlineLevel="1" spans="1:15">
      <c r="A16" s="33">
        <v>3.2</v>
      </c>
      <c r="B16" s="85" t="s">
        <v>123</v>
      </c>
      <c r="C16" s="82" t="s">
        <v>124</v>
      </c>
      <c r="D16" s="33" t="s">
        <v>107</v>
      </c>
      <c r="E16" s="81">
        <f>1.5+1.2</f>
        <v>2.7</v>
      </c>
      <c r="F16" s="83">
        <v>60</v>
      </c>
      <c r="G16" s="83">
        <v>110</v>
      </c>
      <c r="H16" s="83">
        <v>25</v>
      </c>
      <c r="I16" s="83">
        <f t="shared" si="0"/>
        <v>19.5</v>
      </c>
      <c r="J16" s="60">
        <f>(I16+H16+G16+F16)*0.09</f>
        <v>19.305</v>
      </c>
      <c r="K16" s="60">
        <f>J16+I16+H16+G16+F16</f>
        <v>233.805</v>
      </c>
      <c r="L16" s="60">
        <f>E16*K16</f>
        <v>631.2735</v>
      </c>
      <c r="M16" s="33"/>
      <c r="O16" s="73"/>
    </row>
    <row r="17" s="72" customFormat="1" ht="40" hidden="1" customHeight="1" outlineLevel="1" spans="1:15">
      <c r="A17" s="33">
        <v>3.3</v>
      </c>
      <c r="B17" s="87" t="s">
        <v>125</v>
      </c>
      <c r="C17" s="86" t="s">
        <v>126</v>
      </c>
      <c r="D17" s="33" t="s">
        <v>127</v>
      </c>
      <c r="E17" s="78">
        <f>3*0</f>
        <v>0</v>
      </c>
      <c r="F17" s="83">
        <v>50</v>
      </c>
      <c r="G17" s="83">
        <v>800</v>
      </c>
      <c r="H17" s="83">
        <v>50</v>
      </c>
      <c r="I17" s="83">
        <f t="shared" si="0"/>
        <v>90</v>
      </c>
      <c r="J17" s="60">
        <f>(I17+H17+G17+F17)*0.09</f>
        <v>89.1</v>
      </c>
      <c r="K17" s="60">
        <f>J17+I17+H17+G17+F17</f>
        <v>1079.1</v>
      </c>
      <c r="L17" s="60">
        <f>E17*K17</f>
        <v>0</v>
      </c>
      <c r="M17" s="33" t="s">
        <v>128</v>
      </c>
      <c r="O17" s="73"/>
    </row>
    <row r="18" s="72" customFormat="1" ht="40" hidden="1" customHeight="1" outlineLevel="1" spans="1:15">
      <c r="A18" s="33"/>
      <c r="B18" s="87" t="s">
        <v>129</v>
      </c>
      <c r="C18" s="86"/>
      <c r="D18" s="33" t="s">
        <v>130</v>
      </c>
      <c r="E18" s="78">
        <v>3</v>
      </c>
      <c r="F18" s="83"/>
      <c r="G18" s="83"/>
      <c r="H18" s="83"/>
      <c r="I18" s="83"/>
      <c r="J18" s="60"/>
      <c r="K18" s="60">
        <v>500</v>
      </c>
      <c r="L18" s="60">
        <f>E18*K18</f>
        <v>1500</v>
      </c>
      <c r="M18" s="33" t="s">
        <v>131</v>
      </c>
      <c r="O18" s="73"/>
    </row>
    <row r="19" s="72" customFormat="1" ht="72.95" hidden="1" customHeight="1" outlineLevel="1" spans="1:15">
      <c r="A19" s="33">
        <v>3.4</v>
      </c>
      <c r="B19" s="88" t="s">
        <v>132</v>
      </c>
      <c r="C19" s="86" t="s">
        <v>133</v>
      </c>
      <c r="D19" s="33" t="s">
        <v>110</v>
      </c>
      <c r="E19" s="78">
        <f ca="1">计算底稿!E12+计算底稿!E13+计算底稿!E14+计算底稿!E15</f>
        <v>9.432</v>
      </c>
      <c r="F19" s="83">
        <v>200</v>
      </c>
      <c r="G19" s="83">
        <v>450</v>
      </c>
      <c r="H19" s="83">
        <v>50</v>
      </c>
      <c r="I19" s="83">
        <f t="shared" ref="I19:I35" si="4">(H19+G19+F19)*0.1</f>
        <v>70</v>
      </c>
      <c r="J19" s="60">
        <f t="shared" ref="J19:J28" si="5">(I19+H19+G19+F19)*0.09</f>
        <v>69.3</v>
      </c>
      <c r="K19" s="60">
        <f t="shared" ref="K19:K28" si="6">J19+I19+H19+G19+F19</f>
        <v>839.3</v>
      </c>
      <c r="L19" s="60">
        <f ca="1" t="shared" ref="L19:L28" si="7">E19*K19</f>
        <v>7916.2776</v>
      </c>
      <c r="M19" s="33"/>
      <c r="O19" s="73"/>
    </row>
    <row r="20" s="72" customFormat="1" ht="72.95" hidden="1" customHeight="1" outlineLevel="1" spans="1:15">
      <c r="A20" s="33">
        <v>3.5</v>
      </c>
      <c r="B20" s="85" t="s">
        <v>134</v>
      </c>
      <c r="C20" s="86" t="s">
        <v>135</v>
      </c>
      <c r="D20" s="33" t="s">
        <v>110</v>
      </c>
      <c r="E20" s="78">
        <f ca="1">计算底稿!E6</f>
        <v>8.64</v>
      </c>
      <c r="F20" s="83">
        <v>180</v>
      </c>
      <c r="G20" s="83">
        <v>350</v>
      </c>
      <c r="H20" s="83">
        <v>50</v>
      </c>
      <c r="I20" s="83">
        <f t="shared" si="4"/>
        <v>58</v>
      </c>
      <c r="J20" s="60">
        <f t="shared" si="5"/>
        <v>57.42</v>
      </c>
      <c r="K20" s="60">
        <f t="shared" si="6"/>
        <v>695.42</v>
      </c>
      <c r="L20" s="60">
        <f ca="1" t="shared" si="7"/>
        <v>6008.4288</v>
      </c>
      <c r="M20" s="33"/>
      <c r="O20" s="73"/>
    </row>
    <row r="21" s="11" customFormat="1" ht="59" hidden="1" customHeight="1" outlineLevel="1" spans="1:19">
      <c r="A21" s="33">
        <v>3.6</v>
      </c>
      <c r="B21" s="33" t="s">
        <v>136</v>
      </c>
      <c r="C21" s="84" t="s">
        <v>137</v>
      </c>
      <c r="D21" s="33" t="s">
        <v>107</v>
      </c>
      <c r="E21" s="78">
        <f ca="1">计算底稿!E37</f>
        <v>12</v>
      </c>
      <c r="F21" s="60">
        <v>30</v>
      </c>
      <c r="G21" s="60">
        <v>80</v>
      </c>
      <c r="H21" s="60">
        <v>10</v>
      </c>
      <c r="I21" s="83">
        <f t="shared" si="4"/>
        <v>12</v>
      </c>
      <c r="J21" s="60">
        <f t="shared" si="5"/>
        <v>11.88</v>
      </c>
      <c r="K21" s="60">
        <f t="shared" si="6"/>
        <v>143.88</v>
      </c>
      <c r="L21" s="60">
        <f ca="1" t="shared" si="7"/>
        <v>1726.56</v>
      </c>
      <c r="M21" s="60"/>
      <c r="O21" s="73"/>
      <c r="P21" s="72"/>
      <c r="Q21" s="72"/>
      <c r="R21" s="72"/>
      <c r="S21" s="72"/>
    </row>
    <row r="22" s="11" customFormat="1" ht="79" hidden="1" customHeight="1" outlineLevel="1" spans="1:19">
      <c r="A22" s="33">
        <v>3.7</v>
      </c>
      <c r="B22" s="33" t="s">
        <v>138</v>
      </c>
      <c r="C22" s="84" t="s">
        <v>139</v>
      </c>
      <c r="D22" s="33" t="s">
        <v>110</v>
      </c>
      <c r="E22" s="78">
        <f ca="1">计算底稿!E9+计算底稿!E10+计算底稿!E11</f>
        <v>53.09</v>
      </c>
      <c r="F22" s="83">
        <v>55</v>
      </c>
      <c r="G22" s="83">
        <v>65</v>
      </c>
      <c r="H22" s="83">
        <v>25</v>
      </c>
      <c r="I22" s="83">
        <f t="shared" si="4"/>
        <v>14.5</v>
      </c>
      <c r="J22" s="60">
        <f t="shared" si="5"/>
        <v>14.355</v>
      </c>
      <c r="K22" s="60">
        <f t="shared" si="6"/>
        <v>173.855</v>
      </c>
      <c r="L22" s="60">
        <f ca="1" t="shared" si="7"/>
        <v>9229.96195</v>
      </c>
      <c r="M22" s="60"/>
      <c r="O22" s="73"/>
      <c r="P22" s="72"/>
      <c r="Q22" s="72"/>
      <c r="R22" s="72"/>
      <c r="S22" s="72"/>
    </row>
    <row r="23" s="11" customFormat="1" ht="73" hidden="1" customHeight="1" outlineLevel="1" spans="1:19">
      <c r="A23" s="33">
        <v>3.8</v>
      </c>
      <c r="B23" s="33" t="s">
        <v>140</v>
      </c>
      <c r="C23" s="84" t="s">
        <v>141</v>
      </c>
      <c r="D23" s="33" t="s">
        <v>110</v>
      </c>
      <c r="E23" s="78">
        <f>1.8*1.8+7.6*0.3</f>
        <v>5.52</v>
      </c>
      <c r="F23" s="83">
        <v>25</v>
      </c>
      <c r="G23" s="83">
        <v>30</v>
      </c>
      <c r="H23" s="83">
        <v>5</v>
      </c>
      <c r="I23" s="83">
        <f t="shared" si="4"/>
        <v>6</v>
      </c>
      <c r="J23" s="60">
        <f t="shared" si="5"/>
        <v>5.94</v>
      </c>
      <c r="K23" s="60">
        <f t="shared" si="6"/>
        <v>71.94</v>
      </c>
      <c r="L23" s="60">
        <f t="shared" si="7"/>
        <v>397.1088</v>
      </c>
      <c r="M23" s="60"/>
      <c r="O23" s="73"/>
      <c r="P23" s="72"/>
      <c r="Q23" s="72"/>
      <c r="R23" s="72"/>
      <c r="S23" s="72"/>
    </row>
    <row r="24" s="11" customFormat="1" ht="51" hidden="1" customHeight="1" outlineLevel="1" spans="1:19">
      <c r="A24" s="33">
        <v>3.9</v>
      </c>
      <c r="B24" s="33" t="s">
        <v>142</v>
      </c>
      <c r="C24" s="86" t="s">
        <v>143</v>
      </c>
      <c r="D24" s="33" t="s">
        <v>127</v>
      </c>
      <c r="E24" s="78">
        <v>1</v>
      </c>
      <c r="F24" s="83">
        <v>50</v>
      </c>
      <c r="G24" s="83">
        <v>700</v>
      </c>
      <c r="H24" s="83">
        <v>70</v>
      </c>
      <c r="I24" s="83">
        <f t="shared" si="4"/>
        <v>82</v>
      </c>
      <c r="J24" s="60">
        <f t="shared" si="5"/>
        <v>81.18</v>
      </c>
      <c r="K24" s="60">
        <f t="shared" si="6"/>
        <v>983.18</v>
      </c>
      <c r="L24" s="60">
        <f t="shared" si="7"/>
        <v>983.18</v>
      </c>
      <c r="M24" s="60"/>
      <c r="O24" s="73"/>
      <c r="P24" s="72"/>
      <c r="Q24" s="72"/>
      <c r="R24" s="72"/>
      <c r="S24" s="72"/>
    </row>
    <row r="25" s="11" customFormat="1" ht="51" hidden="1" customHeight="1" outlineLevel="1" spans="1:19">
      <c r="A25" s="78">
        <v>3.1</v>
      </c>
      <c r="B25" s="33" t="s">
        <v>144</v>
      </c>
      <c r="C25" s="86" t="s">
        <v>143</v>
      </c>
      <c r="D25" s="33" t="s">
        <v>127</v>
      </c>
      <c r="E25" s="78">
        <v>1</v>
      </c>
      <c r="F25" s="83">
        <v>50</v>
      </c>
      <c r="G25" s="83">
        <v>700</v>
      </c>
      <c r="H25" s="83">
        <v>70</v>
      </c>
      <c r="I25" s="83">
        <f t="shared" si="4"/>
        <v>82</v>
      </c>
      <c r="J25" s="60">
        <f t="shared" si="5"/>
        <v>81.18</v>
      </c>
      <c r="K25" s="60">
        <f t="shared" si="6"/>
        <v>983.18</v>
      </c>
      <c r="L25" s="60">
        <f t="shared" si="7"/>
        <v>983.18</v>
      </c>
      <c r="M25" s="60"/>
      <c r="O25" s="73"/>
      <c r="P25" s="72"/>
      <c r="Q25" s="72"/>
      <c r="R25" s="72"/>
      <c r="S25" s="72"/>
    </row>
    <row r="26" s="11" customFormat="1" ht="78" hidden="1" customHeight="1" outlineLevel="1" spans="1:19">
      <c r="A26" s="78">
        <v>3.11</v>
      </c>
      <c r="B26" s="33" t="s">
        <v>145</v>
      </c>
      <c r="C26" s="84" t="s">
        <v>146</v>
      </c>
      <c r="D26" s="33" t="s">
        <v>107</v>
      </c>
      <c r="E26" s="78">
        <f ca="1">计算底稿!E17</f>
        <v>4.32</v>
      </c>
      <c r="F26" s="83">
        <v>100</v>
      </c>
      <c r="G26" s="83">
        <v>550</v>
      </c>
      <c r="H26" s="83">
        <v>50</v>
      </c>
      <c r="I26" s="83">
        <f t="shared" si="4"/>
        <v>70</v>
      </c>
      <c r="J26" s="60">
        <f t="shared" si="5"/>
        <v>69.3</v>
      </c>
      <c r="K26" s="60">
        <f t="shared" si="6"/>
        <v>839.3</v>
      </c>
      <c r="L26" s="60">
        <f ca="1" t="shared" si="7"/>
        <v>3625.776</v>
      </c>
      <c r="M26" s="60"/>
      <c r="O26" s="73"/>
      <c r="P26" s="72"/>
      <c r="Q26" s="72"/>
      <c r="R26" s="72"/>
      <c r="S26" s="72"/>
    </row>
    <row r="27" s="11" customFormat="1" ht="78" hidden="1" customHeight="1" outlineLevel="1" spans="1:19">
      <c r="A27" s="78">
        <v>3.12</v>
      </c>
      <c r="B27" s="33" t="s">
        <v>147</v>
      </c>
      <c r="C27" s="84" t="s">
        <v>148</v>
      </c>
      <c r="D27" s="33" t="s">
        <v>107</v>
      </c>
      <c r="E27" s="78">
        <f ca="1">计算底稿!E18</f>
        <v>2</v>
      </c>
      <c r="F27" s="83">
        <v>100</v>
      </c>
      <c r="G27" s="83">
        <v>400</v>
      </c>
      <c r="H27" s="83">
        <v>50</v>
      </c>
      <c r="I27" s="83">
        <f t="shared" si="4"/>
        <v>55</v>
      </c>
      <c r="J27" s="60">
        <f t="shared" si="5"/>
        <v>54.45</v>
      </c>
      <c r="K27" s="60">
        <f t="shared" si="6"/>
        <v>659.45</v>
      </c>
      <c r="L27" s="60">
        <f ca="1" t="shared" si="7"/>
        <v>1318.9</v>
      </c>
      <c r="M27" s="60"/>
      <c r="O27" s="73"/>
      <c r="P27" s="72"/>
      <c r="Q27" s="72"/>
      <c r="R27" s="72"/>
      <c r="S27" s="72"/>
    </row>
    <row r="28" s="11" customFormat="1" ht="29" hidden="1" customHeight="1" outlineLevel="1" spans="1:19">
      <c r="A28" s="78">
        <v>3.13</v>
      </c>
      <c r="B28" s="33" t="s">
        <v>149</v>
      </c>
      <c r="C28" s="84"/>
      <c r="D28" s="33" t="s">
        <v>110</v>
      </c>
      <c r="E28" s="78">
        <f ca="1">计算底稿!E8</f>
        <v>13.2</v>
      </c>
      <c r="F28" s="83">
        <v>100</v>
      </c>
      <c r="G28" s="83">
        <v>250</v>
      </c>
      <c r="H28" s="83">
        <v>30</v>
      </c>
      <c r="I28" s="83">
        <f t="shared" si="4"/>
        <v>38</v>
      </c>
      <c r="J28" s="60">
        <f t="shared" si="5"/>
        <v>37.62</v>
      </c>
      <c r="K28" s="60">
        <f t="shared" si="6"/>
        <v>455.62</v>
      </c>
      <c r="L28" s="60">
        <f ca="1" t="shared" si="7"/>
        <v>6014.184</v>
      </c>
      <c r="M28" s="60"/>
      <c r="O28" s="73"/>
      <c r="P28" s="72"/>
      <c r="Q28" s="72"/>
      <c r="R28" s="72"/>
      <c r="S28" s="72"/>
    </row>
    <row r="29" s="11" customFormat="1" ht="30" customHeight="1" collapsed="1" spans="1:19">
      <c r="A29" s="33">
        <v>4</v>
      </c>
      <c r="B29" s="33" t="s">
        <v>150</v>
      </c>
      <c r="C29" s="33"/>
      <c r="D29" s="33"/>
      <c r="E29" s="78"/>
      <c r="F29" s="60"/>
      <c r="G29" s="60"/>
      <c r="H29" s="60"/>
      <c r="I29" s="83">
        <f t="shared" si="4"/>
        <v>0</v>
      </c>
      <c r="J29" s="60"/>
      <c r="K29" s="60"/>
      <c r="L29" s="60">
        <f ca="1">SUM(L30:L35)</f>
        <v>13841.69963</v>
      </c>
      <c r="M29" s="60"/>
      <c r="O29" s="73"/>
      <c r="P29" s="72"/>
      <c r="Q29" s="72"/>
      <c r="R29" s="72"/>
      <c r="S29" s="72"/>
    </row>
    <row r="30" s="11" customFormat="1" ht="124" hidden="1" customHeight="1" outlineLevel="1" spans="1:19">
      <c r="A30" s="33">
        <v>4.1</v>
      </c>
      <c r="B30" s="33" t="s">
        <v>151</v>
      </c>
      <c r="C30" s="84" t="s">
        <v>152</v>
      </c>
      <c r="D30" s="33" t="s">
        <v>153</v>
      </c>
      <c r="E30" s="78">
        <f ca="1">计算底稿!E19+计算底稿!E20</f>
        <v>9.14</v>
      </c>
      <c r="F30" s="83">
        <v>40</v>
      </c>
      <c r="G30" s="83">
        <v>50</v>
      </c>
      <c r="H30" s="83">
        <v>10</v>
      </c>
      <c r="I30" s="83">
        <f t="shared" si="4"/>
        <v>10</v>
      </c>
      <c r="J30" s="60">
        <f t="shared" ref="J30:J35" si="8">(I30+H30+G30+F30)*0.09</f>
        <v>9.9</v>
      </c>
      <c r="K30" s="60">
        <f t="shared" ref="K30:K35" si="9">J30+I30+H30+G30+F30</f>
        <v>119.9</v>
      </c>
      <c r="L30" s="60">
        <f ca="1" t="shared" ref="L30:L35" si="10">E30*K30</f>
        <v>1095.886</v>
      </c>
      <c r="M30" s="60"/>
      <c r="O30" s="73"/>
      <c r="P30" s="72"/>
      <c r="Q30" s="72"/>
      <c r="R30" s="72"/>
      <c r="S30" s="72"/>
    </row>
    <row r="31" s="11" customFormat="1" ht="178" hidden="1" customHeight="1" outlineLevel="1" spans="1:19">
      <c r="A31" s="33">
        <v>4.2</v>
      </c>
      <c r="B31" s="33" t="s">
        <v>154</v>
      </c>
      <c r="C31" s="84" t="s">
        <v>155</v>
      </c>
      <c r="D31" s="33" t="s">
        <v>153</v>
      </c>
      <c r="E31" s="78">
        <f ca="1">计算底稿!E21+计算底稿!E25+计算底稿!E32</f>
        <v>26.97</v>
      </c>
      <c r="F31" s="83">
        <v>80</v>
      </c>
      <c r="G31" s="83">
        <v>70</v>
      </c>
      <c r="H31" s="83">
        <v>25</v>
      </c>
      <c r="I31" s="83">
        <f t="shared" si="4"/>
        <v>17.5</v>
      </c>
      <c r="J31" s="60">
        <f t="shared" si="8"/>
        <v>17.325</v>
      </c>
      <c r="K31" s="60">
        <f t="shared" si="9"/>
        <v>209.825</v>
      </c>
      <c r="L31" s="60">
        <f ca="1" t="shared" si="10"/>
        <v>5658.98025</v>
      </c>
      <c r="M31" s="60" t="s">
        <v>156</v>
      </c>
      <c r="O31" s="73"/>
      <c r="P31" s="72"/>
      <c r="Q31" s="72"/>
      <c r="R31" s="72"/>
      <c r="S31" s="72"/>
    </row>
    <row r="32" s="11" customFormat="1" ht="56" hidden="1" customHeight="1" outlineLevel="1" spans="1:19">
      <c r="A32" s="33">
        <v>4.3</v>
      </c>
      <c r="B32" s="33" t="s">
        <v>157</v>
      </c>
      <c r="C32" s="84"/>
      <c r="D32" s="33" t="s">
        <v>107</v>
      </c>
      <c r="E32" s="89">
        <v>13.5</v>
      </c>
      <c r="F32" s="60">
        <v>10</v>
      </c>
      <c r="G32" s="60">
        <v>10</v>
      </c>
      <c r="H32" s="60">
        <v>2</v>
      </c>
      <c r="I32" s="83">
        <f t="shared" si="4"/>
        <v>2.2</v>
      </c>
      <c r="J32" s="60">
        <f t="shared" si="8"/>
        <v>2.178</v>
      </c>
      <c r="K32" s="60">
        <f t="shared" si="9"/>
        <v>26.378</v>
      </c>
      <c r="L32" s="60">
        <f t="shared" si="10"/>
        <v>356.103</v>
      </c>
      <c r="M32" s="60"/>
      <c r="O32" s="73"/>
      <c r="P32" s="72"/>
      <c r="Q32" s="72"/>
      <c r="R32" s="72"/>
      <c r="S32" s="72"/>
    </row>
    <row r="33" s="11" customFormat="1" ht="108" hidden="1" customHeight="1" outlineLevel="1" spans="1:19">
      <c r="A33" s="33">
        <v>4.4</v>
      </c>
      <c r="B33" s="33" t="s">
        <v>158</v>
      </c>
      <c r="C33" s="84" t="s">
        <v>159</v>
      </c>
      <c r="D33" s="33" t="s">
        <v>110</v>
      </c>
      <c r="E33" s="90">
        <f ca="1">计算底稿!E23+计算底稿!E28+计算底稿!E31+计算底稿!E35</f>
        <v>30.56</v>
      </c>
      <c r="F33" s="60">
        <v>15</v>
      </c>
      <c r="G33" s="60">
        <v>15</v>
      </c>
      <c r="H33" s="60">
        <v>2</v>
      </c>
      <c r="I33" s="83">
        <f t="shared" si="4"/>
        <v>3.2</v>
      </c>
      <c r="J33" s="60">
        <f t="shared" si="8"/>
        <v>3.168</v>
      </c>
      <c r="K33" s="60">
        <f t="shared" si="9"/>
        <v>38.368</v>
      </c>
      <c r="L33" s="60">
        <f ca="1" t="shared" si="10"/>
        <v>1172.52608</v>
      </c>
      <c r="M33" s="60"/>
      <c r="O33" s="73"/>
      <c r="P33" s="72"/>
      <c r="Q33" s="72"/>
      <c r="R33" s="72"/>
      <c r="S33" s="72"/>
    </row>
    <row r="34" s="11" customFormat="1" ht="68.1" hidden="1" customHeight="1" outlineLevel="1" spans="1:19">
      <c r="A34" s="33">
        <v>4.5</v>
      </c>
      <c r="B34" s="33" t="s">
        <v>160</v>
      </c>
      <c r="C34" s="84" t="s">
        <v>161</v>
      </c>
      <c r="D34" s="33" t="s">
        <v>107</v>
      </c>
      <c r="E34" s="78">
        <f ca="1">计算底稿!E22+计算底稿!E27+计算底稿!E30+计算底稿!E34</f>
        <v>48.54</v>
      </c>
      <c r="F34" s="60">
        <v>40</v>
      </c>
      <c r="G34" s="60">
        <v>30</v>
      </c>
      <c r="H34" s="60">
        <v>10</v>
      </c>
      <c r="I34" s="83">
        <f t="shared" si="4"/>
        <v>8</v>
      </c>
      <c r="J34" s="60">
        <f t="shared" si="8"/>
        <v>7.92</v>
      </c>
      <c r="K34" s="60">
        <f t="shared" si="9"/>
        <v>95.92</v>
      </c>
      <c r="L34" s="60">
        <f ca="1" t="shared" si="10"/>
        <v>4655.9568</v>
      </c>
      <c r="M34" s="93"/>
      <c r="O34" s="73"/>
      <c r="P34" s="72"/>
      <c r="Q34" s="72"/>
      <c r="R34" s="72"/>
      <c r="S34" s="72"/>
    </row>
    <row r="35" s="11" customFormat="1" ht="83" hidden="1" customHeight="1" outlineLevel="1" spans="1:19">
      <c r="A35" s="33">
        <v>4.6</v>
      </c>
      <c r="B35" s="33" t="s">
        <v>162</v>
      </c>
      <c r="C35" s="84" t="s">
        <v>163</v>
      </c>
      <c r="D35" s="33" t="s">
        <v>107</v>
      </c>
      <c r="E35" s="78">
        <f ca="1">计算底稿!E36+计算底稿!E33+计算底稿!E29+计算底稿!E26</f>
        <v>10.75</v>
      </c>
      <c r="F35" s="60">
        <v>30</v>
      </c>
      <c r="G35" s="60">
        <v>30</v>
      </c>
      <c r="H35" s="60">
        <v>10</v>
      </c>
      <c r="I35" s="83">
        <f t="shared" si="4"/>
        <v>7</v>
      </c>
      <c r="J35" s="60">
        <f t="shared" si="8"/>
        <v>6.93</v>
      </c>
      <c r="K35" s="60">
        <f t="shared" si="9"/>
        <v>83.93</v>
      </c>
      <c r="L35" s="60">
        <f ca="1" t="shared" si="10"/>
        <v>902.2475</v>
      </c>
      <c r="M35" s="93"/>
      <c r="O35" s="73"/>
      <c r="P35" s="72"/>
      <c r="Q35" s="72"/>
      <c r="R35" s="72"/>
      <c r="S35" s="72"/>
    </row>
    <row r="36" collapsed="1"/>
  </sheetData>
  <autoFilter ref="A4:S35">
    <extLst/>
  </autoFilter>
  <mergeCells count="13">
    <mergeCell ref="A1:M1"/>
    <mergeCell ref="F2:J2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" right="0.7" top="0.75" bottom="0.75" header="0.3" footer="0.3"/>
  <pageSetup paperSize="9" scale="84" fitToHeight="0" orientation="landscape"/>
  <headerFooter/>
  <rowBreaks count="1" manualBreakCount="1">
    <brk id="35" max="12" man="1"/>
  </rowBreaks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view="pageBreakPreview" zoomScaleNormal="100" workbookViewId="0">
      <pane xSplit="5" ySplit="5" topLeftCell="F60" activePane="bottomRight" state="frozen"/>
      <selection/>
      <selection pane="topRight"/>
      <selection pane="bottomLeft"/>
      <selection pane="bottomRight" activeCell="H72" sqref="H72"/>
    </sheetView>
  </sheetViews>
  <sheetFormatPr defaultColWidth="9" defaultRowHeight="13.5"/>
  <cols>
    <col min="1" max="1" width="3.625" style="11" customWidth="1"/>
    <col min="2" max="2" width="16.125" style="11" customWidth="1"/>
    <col min="3" max="3" width="29.25" style="11" customWidth="1"/>
    <col min="4" max="4" width="3.625" style="11" customWidth="1"/>
    <col min="5" max="5" width="6.625" style="68" customWidth="1"/>
    <col min="6" max="6" width="7.625" style="69" customWidth="1"/>
    <col min="7" max="7" width="10" style="68" customWidth="1"/>
    <col min="8" max="8" width="6.625" style="68" customWidth="1"/>
    <col min="9" max="9" width="7.125" style="70" customWidth="1"/>
    <col min="10" max="10" width="8.75" style="68" customWidth="1"/>
    <col min="11" max="11" width="12.625" style="68" customWidth="1"/>
    <col min="12" max="12" width="9.375" style="68" customWidth="1"/>
    <col min="13" max="13" width="9.625" style="71" customWidth="1"/>
    <col min="14" max="14" width="9.625" style="68" customWidth="1"/>
    <col min="15" max="15" width="10.125" style="11" customWidth="1"/>
    <col min="16" max="16384" width="9" style="11"/>
  </cols>
  <sheetData>
    <row r="1" s="11" customFormat="1" ht="27" customHeight="1" spans="1:15">
      <c r="A1" s="18" t="s">
        <v>164</v>
      </c>
      <c r="B1" s="18"/>
      <c r="C1" s="18"/>
      <c r="D1" s="18"/>
      <c r="E1" s="19"/>
      <c r="F1" s="19"/>
      <c r="G1" s="19"/>
      <c r="H1" s="19"/>
      <c r="I1" s="53"/>
      <c r="J1" s="19"/>
      <c r="K1" s="19"/>
      <c r="L1" s="19"/>
      <c r="M1" s="19"/>
      <c r="N1" s="19"/>
      <c r="O1" s="18"/>
    </row>
    <row r="2" s="12" customFormat="1" ht="14.25" spans="1:15">
      <c r="A2" s="20" t="s">
        <v>1</v>
      </c>
      <c r="B2" s="21" t="s">
        <v>91</v>
      </c>
      <c r="C2" s="21" t="s">
        <v>92</v>
      </c>
      <c r="D2" s="21" t="s">
        <v>93</v>
      </c>
      <c r="E2" s="22" t="s">
        <v>94</v>
      </c>
      <c r="F2" s="23" t="s">
        <v>95</v>
      </c>
      <c r="G2" s="24"/>
      <c r="H2" s="24"/>
      <c r="I2" s="54"/>
      <c r="J2" s="24"/>
      <c r="K2" s="24"/>
      <c r="L2" s="55"/>
      <c r="M2" s="56" t="s">
        <v>165</v>
      </c>
      <c r="N2" s="56" t="s">
        <v>97</v>
      </c>
      <c r="O2" s="28" t="s">
        <v>166</v>
      </c>
    </row>
    <row r="3" s="12" customFormat="1" ht="48" spans="1:15">
      <c r="A3" s="25"/>
      <c r="B3" s="26"/>
      <c r="C3" s="26"/>
      <c r="D3" s="26"/>
      <c r="E3" s="27"/>
      <c r="F3" s="28" t="s">
        <v>98</v>
      </c>
      <c r="G3" s="28" t="s">
        <v>167</v>
      </c>
      <c r="H3" s="28" t="s">
        <v>168</v>
      </c>
      <c r="I3" s="57" t="s">
        <v>169</v>
      </c>
      <c r="J3" s="28" t="s">
        <v>100</v>
      </c>
      <c r="K3" s="28" t="s">
        <v>101</v>
      </c>
      <c r="L3" s="28" t="s">
        <v>102</v>
      </c>
      <c r="M3" s="58"/>
      <c r="N3" s="58"/>
      <c r="O3" s="28"/>
    </row>
    <row r="4" s="12" customFormat="1" ht="14.25" spans="1:15">
      <c r="A4" s="29"/>
      <c r="B4" s="30"/>
      <c r="C4" s="30"/>
      <c r="D4" s="30"/>
      <c r="E4" s="31"/>
      <c r="F4" s="28"/>
      <c r="G4" s="32" t="s">
        <v>170</v>
      </c>
      <c r="H4" s="28" t="s">
        <v>171</v>
      </c>
      <c r="I4" s="57" t="s">
        <v>172</v>
      </c>
      <c r="J4" s="28"/>
      <c r="K4" s="57"/>
      <c r="L4" s="57"/>
      <c r="M4" s="59"/>
      <c r="N4" s="59"/>
      <c r="O4" s="28"/>
    </row>
    <row r="5" s="12" customFormat="1" ht="14.25" spans="1:15">
      <c r="A5" s="33" t="s">
        <v>56</v>
      </c>
      <c r="B5" s="33" t="s">
        <v>173</v>
      </c>
      <c r="C5" s="33" t="s">
        <v>174</v>
      </c>
      <c r="D5" s="33" t="s">
        <v>175</v>
      </c>
      <c r="E5" s="34"/>
      <c r="F5" s="28"/>
      <c r="G5" s="28"/>
      <c r="H5" s="28"/>
      <c r="I5" s="57"/>
      <c r="J5" s="28"/>
      <c r="K5" s="28"/>
      <c r="L5" s="28"/>
      <c r="M5" s="28"/>
      <c r="N5" s="28"/>
      <c r="O5" s="60"/>
    </row>
    <row r="6" s="11" customFormat="1" ht="36" outlineLevel="1" spans="1:15">
      <c r="A6" s="35">
        <v>1</v>
      </c>
      <c r="B6" s="36" t="s">
        <v>176</v>
      </c>
      <c r="C6" s="37" t="s">
        <v>177</v>
      </c>
      <c r="D6" s="36" t="s">
        <v>178</v>
      </c>
      <c r="E6" s="38">
        <v>11</v>
      </c>
      <c r="F6" s="39">
        <v>15</v>
      </c>
      <c r="G6" s="39">
        <v>35</v>
      </c>
      <c r="H6" s="39"/>
      <c r="I6" s="61"/>
      <c r="J6" s="39">
        <v>2</v>
      </c>
      <c r="K6" s="62">
        <f>(J6+G6+F6)*0.1</f>
        <v>5.2</v>
      </c>
      <c r="L6" s="28">
        <f t="shared" ref="L6:L42" si="0">(K6+J6+G6+F6)*0.09</f>
        <v>5.148</v>
      </c>
      <c r="M6" s="39">
        <f t="shared" ref="M6:M42" si="1">F6+G6+J6+K6+L6</f>
        <v>62.348</v>
      </c>
      <c r="N6" s="39">
        <f>M6*E6</f>
        <v>685.828</v>
      </c>
      <c r="O6" s="60" t="s">
        <v>179</v>
      </c>
    </row>
    <row r="7" s="11" customFormat="1" ht="36" outlineLevel="1" spans="1:15">
      <c r="A7" s="35">
        <v>2</v>
      </c>
      <c r="B7" s="36" t="s">
        <v>180</v>
      </c>
      <c r="C7" s="37" t="s">
        <v>181</v>
      </c>
      <c r="D7" s="36" t="s">
        <v>178</v>
      </c>
      <c r="E7" s="38">
        <v>0</v>
      </c>
      <c r="F7" s="39">
        <v>15</v>
      </c>
      <c r="G7" s="39">
        <v>100</v>
      </c>
      <c r="H7" s="39"/>
      <c r="I7" s="61"/>
      <c r="J7" s="39">
        <v>2</v>
      </c>
      <c r="K7" s="62">
        <f t="shared" ref="K7:K38" si="2">(J7+G7+F7)*0.1</f>
        <v>11.7</v>
      </c>
      <c r="L7" s="28">
        <f t="shared" si="0"/>
        <v>11.583</v>
      </c>
      <c r="M7" s="39">
        <f t="shared" si="1"/>
        <v>140.283</v>
      </c>
      <c r="N7" s="39">
        <f t="shared" ref="N7:N38" si="3">M7*E7</f>
        <v>0</v>
      </c>
      <c r="O7" s="60"/>
    </row>
    <row r="8" s="11" customFormat="1" ht="36" outlineLevel="1" spans="1:15">
      <c r="A8" s="35">
        <v>3</v>
      </c>
      <c r="B8" s="36" t="s">
        <v>182</v>
      </c>
      <c r="C8" s="37" t="s">
        <v>183</v>
      </c>
      <c r="D8" s="36" t="s">
        <v>178</v>
      </c>
      <c r="E8" s="38">
        <v>1</v>
      </c>
      <c r="F8" s="39">
        <v>15</v>
      </c>
      <c r="G8" s="39">
        <v>100</v>
      </c>
      <c r="H8" s="39"/>
      <c r="I8" s="61"/>
      <c r="J8" s="39">
        <v>2</v>
      </c>
      <c r="K8" s="62">
        <f t="shared" si="2"/>
        <v>11.7</v>
      </c>
      <c r="L8" s="28">
        <f t="shared" si="0"/>
        <v>11.583</v>
      </c>
      <c r="M8" s="39">
        <f t="shared" si="1"/>
        <v>140.283</v>
      </c>
      <c r="N8" s="39">
        <f t="shared" si="3"/>
        <v>140.283</v>
      </c>
      <c r="O8" s="60"/>
    </row>
    <row r="9" s="11" customFormat="1" ht="36" outlineLevel="1" spans="1:15">
      <c r="A9" s="35">
        <v>4</v>
      </c>
      <c r="B9" s="36" t="s">
        <v>184</v>
      </c>
      <c r="C9" s="37" t="s">
        <v>185</v>
      </c>
      <c r="D9" s="36" t="s">
        <v>178</v>
      </c>
      <c r="E9" s="38">
        <v>0</v>
      </c>
      <c r="F9" s="39">
        <v>15</v>
      </c>
      <c r="G9" s="39">
        <v>100</v>
      </c>
      <c r="H9" s="39"/>
      <c r="I9" s="61"/>
      <c r="J9" s="39">
        <v>2</v>
      </c>
      <c r="K9" s="62">
        <f t="shared" si="2"/>
        <v>11.7</v>
      </c>
      <c r="L9" s="28">
        <f t="shared" si="0"/>
        <v>11.583</v>
      </c>
      <c r="M9" s="39">
        <f t="shared" si="1"/>
        <v>140.283</v>
      </c>
      <c r="N9" s="39">
        <f t="shared" si="3"/>
        <v>0</v>
      </c>
      <c r="O9" s="60"/>
    </row>
    <row r="10" s="11" customFormat="1" ht="36" outlineLevel="1" spans="1:15">
      <c r="A10" s="35">
        <v>5</v>
      </c>
      <c r="B10" s="36" t="s">
        <v>186</v>
      </c>
      <c r="C10" s="37" t="s">
        <v>187</v>
      </c>
      <c r="D10" s="36" t="s">
        <v>178</v>
      </c>
      <c r="E10" s="38">
        <v>1</v>
      </c>
      <c r="F10" s="39">
        <v>15</v>
      </c>
      <c r="G10" s="39">
        <v>100</v>
      </c>
      <c r="H10" s="39"/>
      <c r="I10" s="61"/>
      <c r="J10" s="39">
        <v>2</v>
      </c>
      <c r="K10" s="62">
        <f t="shared" si="2"/>
        <v>11.7</v>
      </c>
      <c r="L10" s="28">
        <f t="shared" si="0"/>
        <v>11.583</v>
      </c>
      <c r="M10" s="39">
        <f t="shared" si="1"/>
        <v>140.283</v>
      </c>
      <c r="N10" s="39">
        <f t="shared" si="3"/>
        <v>140.283</v>
      </c>
      <c r="O10" s="60"/>
    </row>
    <row r="11" s="11" customFormat="1" ht="36" outlineLevel="1" spans="1:15">
      <c r="A11" s="35">
        <v>6</v>
      </c>
      <c r="B11" s="36" t="s">
        <v>188</v>
      </c>
      <c r="C11" s="37" t="s">
        <v>189</v>
      </c>
      <c r="D11" s="36" t="s">
        <v>178</v>
      </c>
      <c r="E11" s="38">
        <v>0</v>
      </c>
      <c r="F11" s="39">
        <v>100</v>
      </c>
      <c r="G11" s="39">
        <v>800</v>
      </c>
      <c r="H11" s="39"/>
      <c r="I11" s="61"/>
      <c r="J11" s="39">
        <v>5</v>
      </c>
      <c r="K11" s="62">
        <f t="shared" si="2"/>
        <v>90.5</v>
      </c>
      <c r="L11" s="28">
        <f t="shared" si="0"/>
        <v>89.595</v>
      </c>
      <c r="M11" s="39">
        <f t="shared" si="1"/>
        <v>1085.095</v>
      </c>
      <c r="N11" s="39">
        <f t="shared" si="3"/>
        <v>0</v>
      </c>
      <c r="O11" s="60"/>
    </row>
    <row r="12" s="11" customFormat="1" ht="36" outlineLevel="1" spans="1:15">
      <c r="A12" s="35">
        <v>7</v>
      </c>
      <c r="B12" s="36" t="s">
        <v>190</v>
      </c>
      <c r="C12" s="37" t="s">
        <v>191</v>
      </c>
      <c r="D12" s="36" t="s">
        <v>178</v>
      </c>
      <c r="E12" s="38">
        <v>1</v>
      </c>
      <c r="F12" s="39">
        <v>100</v>
      </c>
      <c r="G12" s="39">
        <v>500</v>
      </c>
      <c r="H12" s="39"/>
      <c r="I12" s="61"/>
      <c r="J12" s="39">
        <v>5</v>
      </c>
      <c r="K12" s="62">
        <f t="shared" si="2"/>
        <v>60.5</v>
      </c>
      <c r="L12" s="28">
        <f t="shared" si="0"/>
        <v>59.895</v>
      </c>
      <c r="M12" s="39">
        <f t="shared" si="1"/>
        <v>725.395</v>
      </c>
      <c r="N12" s="39">
        <f t="shared" si="3"/>
        <v>725.395</v>
      </c>
      <c r="O12" s="60"/>
    </row>
    <row r="13" s="11" customFormat="1" ht="48" outlineLevel="1" spans="1:16">
      <c r="A13" s="35">
        <v>8</v>
      </c>
      <c r="B13" s="36" t="s">
        <v>192</v>
      </c>
      <c r="C13" s="37" t="s">
        <v>193</v>
      </c>
      <c r="D13" s="36" t="s">
        <v>178</v>
      </c>
      <c r="E13" s="38">
        <v>0</v>
      </c>
      <c r="F13" s="39">
        <v>10</v>
      </c>
      <c r="G13" s="39">
        <v>200</v>
      </c>
      <c r="H13" s="39"/>
      <c r="I13" s="61"/>
      <c r="J13" s="39">
        <v>5</v>
      </c>
      <c r="K13" s="62">
        <f t="shared" si="2"/>
        <v>21.5</v>
      </c>
      <c r="L13" s="28">
        <f t="shared" si="0"/>
        <v>21.285</v>
      </c>
      <c r="M13" s="39">
        <f t="shared" si="1"/>
        <v>257.785</v>
      </c>
      <c r="N13" s="39">
        <f t="shared" si="3"/>
        <v>0</v>
      </c>
      <c r="O13" s="60" t="s">
        <v>179</v>
      </c>
      <c r="P13" s="11" t="s">
        <v>194</v>
      </c>
    </row>
    <row r="14" s="11" customFormat="1" ht="48" outlineLevel="1" spans="1:15">
      <c r="A14" s="35">
        <v>9</v>
      </c>
      <c r="B14" s="36" t="s">
        <v>195</v>
      </c>
      <c r="C14" s="37" t="s">
        <v>196</v>
      </c>
      <c r="D14" s="36" t="s">
        <v>178</v>
      </c>
      <c r="E14" s="38">
        <v>0</v>
      </c>
      <c r="F14" s="39">
        <v>50</v>
      </c>
      <c r="G14" s="39">
        <v>300</v>
      </c>
      <c r="H14" s="39"/>
      <c r="I14" s="61"/>
      <c r="J14" s="39">
        <v>5</v>
      </c>
      <c r="K14" s="62">
        <f t="shared" si="2"/>
        <v>35.5</v>
      </c>
      <c r="L14" s="28">
        <f t="shared" si="0"/>
        <v>35.145</v>
      </c>
      <c r="M14" s="39">
        <f t="shared" si="1"/>
        <v>425.645</v>
      </c>
      <c r="N14" s="39">
        <f t="shared" si="3"/>
        <v>0</v>
      </c>
      <c r="O14" s="60"/>
    </row>
    <row r="15" s="11" customFormat="1" ht="48" outlineLevel="1" spans="1:16">
      <c r="A15" s="35">
        <v>10</v>
      </c>
      <c r="B15" s="36" t="s">
        <v>197</v>
      </c>
      <c r="C15" s="37" t="s">
        <v>198</v>
      </c>
      <c r="D15" s="36" t="s">
        <v>178</v>
      </c>
      <c r="E15" s="38">
        <v>0</v>
      </c>
      <c r="F15" s="39">
        <v>10</v>
      </c>
      <c r="G15" s="39">
        <v>200</v>
      </c>
      <c r="H15" s="39"/>
      <c r="I15" s="61"/>
      <c r="J15" s="39">
        <v>5</v>
      </c>
      <c r="K15" s="62">
        <f t="shared" si="2"/>
        <v>21.5</v>
      </c>
      <c r="L15" s="28">
        <f t="shared" si="0"/>
        <v>21.285</v>
      </c>
      <c r="M15" s="39">
        <f t="shared" si="1"/>
        <v>257.785</v>
      </c>
      <c r="N15" s="39">
        <f t="shared" si="3"/>
        <v>0</v>
      </c>
      <c r="O15" s="60" t="s">
        <v>179</v>
      </c>
      <c r="P15" s="11" t="s">
        <v>194</v>
      </c>
    </row>
    <row r="16" s="11" customFormat="1" ht="36" outlineLevel="1" spans="1:15">
      <c r="A16" s="35">
        <v>11</v>
      </c>
      <c r="B16" s="36" t="s">
        <v>199</v>
      </c>
      <c r="C16" s="37" t="s">
        <v>200</v>
      </c>
      <c r="D16" s="39" t="s">
        <v>107</v>
      </c>
      <c r="E16" s="38">
        <f>3.5*4+2.4+2.5*4+1</f>
        <v>27.4</v>
      </c>
      <c r="F16" s="39">
        <v>10</v>
      </c>
      <c r="G16" s="39">
        <v>20</v>
      </c>
      <c r="H16" s="39"/>
      <c r="I16" s="61"/>
      <c r="J16" s="39">
        <v>1</v>
      </c>
      <c r="K16" s="62">
        <f t="shared" si="2"/>
        <v>3.1</v>
      </c>
      <c r="L16" s="28">
        <f t="shared" si="0"/>
        <v>3.069</v>
      </c>
      <c r="M16" s="39">
        <f t="shared" si="1"/>
        <v>37.169</v>
      </c>
      <c r="N16" s="39">
        <f t="shared" si="3"/>
        <v>1018.4306</v>
      </c>
      <c r="O16" s="60" t="s">
        <v>179</v>
      </c>
    </row>
    <row r="17" s="11" customFormat="1" ht="48" outlineLevel="1" spans="1:15">
      <c r="A17" s="35">
        <v>12</v>
      </c>
      <c r="B17" s="36" t="s">
        <v>201</v>
      </c>
      <c r="C17" s="37" t="s">
        <v>202</v>
      </c>
      <c r="D17" s="36" t="s">
        <v>178</v>
      </c>
      <c r="E17" s="38">
        <f>4+4+2+8+7+1</f>
        <v>26</v>
      </c>
      <c r="F17" s="39">
        <v>5</v>
      </c>
      <c r="G17" s="39">
        <v>10</v>
      </c>
      <c r="H17" s="39"/>
      <c r="I17" s="61"/>
      <c r="J17" s="39">
        <v>1</v>
      </c>
      <c r="K17" s="62">
        <f t="shared" si="2"/>
        <v>1.6</v>
      </c>
      <c r="L17" s="28">
        <f t="shared" si="0"/>
        <v>1.584</v>
      </c>
      <c r="M17" s="39">
        <f t="shared" si="1"/>
        <v>19.184</v>
      </c>
      <c r="N17" s="39">
        <f t="shared" si="3"/>
        <v>498.784</v>
      </c>
      <c r="O17" s="60" t="s">
        <v>203</v>
      </c>
    </row>
    <row r="18" s="11" customFormat="1" ht="48" outlineLevel="1" spans="1:15">
      <c r="A18" s="35">
        <v>13</v>
      </c>
      <c r="B18" s="36" t="s">
        <v>204</v>
      </c>
      <c r="C18" s="37" t="s">
        <v>205</v>
      </c>
      <c r="D18" s="36" t="s">
        <v>178</v>
      </c>
      <c r="E18" s="38">
        <v>0</v>
      </c>
      <c r="F18" s="39">
        <v>5</v>
      </c>
      <c r="G18" s="39">
        <v>20</v>
      </c>
      <c r="H18" s="39"/>
      <c r="I18" s="61"/>
      <c r="J18" s="39">
        <v>1</v>
      </c>
      <c r="K18" s="62">
        <f t="shared" si="2"/>
        <v>2.6</v>
      </c>
      <c r="L18" s="28">
        <f t="shared" si="0"/>
        <v>2.574</v>
      </c>
      <c r="M18" s="39">
        <f t="shared" si="1"/>
        <v>31.174</v>
      </c>
      <c r="N18" s="39">
        <f t="shared" si="3"/>
        <v>0</v>
      </c>
      <c r="O18" s="60" t="s">
        <v>203</v>
      </c>
    </row>
    <row r="19" s="11" customFormat="1" ht="48" outlineLevel="1" spans="1:15">
      <c r="A19" s="35">
        <v>14</v>
      </c>
      <c r="B19" s="36" t="s">
        <v>206</v>
      </c>
      <c r="C19" s="37" t="s">
        <v>207</v>
      </c>
      <c r="D19" s="36" t="s">
        <v>178</v>
      </c>
      <c r="E19" s="38">
        <v>0</v>
      </c>
      <c r="F19" s="39">
        <v>5</v>
      </c>
      <c r="G19" s="39">
        <v>20</v>
      </c>
      <c r="H19" s="39"/>
      <c r="I19" s="61"/>
      <c r="J19" s="39">
        <v>1</v>
      </c>
      <c r="K19" s="62">
        <f t="shared" si="2"/>
        <v>2.6</v>
      </c>
      <c r="L19" s="28">
        <f t="shared" si="0"/>
        <v>2.574</v>
      </c>
      <c r="M19" s="39">
        <f t="shared" si="1"/>
        <v>31.174</v>
      </c>
      <c r="N19" s="39">
        <f t="shared" si="3"/>
        <v>0</v>
      </c>
      <c r="O19" s="60" t="s">
        <v>203</v>
      </c>
    </row>
    <row r="20" s="11" customFormat="1" ht="48" outlineLevel="1" spans="1:15">
      <c r="A20" s="35">
        <v>15</v>
      </c>
      <c r="B20" s="36" t="s">
        <v>208</v>
      </c>
      <c r="C20" s="37" t="s">
        <v>209</v>
      </c>
      <c r="D20" s="36" t="s">
        <v>178</v>
      </c>
      <c r="E20" s="38">
        <v>0</v>
      </c>
      <c r="F20" s="39">
        <v>5</v>
      </c>
      <c r="G20" s="39">
        <v>20</v>
      </c>
      <c r="H20" s="39"/>
      <c r="I20" s="61"/>
      <c r="J20" s="39">
        <v>1</v>
      </c>
      <c r="K20" s="62">
        <f t="shared" si="2"/>
        <v>2.6</v>
      </c>
      <c r="L20" s="28">
        <f t="shared" si="0"/>
        <v>2.574</v>
      </c>
      <c r="M20" s="39">
        <f t="shared" si="1"/>
        <v>31.174</v>
      </c>
      <c r="N20" s="39">
        <f t="shared" si="3"/>
        <v>0</v>
      </c>
      <c r="O20" s="60" t="s">
        <v>203</v>
      </c>
    </row>
    <row r="21" s="11" customFormat="1" ht="48" outlineLevel="1" spans="1:15">
      <c r="A21" s="35">
        <v>16</v>
      </c>
      <c r="B21" s="36" t="s">
        <v>210</v>
      </c>
      <c r="C21" s="37" t="s">
        <v>211</v>
      </c>
      <c r="D21" s="36" t="s">
        <v>178</v>
      </c>
      <c r="E21" s="38">
        <v>0</v>
      </c>
      <c r="F21" s="39">
        <v>5</v>
      </c>
      <c r="G21" s="39">
        <v>20</v>
      </c>
      <c r="H21" s="39"/>
      <c r="I21" s="61"/>
      <c r="J21" s="39">
        <v>1</v>
      </c>
      <c r="K21" s="62">
        <f t="shared" si="2"/>
        <v>2.6</v>
      </c>
      <c r="L21" s="28">
        <f t="shared" si="0"/>
        <v>2.574</v>
      </c>
      <c r="M21" s="39">
        <f t="shared" si="1"/>
        <v>31.174</v>
      </c>
      <c r="N21" s="39">
        <f t="shared" si="3"/>
        <v>0</v>
      </c>
      <c r="O21" s="60" t="s">
        <v>203</v>
      </c>
    </row>
    <row r="22" s="11" customFormat="1" ht="48" outlineLevel="1" spans="1:15">
      <c r="A22" s="35">
        <v>17</v>
      </c>
      <c r="B22" s="36" t="s">
        <v>212</v>
      </c>
      <c r="C22" s="37" t="s">
        <v>213</v>
      </c>
      <c r="D22" s="36" t="s">
        <v>178</v>
      </c>
      <c r="E22" s="38">
        <v>0</v>
      </c>
      <c r="F22" s="39">
        <v>5</v>
      </c>
      <c r="G22" s="39">
        <v>20</v>
      </c>
      <c r="H22" s="39"/>
      <c r="I22" s="61"/>
      <c r="J22" s="39">
        <v>1</v>
      </c>
      <c r="K22" s="62">
        <f t="shared" si="2"/>
        <v>2.6</v>
      </c>
      <c r="L22" s="28">
        <f t="shared" si="0"/>
        <v>2.574</v>
      </c>
      <c r="M22" s="39">
        <f t="shared" si="1"/>
        <v>31.174</v>
      </c>
      <c r="N22" s="39">
        <f t="shared" si="3"/>
        <v>0</v>
      </c>
      <c r="O22" s="60" t="s">
        <v>203</v>
      </c>
    </row>
    <row r="23" s="11" customFormat="1" ht="48" outlineLevel="1" spans="1:15">
      <c r="A23" s="35">
        <v>18</v>
      </c>
      <c r="B23" s="36" t="s">
        <v>214</v>
      </c>
      <c r="C23" s="37" t="s">
        <v>215</v>
      </c>
      <c r="D23" s="36" t="s">
        <v>178</v>
      </c>
      <c r="E23" s="38">
        <v>0</v>
      </c>
      <c r="F23" s="39">
        <v>5</v>
      </c>
      <c r="G23" s="39">
        <v>20</v>
      </c>
      <c r="H23" s="39"/>
      <c r="I23" s="61"/>
      <c r="J23" s="39">
        <v>1</v>
      </c>
      <c r="K23" s="62">
        <f t="shared" si="2"/>
        <v>2.6</v>
      </c>
      <c r="L23" s="28">
        <f t="shared" si="0"/>
        <v>2.574</v>
      </c>
      <c r="M23" s="39">
        <f t="shared" si="1"/>
        <v>31.174</v>
      </c>
      <c r="N23" s="39">
        <f t="shared" si="3"/>
        <v>0</v>
      </c>
      <c r="O23" s="60" t="s">
        <v>203</v>
      </c>
    </row>
    <row r="24" s="11" customFormat="1" ht="48" outlineLevel="1" spans="1:19">
      <c r="A24" s="35">
        <v>19</v>
      </c>
      <c r="B24" s="36" t="s">
        <v>216</v>
      </c>
      <c r="C24" s="37" t="s">
        <v>217</v>
      </c>
      <c r="D24" s="36" t="s">
        <v>178</v>
      </c>
      <c r="E24" s="38">
        <v>0</v>
      </c>
      <c r="F24" s="39">
        <v>5</v>
      </c>
      <c r="G24" s="39">
        <v>20</v>
      </c>
      <c r="H24" s="39"/>
      <c r="I24" s="61"/>
      <c r="J24" s="39">
        <v>1</v>
      </c>
      <c r="K24" s="62">
        <f t="shared" si="2"/>
        <v>2.6</v>
      </c>
      <c r="L24" s="28">
        <f t="shared" si="0"/>
        <v>2.574</v>
      </c>
      <c r="M24" s="39">
        <f t="shared" si="1"/>
        <v>31.174</v>
      </c>
      <c r="N24" s="39">
        <f t="shared" si="3"/>
        <v>0</v>
      </c>
      <c r="O24" s="60" t="s">
        <v>203</v>
      </c>
      <c r="Q24" s="66"/>
      <c r="R24" s="66"/>
      <c r="S24" s="66"/>
    </row>
    <row r="25" s="11" customFormat="1" ht="48" outlineLevel="1" spans="1:19">
      <c r="A25" s="35">
        <v>20</v>
      </c>
      <c r="B25" s="36" t="s">
        <v>218</v>
      </c>
      <c r="C25" s="37" t="s">
        <v>219</v>
      </c>
      <c r="D25" s="36" t="s">
        <v>178</v>
      </c>
      <c r="E25" s="38">
        <v>0</v>
      </c>
      <c r="F25" s="39">
        <v>5</v>
      </c>
      <c r="G25" s="39">
        <v>20</v>
      </c>
      <c r="H25" s="39"/>
      <c r="I25" s="61"/>
      <c r="J25" s="39">
        <v>1</v>
      </c>
      <c r="K25" s="62">
        <f t="shared" si="2"/>
        <v>2.6</v>
      </c>
      <c r="L25" s="28">
        <f t="shared" si="0"/>
        <v>2.574</v>
      </c>
      <c r="M25" s="39">
        <f t="shared" si="1"/>
        <v>31.174</v>
      </c>
      <c r="N25" s="39">
        <f t="shared" si="3"/>
        <v>0</v>
      </c>
      <c r="O25" s="60" t="s">
        <v>203</v>
      </c>
      <c r="Q25" s="66"/>
      <c r="R25" s="67"/>
      <c r="S25" s="66"/>
    </row>
    <row r="26" s="11" customFormat="1" ht="48" outlineLevel="1" spans="1:19">
      <c r="A26" s="35">
        <v>21</v>
      </c>
      <c r="B26" s="36" t="s">
        <v>220</v>
      </c>
      <c r="C26" s="37" t="s">
        <v>221</v>
      </c>
      <c r="D26" s="36" t="s">
        <v>178</v>
      </c>
      <c r="E26" s="38">
        <v>1</v>
      </c>
      <c r="F26" s="39">
        <v>5</v>
      </c>
      <c r="G26" s="39">
        <v>20</v>
      </c>
      <c r="H26" s="39"/>
      <c r="I26" s="61"/>
      <c r="J26" s="39">
        <v>1</v>
      </c>
      <c r="K26" s="62">
        <f t="shared" si="2"/>
        <v>2.6</v>
      </c>
      <c r="L26" s="28">
        <f t="shared" si="0"/>
        <v>2.574</v>
      </c>
      <c r="M26" s="39">
        <f t="shared" si="1"/>
        <v>31.174</v>
      </c>
      <c r="N26" s="39">
        <f t="shared" si="3"/>
        <v>31.174</v>
      </c>
      <c r="O26" s="60" t="s">
        <v>203</v>
      </c>
      <c r="Q26" s="66"/>
      <c r="R26" s="66"/>
      <c r="S26" s="66"/>
    </row>
    <row r="27" s="11" customFormat="1" ht="48" outlineLevel="1" spans="1:19">
      <c r="A27" s="35">
        <v>22</v>
      </c>
      <c r="B27" s="36" t="s">
        <v>222</v>
      </c>
      <c r="C27" s="37" t="s">
        <v>223</v>
      </c>
      <c r="D27" s="36" t="s">
        <v>178</v>
      </c>
      <c r="E27" s="38">
        <v>0</v>
      </c>
      <c r="F27" s="39">
        <v>5</v>
      </c>
      <c r="G27" s="39">
        <v>20</v>
      </c>
      <c r="H27" s="39"/>
      <c r="I27" s="61"/>
      <c r="J27" s="39">
        <v>1</v>
      </c>
      <c r="K27" s="62">
        <f t="shared" si="2"/>
        <v>2.6</v>
      </c>
      <c r="L27" s="28">
        <f t="shared" si="0"/>
        <v>2.574</v>
      </c>
      <c r="M27" s="39">
        <f t="shared" si="1"/>
        <v>31.174</v>
      </c>
      <c r="N27" s="39">
        <f t="shared" si="3"/>
        <v>0</v>
      </c>
      <c r="O27" s="60" t="s">
        <v>203</v>
      </c>
      <c r="Q27" s="66"/>
      <c r="R27" s="67"/>
      <c r="S27" s="66"/>
    </row>
    <row r="28" s="11" customFormat="1" ht="48" outlineLevel="1" spans="1:19">
      <c r="A28" s="35">
        <v>23</v>
      </c>
      <c r="B28" s="36" t="s">
        <v>224</v>
      </c>
      <c r="C28" s="37" t="s">
        <v>225</v>
      </c>
      <c r="D28" s="36" t="s">
        <v>178</v>
      </c>
      <c r="E28" s="38">
        <v>0</v>
      </c>
      <c r="F28" s="39">
        <v>5</v>
      </c>
      <c r="G28" s="39">
        <v>20</v>
      </c>
      <c r="H28" s="39"/>
      <c r="I28" s="61"/>
      <c r="J28" s="39">
        <v>1</v>
      </c>
      <c r="K28" s="62">
        <f t="shared" si="2"/>
        <v>2.6</v>
      </c>
      <c r="L28" s="28">
        <f t="shared" si="0"/>
        <v>2.574</v>
      </c>
      <c r="M28" s="39">
        <f t="shared" si="1"/>
        <v>31.174</v>
      </c>
      <c r="N28" s="39">
        <f t="shared" si="3"/>
        <v>0</v>
      </c>
      <c r="O28" s="60" t="s">
        <v>203</v>
      </c>
      <c r="Q28" s="66"/>
      <c r="R28" s="66"/>
      <c r="S28" s="66"/>
    </row>
    <row r="29" s="11" customFormat="1" ht="48" outlineLevel="1" spans="1:19">
      <c r="A29" s="35">
        <v>24</v>
      </c>
      <c r="B29" s="36" t="s">
        <v>226</v>
      </c>
      <c r="C29" s="37" t="s">
        <v>227</v>
      </c>
      <c r="D29" s="36" t="s">
        <v>178</v>
      </c>
      <c r="E29" s="38">
        <f>3+1</f>
        <v>4</v>
      </c>
      <c r="F29" s="39">
        <v>5</v>
      </c>
      <c r="G29" s="39">
        <v>15</v>
      </c>
      <c r="H29" s="39"/>
      <c r="I29" s="61"/>
      <c r="J29" s="39">
        <v>1</v>
      </c>
      <c r="K29" s="62">
        <f t="shared" si="2"/>
        <v>2.1</v>
      </c>
      <c r="L29" s="28">
        <f t="shared" si="0"/>
        <v>2.079</v>
      </c>
      <c r="M29" s="39">
        <f t="shared" si="1"/>
        <v>25.179</v>
      </c>
      <c r="N29" s="39">
        <f t="shared" si="3"/>
        <v>100.716</v>
      </c>
      <c r="O29" s="60" t="s">
        <v>203</v>
      </c>
      <c r="Q29" s="66"/>
      <c r="R29" s="67"/>
      <c r="S29" s="66"/>
    </row>
    <row r="30" s="11" customFormat="1" ht="48" outlineLevel="1" spans="1:19">
      <c r="A30" s="35">
        <v>25</v>
      </c>
      <c r="B30" s="36" t="s">
        <v>228</v>
      </c>
      <c r="C30" s="37" t="s">
        <v>229</v>
      </c>
      <c r="D30" s="36" t="s">
        <v>178</v>
      </c>
      <c r="E30" s="38">
        <f>3+3</f>
        <v>6</v>
      </c>
      <c r="F30" s="39">
        <v>5</v>
      </c>
      <c r="G30" s="39">
        <v>25</v>
      </c>
      <c r="H30" s="39"/>
      <c r="I30" s="61"/>
      <c r="J30" s="39">
        <v>1</v>
      </c>
      <c r="K30" s="62">
        <f t="shared" si="2"/>
        <v>3.1</v>
      </c>
      <c r="L30" s="28">
        <f t="shared" si="0"/>
        <v>3.069</v>
      </c>
      <c r="M30" s="39">
        <f t="shared" si="1"/>
        <v>37.169</v>
      </c>
      <c r="N30" s="39">
        <f t="shared" si="3"/>
        <v>223.014</v>
      </c>
      <c r="O30" s="60" t="s">
        <v>203</v>
      </c>
      <c r="Q30" s="66"/>
      <c r="R30" s="67"/>
      <c r="S30" s="66"/>
    </row>
    <row r="31" s="11" customFormat="1" ht="48" outlineLevel="1" spans="1:19">
      <c r="A31" s="35">
        <v>26</v>
      </c>
      <c r="B31" s="36" t="s">
        <v>230</v>
      </c>
      <c r="C31" s="37" t="s">
        <v>231</v>
      </c>
      <c r="D31" s="36" t="s">
        <v>178</v>
      </c>
      <c r="E31" s="38">
        <v>0</v>
      </c>
      <c r="F31" s="39">
        <v>5</v>
      </c>
      <c r="G31" s="39">
        <v>30</v>
      </c>
      <c r="H31" s="39"/>
      <c r="I31" s="61"/>
      <c r="J31" s="39">
        <v>1</v>
      </c>
      <c r="K31" s="62">
        <f t="shared" si="2"/>
        <v>3.6</v>
      </c>
      <c r="L31" s="28">
        <f t="shared" si="0"/>
        <v>3.564</v>
      </c>
      <c r="M31" s="39">
        <f t="shared" si="1"/>
        <v>43.164</v>
      </c>
      <c r="N31" s="39">
        <f t="shared" si="3"/>
        <v>0</v>
      </c>
      <c r="O31" s="60" t="s">
        <v>203</v>
      </c>
      <c r="Q31" s="66"/>
      <c r="R31" s="67"/>
      <c r="S31" s="66"/>
    </row>
    <row r="32" s="11" customFormat="1" ht="48" outlineLevel="1" spans="1:19">
      <c r="A32" s="35">
        <v>27</v>
      </c>
      <c r="B32" s="36" t="s">
        <v>232</v>
      </c>
      <c r="C32" s="37" t="s">
        <v>233</v>
      </c>
      <c r="D32" s="36" t="s">
        <v>178</v>
      </c>
      <c r="E32" s="38">
        <v>0</v>
      </c>
      <c r="F32" s="39">
        <v>5</v>
      </c>
      <c r="G32" s="39">
        <v>100</v>
      </c>
      <c r="H32" s="39"/>
      <c r="I32" s="61"/>
      <c r="J32" s="39">
        <v>1</v>
      </c>
      <c r="K32" s="62">
        <f t="shared" si="2"/>
        <v>10.6</v>
      </c>
      <c r="L32" s="28">
        <f t="shared" si="0"/>
        <v>10.494</v>
      </c>
      <c r="M32" s="39">
        <f t="shared" si="1"/>
        <v>127.094</v>
      </c>
      <c r="N32" s="39">
        <f t="shared" si="3"/>
        <v>0</v>
      </c>
      <c r="O32" s="60"/>
      <c r="Q32" s="66"/>
      <c r="R32" s="66"/>
      <c r="S32" s="66"/>
    </row>
    <row r="33" s="11" customFormat="1" ht="48" outlineLevel="1" spans="1:19">
      <c r="A33" s="35">
        <v>28</v>
      </c>
      <c r="B33" s="36" t="s">
        <v>234</v>
      </c>
      <c r="C33" s="37" t="s">
        <v>235</v>
      </c>
      <c r="D33" s="36" t="s">
        <v>178</v>
      </c>
      <c r="E33" s="38">
        <v>1</v>
      </c>
      <c r="F33" s="39">
        <v>5</v>
      </c>
      <c r="G33" s="39">
        <v>30</v>
      </c>
      <c r="H33" s="39"/>
      <c r="I33" s="61"/>
      <c r="J33" s="39">
        <v>1</v>
      </c>
      <c r="K33" s="62">
        <f t="shared" si="2"/>
        <v>3.6</v>
      </c>
      <c r="L33" s="28">
        <f t="shared" si="0"/>
        <v>3.564</v>
      </c>
      <c r="M33" s="39">
        <f t="shared" si="1"/>
        <v>43.164</v>
      </c>
      <c r="N33" s="39">
        <f t="shared" si="3"/>
        <v>43.164</v>
      </c>
      <c r="O33" s="60"/>
      <c r="Q33" s="66"/>
      <c r="R33" s="66"/>
      <c r="S33" s="66"/>
    </row>
    <row r="34" s="11" customFormat="1" ht="36" outlineLevel="1" spans="1:19">
      <c r="A34" s="35">
        <v>29</v>
      </c>
      <c r="B34" s="36" t="s">
        <v>236</v>
      </c>
      <c r="C34" s="37" t="s">
        <v>237</v>
      </c>
      <c r="D34" s="36" t="s">
        <v>178</v>
      </c>
      <c r="E34" s="38">
        <v>0</v>
      </c>
      <c r="F34" s="39">
        <v>5</v>
      </c>
      <c r="G34" s="39">
        <v>30</v>
      </c>
      <c r="H34" s="39"/>
      <c r="I34" s="61"/>
      <c r="J34" s="39">
        <v>1</v>
      </c>
      <c r="K34" s="62">
        <f t="shared" si="2"/>
        <v>3.6</v>
      </c>
      <c r="L34" s="28">
        <f t="shared" si="0"/>
        <v>3.564</v>
      </c>
      <c r="M34" s="39">
        <f t="shared" si="1"/>
        <v>43.164</v>
      </c>
      <c r="N34" s="39">
        <f t="shared" si="3"/>
        <v>0</v>
      </c>
      <c r="O34" s="60"/>
      <c r="Q34" s="66"/>
      <c r="R34" s="66"/>
      <c r="S34" s="66"/>
    </row>
    <row r="35" s="11" customFormat="1" ht="36" outlineLevel="1" spans="1:19">
      <c r="A35" s="35">
        <v>30</v>
      </c>
      <c r="B35" s="36" t="s">
        <v>238</v>
      </c>
      <c r="C35" s="37" t="s">
        <v>239</v>
      </c>
      <c r="D35" s="36" t="s">
        <v>178</v>
      </c>
      <c r="E35" s="38">
        <v>0</v>
      </c>
      <c r="F35" s="39">
        <v>5</v>
      </c>
      <c r="G35" s="39">
        <v>30</v>
      </c>
      <c r="H35" s="39"/>
      <c r="I35" s="61"/>
      <c r="J35" s="39">
        <v>1</v>
      </c>
      <c r="K35" s="62">
        <f t="shared" si="2"/>
        <v>3.6</v>
      </c>
      <c r="L35" s="28">
        <f t="shared" si="0"/>
        <v>3.564</v>
      </c>
      <c r="M35" s="39">
        <f t="shared" si="1"/>
        <v>43.164</v>
      </c>
      <c r="N35" s="39">
        <f t="shared" si="3"/>
        <v>0</v>
      </c>
      <c r="O35" s="60"/>
      <c r="Q35" s="66"/>
      <c r="R35" s="67"/>
      <c r="S35" s="66"/>
    </row>
    <row r="36" s="11" customFormat="1" ht="36" outlineLevel="1" spans="1:19">
      <c r="A36" s="35">
        <v>31</v>
      </c>
      <c r="B36" s="36" t="s">
        <v>240</v>
      </c>
      <c r="C36" s="37" t="s">
        <v>241</v>
      </c>
      <c r="D36" s="36" t="s">
        <v>178</v>
      </c>
      <c r="E36" s="38">
        <v>0</v>
      </c>
      <c r="F36" s="39">
        <v>5</v>
      </c>
      <c r="G36" s="39">
        <v>30</v>
      </c>
      <c r="H36" s="39"/>
      <c r="I36" s="61"/>
      <c r="J36" s="39">
        <v>1</v>
      </c>
      <c r="K36" s="62">
        <f t="shared" si="2"/>
        <v>3.6</v>
      </c>
      <c r="L36" s="28">
        <f t="shared" si="0"/>
        <v>3.564</v>
      </c>
      <c r="M36" s="39">
        <f t="shared" si="1"/>
        <v>43.164</v>
      </c>
      <c r="N36" s="39">
        <f t="shared" si="3"/>
        <v>0</v>
      </c>
      <c r="O36" s="60"/>
      <c r="Q36" s="66"/>
      <c r="R36" s="67"/>
      <c r="S36" s="66"/>
    </row>
    <row r="37" s="11" customFormat="1" ht="36" outlineLevel="1" spans="1:15">
      <c r="A37" s="35">
        <v>32</v>
      </c>
      <c r="B37" s="36" t="s">
        <v>242</v>
      </c>
      <c r="C37" s="37" t="s">
        <v>243</v>
      </c>
      <c r="D37" s="36" t="s">
        <v>178</v>
      </c>
      <c r="E37" s="38">
        <v>4</v>
      </c>
      <c r="F37" s="39">
        <v>5</v>
      </c>
      <c r="G37" s="39">
        <v>30</v>
      </c>
      <c r="H37" s="39"/>
      <c r="I37" s="61"/>
      <c r="J37" s="39">
        <v>1</v>
      </c>
      <c r="K37" s="62">
        <f t="shared" si="2"/>
        <v>3.6</v>
      </c>
      <c r="L37" s="28">
        <f t="shared" si="0"/>
        <v>3.564</v>
      </c>
      <c r="M37" s="39">
        <f t="shared" si="1"/>
        <v>43.164</v>
      </c>
      <c r="N37" s="39">
        <f t="shared" si="3"/>
        <v>172.656</v>
      </c>
      <c r="O37" s="60"/>
    </row>
    <row r="38" s="11" customFormat="1" ht="48" outlineLevel="1" spans="1:15">
      <c r="A38" s="35">
        <v>33</v>
      </c>
      <c r="B38" s="40" t="s">
        <v>244</v>
      </c>
      <c r="C38" s="41" t="s">
        <v>245</v>
      </c>
      <c r="D38" s="39" t="s">
        <v>107</v>
      </c>
      <c r="E38" s="39">
        <f>179.3+361.87</f>
        <v>541.17</v>
      </c>
      <c r="F38" s="39">
        <v>1.5</v>
      </c>
      <c r="G38" s="39">
        <v>2</v>
      </c>
      <c r="H38" s="39"/>
      <c r="I38" s="61"/>
      <c r="J38" s="39">
        <v>0.5</v>
      </c>
      <c r="K38" s="62">
        <f t="shared" si="2"/>
        <v>0.4</v>
      </c>
      <c r="L38" s="28">
        <f t="shared" si="0"/>
        <v>0.396</v>
      </c>
      <c r="M38" s="39">
        <f t="shared" si="1"/>
        <v>4.796</v>
      </c>
      <c r="N38" s="39">
        <f t="shared" si="3"/>
        <v>2595.45132</v>
      </c>
      <c r="O38" s="60"/>
    </row>
    <row r="39" s="11" customFormat="1" ht="48" outlineLevel="1" spans="1:15">
      <c r="A39" s="35">
        <v>34</v>
      </c>
      <c r="B39" s="40" t="s">
        <v>244</v>
      </c>
      <c r="C39" s="41" t="s">
        <v>246</v>
      </c>
      <c r="D39" s="39" t="s">
        <v>107</v>
      </c>
      <c r="E39" s="39">
        <v>0</v>
      </c>
      <c r="F39" s="39">
        <v>1.5</v>
      </c>
      <c r="G39" s="39">
        <v>3</v>
      </c>
      <c r="H39" s="39"/>
      <c r="I39" s="61"/>
      <c r="J39" s="39">
        <v>0.5</v>
      </c>
      <c r="K39" s="62">
        <f t="shared" ref="K39:K64" si="4">(J39+G39+F39)*0.1</f>
        <v>0.5</v>
      </c>
      <c r="L39" s="28">
        <f t="shared" si="0"/>
        <v>0.495</v>
      </c>
      <c r="M39" s="39">
        <f t="shared" si="1"/>
        <v>5.995</v>
      </c>
      <c r="N39" s="39">
        <f t="shared" ref="N39:N66" si="5">M39*E39</f>
        <v>0</v>
      </c>
      <c r="O39" s="60"/>
    </row>
    <row r="40" s="11" customFormat="1" ht="48" outlineLevel="1" spans="1:15">
      <c r="A40" s="35">
        <v>35</v>
      </c>
      <c r="B40" s="40" t="s">
        <v>247</v>
      </c>
      <c r="C40" s="41" t="s">
        <v>248</v>
      </c>
      <c r="D40" s="39" t="s">
        <v>107</v>
      </c>
      <c r="E40" s="39">
        <v>20.09</v>
      </c>
      <c r="F40" s="39">
        <v>1.5</v>
      </c>
      <c r="G40" s="39">
        <v>2</v>
      </c>
      <c r="H40" s="39"/>
      <c r="I40" s="61"/>
      <c r="J40" s="39">
        <v>0.5</v>
      </c>
      <c r="K40" s="62">
        <f t="shared" si="4"/>
        <v>0.4</v>
      </c>
      <c r="L40" s="28">
        <f t="shared" si="0"/>
        <v>0.396</v>
      </c>
      <c r="M40" s="39">
        <f t="shared" si="1"/>
        <v>4.796</v>
      </c>
      <c r="N40" s="39">
        <f t="shared" si="5"/>
        <v>96.35164</v>
      </c>
      <c r="O40" s="60"/>
    </row>
    <row r="41" s="11" customFormat="1" ht="48" outlineLevel="1" spans="1:15">
      <c r="A41" s="35">
        <v>36</v>
      </c>
      <c r="B41" s="40" t="s">
        <v>249</v>
      </c>
      <c r="C41" s="41" t="s">
        <v>250</v>
      </c>
      <c r="D41" s="39" t="s">
        <v>107</v>
      </c>
      <c r="E41" s="39">
        <v>0</v>
      </c>
      <c r="F41" s="39">
        <v>1.5</v>
      </c>
      <c r="G41" s="39">
        <v>2</v>
      </c>
      <c r="H41" s="39"/>
      <c r="I41" s="61"/>
      <c r="J41" s="39">
        <v>0.5</v>
      </c>
      <c r="K41" s="62">
        <f t="shared" si="4"/>
        <v>0.4</v>
      </c>
      <c r="L41" s="28">
        <f t="shared" si="0"/>
        <v>0.396</v>
      </c>
      <c r="M41" s="39">
        <f t="shared" si="1"/>
        <v>4.796</v>
      </c>
      <c r="N41" s="39">
        <f t="shared" si="5"/>
        <v>0</v>
      </c>
      <c r="O41" s="60"/>
    </row>
    <row r="42" s="11" customFormat="1" ht="48" outlineLevel="1" spans="1:15">
      <c r="A42" s="35">
        <v>37</v>
      </c>
      <c r="B42" s="40" t="s">
        <v>251</v>
      </c>
      <c r="C42" s="41" t="s">
        <v>252</v>
      </c>
      <c r="D42" s="39" t="s">
        <v>107</v>
      </c>
      <c r="E42" s="39">
        <v>0</v>
      </c>
      <c r="F42" s="39">
        <v>1.5</v>
      </c>
      <c r="G42" s="39">
        <v>2</v>
      </c>
      <c r="H42" s="39"/>
      <c r="I42" s="61"/>
      <c r="J42" s="39">
        <v>0.5</v>
      </c>
      <c r="K42" s="62">
        <f t="shared" si="4"/>
        <v>0.4</v>
      </c>
      <c r="L42" s="28">
        <f t="shared" si="0"/>
        <v>0.396</v>
      </c>
      <c r="M42" s="39">
        <f t="shared" si="1"/>
        <v>4.796</v>
      </c>
      <c r="N42" s="39">
        <f t="shared" si="5"/>
        <v>0</v>
      </c>
      <c r="O42" s="60"/>
    </row>
    <row r="43" s="11" customFormat="1" spans="1:15">
      <c r="A43" s="35">
        <v>38</v>
      </c>
      <c r="B43" s="42" t="s">
        <v>253</v>
      </c>
      <c r="C43" s="42"/>
      <c r="D43" s="42" t="s">
        <v>254</v>
      </c>
      <c r="E43" s="43"/>
      <c r="F43" s="44"/>
      <c r="G43" s="43"/>
      <c r="H43" s="43"/>
      <c r="I43" s="63"/>
      <c r="J43" s="43"/>
      <c r="K43" s="62">
        <f t="shared" si="4"/>
        <v>0</v>
      </c>
      <c r="L43" s="28"/>
      <c r="M43" s="39"/>
      <c r="N43" s="39">
        <f t="shared" si="5"/>
        <v>0</v>
      </c>
      <c r="O43" s="60"/>
    </row>
    <row r="44" s="11" customFormat="1" spans="1:15">
      <c r="A44" s="35" t="s">
        <v>63</v>
      </c>
      <c r="B44" s="33" t="s">
        <v>255</v>
      </c>
      <c r="C44" s="33" t="s">
        <v>174</v>
      </c>
      <c r="D44" s="33" t="s">
        <v>175</v>
      </c>
      <c r="E44" s="43"/>
      <c r="F44" s="44"/>
      <c r="G44" s="43"/>
      <c r="H44" s="43"/>
      <c r="I44" s="63"/>
      <c r="J44" s="43"/>
      <c r="K44" s="62">
        <f t="shared" si="4"/>
        <v>0</v>
      </c>
      <c r="L44" s="28"/>
      <c r="M44" s="39"/>
      <c r="N44" s="39">
        <f t="shared" si="5"/>
        <v>0</v>
      </c>
      <c r="O44" s="60"/>
    </row>
    <row r="45" s="11" customFormat="1" ht="48" outlineLevel="1" spans="1:15">
      <c r="A45" s="35">
        <v>1</v>
      </c>
      <c r="B45" s="36" t="s">
        <v>256</v>
      </c>
      <c r="C45" s="37" t="s">
        <v>257</v>
      </c>
      <c r="D45" s="36" t="s">
        <v>130</v>
      </c>
      <c r="E45" s="44">
        <v>1</v>
      </c>
      <c r="F45" s="39">
        <v>100</v>
      </c>
      <c r="G45" s="39">
        <v>600</v>
      </c>
      <c r="H45" s="39"/>
      <c r="I45" s="61"/>
      <c r="J45" s="39">
        <v>10</v>
      </c>
      <c r="K45" s="62">
        <f t="shared" si="4"/>
        <v>71</v>
      </c>
      <c r="L45" s="28">
        <f t="shared" ref="L45:L56" si="6">(K45+J45+G45+F45)*0.09</f>
        <v>70.29</v>
      </c>
      <c r="M45" s="39">
        <f t="shared" ref="M45:M56" si="7">F45+G45+J45+K45+L45</f>
        <v>851.29</v>
      </c>
      <c r="N45" s="39">
        <f t="shared" si="5"/>
        <v>851.29</v>
      </c>
      <c r="O45" s="60" t="s">
        <v>258</v>
      </c>
    </row>
    <row r="46" s="11" customFormat="1" ht="48" outlineLevel="1" spans="1:16">
      <c r="A46" s="35">
        <v>2</v>
      </c>
      <c r="B46" s="36" t="s">
        <v>259</v>
      </c>
      <c r="C46" s="37" t="s">
        <v>260</v>
      </c>
      <c r="D46" s="36" t="s">
        <v>130</v>
      </c>
      <c r="E46" s="44">
        <v>1</v>
      </c>
      <c r="F46" s="39">
        <v>100</v>
      </c>
      <c r="G46" s="39">
        <f>1000</f>
        <v>1000</v>
      </c>
      <c r="H46" s="39"/>
      <c r="I46" s="61"/>
      <c r="J46" s="39">
        <v>50</v>
      </c>
      <c r="K46" s="62">
        <f t="shared" si="4"/>
        <v>115</v>
      </c>
      <c r="L46" s="28">
        <f t="shared" si="6"/>
        <v>113.85</v>
      </c>
      <c r="M46" s="39">
        <f t="shared" si="7"/>
        <v>1378.85</v>
      </c>
      <c r="N46" s="39">
        <f t="shared" si="5"/>
        <v>1378.85</v>
      </c>
      <c r="O46" s="60" t="s">
        <v>261</v>
      </c>
      <c r="P46" s="11" t="s">
        <v>262</v>
      </c>
    </row>
    <row r="47" s="11" customFormat="1" ht="48" outlineLevel="1" spans="1:15">
      <c r="A47" s="35">
        <v>3</v>
      </c>
      <c r="B47" s="36" t="s">
        <v>263</v>
      </c>
      <c r="C47" s="37" t="s">
        <v>264</v>
      </c>
      <c r="D47" s="36" t="s">
        <v>130</v>
      </c>
      <c r="E47" s="44">
        <v>0</v>
      </c>
      <c r="F47" s="39">
        <v>100</v>
      </c>
      <c r="G47" s="39">
        <v>800</v>
      </c>
      <c r="H47" s="39"/>
      <c r="I47" s="61"/>
      <c r="J47" s="39">
        <v>50</v>
      </c>
      <c r="K47" s="62">
        <f t="shared" si="4"/>
        <v>95</v>
      </c>
      <c r="L47" s="28">
        <f t="shared" si="6"/>
        <v>94.05</v>
      </c>
      <c r="M47" s="39">
        <f t="shared" si="7"/>
        <v>1139.05</v>
      </c>
      <c r="N47" s="39">
        <f t="shared" si="5"/>
        <v>0</v>
      </c>
      <c r="O47" s="60" t="s">
        <v>265</v>
      </c>
    </row>
    <row r="48" s="11" customFormat="1" ht="60" outlineLevel="1" spans="1:16">
      <c r="A48" s="35">
        <v>4</v>
      </c>
      <c r="B48" s="36" t="s">
        <v>266</v>
      </c>
      <c r="C48" s="37" t="s">
        <v>267</v>
      </c>
      <c r="D48" s="36" t="s">
        <v>130</v>
      </c>
      <c r="E48" s="44">
        <v>1</v>
      </c>
      <c r="F48" s="39">
        <v>100</v>
      </c>
      <c r="G48" s="39">
        <v>2000</v>
      </c>
      <c r="H48" s="39"/>
      <c r="I48" s="61"/>
      <c r="J48" s="39">
        <v>100</v>
      </c>
      <c r="K48" s="62">
        <f t="shared" si="4"/>
        <v>220</v>
      </c>
      <c r="L48" s="28">
        <f t="shared" si="6"/>
        <v>217.8</v>
      </c>
      <c r="M48" s="39">
        <f t="shared" si="7"/>
        <v>2637.8</v>
      </c>
      <c r="N48" s="39">
        <f t="shared" si="5"/>
        <v>2637.8</v>
      </c>
      <c r="O48" s="60"/>
      <c r="P48" s="11" t="s">
        <v>268</v>
      </c>
    </row>
    <row r="49" s="11" customFormat="1" ht="48" outlineLevel="1" spans="1:15">
      <c r="A49" s="35">
        <v>5</v>
      </c>
      <c r="B49" s="36" t="s">
        <v>269</v>
      </c>
      <c r="C49" s="37" t="s">
        <v>270</v>
      </c>
      <c r="D49" s="36" t="s">
        <v>130</v>
      </c>
      <c r="E49" s="44">
        <v>0</v>
      </c>
      <c r="F49" s="39">
        <v>10</v>
      </c>
      <c r="G49" s="39">
        <v>50</v>
      </c>
      <c r="H49" s="39"/>
      <c r="I49" s="61"/>
      <c r="J49" s="39">
        <v>10</v>
      </c>
      <c r="K49" s="62">
        <f t="shared" si="4"/>
        <v>7</v>
      </c>
      <c r="L49" s="28">
        <f t="shared" si="6"/>
        <v>6.93</v>
      </c>
      <c r="M49" s="39">
        <f t="shared" si="7"/>
        <v>83.93</v>
      </c>
      <c r="N49" s="39">
        <f t="shared" si="5"/>
        <v>0</v>
      </c>
      <c r="O49" s="60"/>
    </row>
    <row r="50" s="11" customFormat="1" ht="48" outlineLevel="1" spans="1:15">
      <c r="A50" s="35">
        <v>6</v>
      </c>
      <c r="B50" s="36" t="s">
        <v>271</v>
      </c>
      <c r="C50" s="37" t="s">
        <v>272</v>
      </c>
      <c r="D50" s="36" t="s">
        <v>130</v>
      </c>
      <c r="E50" s="44">
        <v>1</v>
      </c>
      <c r="F50" s="39">
        <v>10</v>
      </c>
      <c r="G50" s="39">
        <v>50</v>
      </c>
      <c r="H50" s="39"/>
      <c r="I50" s="61"/>
      <c r="J50" s="39">
        <v>10</v>
      </c>
      <c r="K50" s="62">
        <f t="shared" si="4"/>
        <v>7</v>
      </c>
      <c r="L50" s="28">
        <f t="shared" si="6"/>
        <v>6.93</v>
      </c>
      <c r="M50" s="39">
        <f t="shared" si="7"/>
        <v>83.93</v>
      </c>
      <c r="N50" s="39">
        <f t="shared" si="5"/>
        <v>83.93</v>
      </c>
      <c r="O50" s="60"/>
    </row>
    <row r="51" s="11" customFormat="1" ht="33.75" outlineLevel="1" spans="1:15">
      <c r="A51" s="35">
        <v>7</v>
      </c>
      <c r="B51" s="45" t="s">
        <v>273</v>
      </c>
      <c r="C51" s="46" t="s">
        <v>274</v>
      </c>
      <c r="D51" s="45" t="s">
        <v>130</v>
      </c>
      <c r="E51" s="44">
        <v>2</v>
      </c>
      <c r="F51" s="39">
        <v>10</v>
      </c>
      <c r="G51" s="39">
        <v>50</v>
      </c>
      <c r="H51" s="39"/>
      <c r="I51" s="61"/>
      <c r="J51" s="39">
        <v>10</v>
      </c>
      <c r="K51" s="62">
        <f t="shared" si="4"/>
        <v>7</v>
      </c>
      <c r="L51" s="28">
        <f t="shared" si="6"/>
        <v>6.93</v>
      </c>
      <c r="M51" s="39">
        <f t="shared" si="7"/>
        <v>83.93</v>
      </c>
      <c r="N51" s="39">
        <f t="shared" si="5"/>
        <v>167.86</v>
      </c>
      <c r="O51" s="60"/>
    </row>
    <row r="52" s="11" customFormat="1" ht="36" outlineLevel="1" spans="1:15">
      <c r="A52" s="47">
        <v>8</v>
      </c>
      <c r="B52" s="36" t="s">
        <v>275</v>
      </c>
      <c r="C52" s="37" t="s">
        <v>276</v>
      </c>
      <c r="D52" s="36" t="s">
        <v>130</v>
      </c>
      <c r="E52" s="44">
        <v>1</v>
      </c>
      <c r="F52" s="39">
        <v>200</v>
      </c>
      <c r="G52" s="39">
        <v>1500</v>
      </c>
      <c r="H52" s="39"/>
      <c r="I52" s="61"/>
      <c r="J52" s="39">
        <v>100</v>
      </c>
      <c r="K52" s="62">
        <f t="shared" si="4"/>
        <v>180</v>
      </c>
      <c r="L52" s="28">
        <f t="shared" si="6"/>
        <v>178.2</v>
      </c>
      <c r="M52" s="39">
        <f t="shared" si="7"/>
        <v>2158.2</v>
      </c>
      <c r="N52" s="39">
        <f t="shared" si="5"/>
        <v>2158.2</v>
      </c>
      <c r="O52" s="60"/>
    </row>
    <row r="53" s="11" customFormat="1" ht="36" outlineLevel="1" spans="1:15">
      <c r="A53" s="47">
        <v>9</v>
      </c>
      <c r="B53" s="36" t="s">
        <v>277</v>
      </c>
      <c r="C53" s="37" t="s">
        <v>278</v>
      </c>
      <c r="D53" s="36" t="s">
        <v>130</v>
      </c>
      <c r="E53" s="44">
        <v>1</v>
      </c>
      <c r="F53" s="39">
        <v>200</v>
      </c>
      <c r="G53" s="39">
        <v>600</v>
      </c>
      <c r="H53" s="39"/>
      <c r="I53" s="61"/>
      <c r="J53" s="39">
        <v>100</v>
      </c>
      <c r="K53" s="62">
        <f t="shared" si="4"/>
        <v>90</v>
      </c>
      <c r="L53" s="28">
        <f t="shared" si="6"/>
        <v>89.1</v>
      </c>
      <c r="M53" s="39">
        <f t="shared" si="7"/>
        <v>1079.1</v>
      </c>
      <c r="N53" s="39">
        <f t="shared" si="5"/>
        <v>1079.1</v>
      </c>
      <c r="O53" s="60"/>
    </row>
    <row r="54" s="11" customFormat="1" ht="60" outlineLevel="1" spans="1:15">
      <c r="A54" s="35">
        <v>10</v>
      </c>
      <c r="B54" s="36" t="s">
        <v>279</v>
      </c>
      <c r="C54" s="37" t="s">
        <v>280</v>
      </c>
      <c r="D54" s="36" t="s">
        <v>130</v>
      </c>
      <c r="E54" s="44">
        <v>1</v>
      </c>
      <c r="F54" s="39">
        <v>50</v>
      </c>
      <c r="G54" s="39">
        <v>300</v>
      </c>
      <c r="H54" s="39"/>
      <c r="I54" s="61"/>
      <c r="J54" s="39">
        <v>20</v>
      </c>
      <c r="K54" s="62">
        <f t="shared" si="4"/>
        <v>37</v>
      </c>
      <c r="L54" s="28">
        <f t="shared" si="6"/>
        <v>36.63</v>
      </c>
      <c r="M54" s="39">
        <f t="shared" si="7"/>
        <v>443.63</v>
      </c>
      <c r="N54" s="39">
        <f t="shared" si="5"/>
        <v>443.63</v>
      </c>
      <c r="O54" s="60"/>
    </row>
    <row r="55" s="11" customFormat="1" ht="48" outlineLevel="1" spans="1:15">
      <c r="A55" s="35">
        <v>11</v>
      </c>
      <c r="B55" s="36" t="s">
        <v>281</v>
      </c>
      <c r="C55" s="37" t="s">
        <v>282</v>
      </c>
      <c r="D55" s="36" t="s">
        <v>178</v>
      </c>
      <c r="E55" s="44">
        <v>1</v>
      </c>
      <c r="F55" s="39">
        <v>10</v>
      </c>
      <c r="G55" s="39">
        <v>25</v>
      </c>
      <c r="H55" s="39"/>
      <c r="I55" s="61"/>
      <c r="J55" s="39">
        <v>5</v>
      </c>
      <c r="K55" s="62">
        <f t="shared" si="4"/>
        <v>4</v>
      </c>
      <c r="L55" s="28">
        <f t="shared" si="6"/>
        <v>3.96</v>
      </c>
      <c r="M55" s="39">
        <f t="shared" si="7"/>
        <v>47.96</v>
      </c>
      <c r="N55" s="39">
        <f t="shared" si="5"/>
        <v>47.96</v>
      </c>
      <c r="O55" s="60"/>
    </row>
    <row r="56" s="11" customFormat="1" ht="48" outlineLevel="1" spans="1:15">
      <c r="A56" s="35">
        <v>12</v>
      </c>
      <c r="B56" s="36" t="s">
        <v>281</v>
      </c>
      <c r="C56" s="37" t="s">
        <v>283</v>
      </c>
      <c r="D56" s="36" t="s">
        <v>178</v>
      </c>
      <c r="E56" s="44">
        <v>0</v>
      </c>
      <c r="F56" s="39">
        <v>10</v>
      </c>
      <c r="G56" s="39">
        <v>20</v>
      </c>
      <c r="H56" s="39"/>
      <c r="I56" s="61"/>
      <c r="J56" s="39">
        <v>5</v>
      </c>
      <c r="K56" s="62">
        <f t="shared" si="4"/>
        <v>3.5</v>
      </c>
      <c r="L56" s="28">
        <f t="shared" si="6"/>
        <v>3.465</v>
      </c>
      <c r="M56" s="39">
        <f t="shared" si="7"/>
        <v>41.965</v>
      </c>
      <c r="N56" s="39">
        <f t="shared" si="5"/>
        <v>0</v>
      </c>
      <c r="O56" s="60"/>
    </row>
    <row r="57" s="11" customFormat="1" ht="51" customHeight="1" outlineLevel="1" spans="1:15">
      <c r="A57" s="35">
        <v>13</v>
      </c>
      <c r="B57" s="36" t="s">
        <v>284</v>
      </c>
      <c r="C57" s="37" t="s">
        <v>285</v>
      </c>
      <c r="D57" s="36" t="s">
        <v>178</v>
      </c>
      <c r="E57" s="44">
        <v>0</v>
      </c>
      <c r="F57" s="44"/>
      <c r="G57" s="44"/>
      <c r="H57" s="44"/>
      <c r="I57" s="64"/>
      <c r="J57" s="44"/>
      <c r="K57" s="62">
        <f t="shared" si="4"/>
        <v>0</v>
      </c>
      <c r="L57" s="28"/>
      <c r="M57" s="39">
        <f t="shared" ref="M57:M61" si="8">F57+G57+J57+K57+L57</f>
        <v>0</v>
      </c>
      <c r="N57" s="39">
        <f t="shared" si="5"/>
        <v>0</v>
      </c>
      <c r="O57" s="60"/>
    </row>
    <row r="58" s="11" customFormat="1" ht="48" outlineLevel="1" spans="1:15">
      <c r="A58" s="35">
        <v>14</v>
      </c>
      <c r="B58" s="36" t="s">
        <v>286</v>
      </c>
      <c r="C58" s="48" t="s">
        <v>287</v>
      </c>
      <c r="D58" s="39" t="s">
        <v>107</v>
      </c>
      <c r="E58" s="49">
        <v>35</v>
      </c>
      <c r="F58" s="39">
        <v>10</v>
      </c>
      <c r="G58" s="39">
        <v>20</v>
      </c>
      <c r="H58" s="39"/>
      <c r="I58" s="61"/>
      <c r="J58" s="39">
        <v>5</v>
      </c>
      <c r="K58" s="62">
        <f t="shared" si="4"/>
        <v>3.5</v>
      </c>
      <c r="L58" s="28">
        <f t="shared" ref="L58:L61" si="9">(K58+J58+G58+F58)*0.09</f>
        <v>3.465</v>
      </c>
      <c r="M58" s="39">
        <f t="shared" si="8"/>
        <v>41.965</v>
      </c>
      <c r="N58" s="39">
        <f t="shared" si="5"/>
        <v>1468.775</v>
      </c>
      <c r="O58" s="60"/>
    </row>
    <row r="59" s="11" customFormat="1" ht="48" outlineLevel="1" spans="1:15">
      <c r="A59" s="35">
        <v>15</v>
      </c>
      <c r="B59" s="36" t="s">
        <v>286</v>
      </c>
      <c r="C59" s="48" t="s">
        <v>288</v>
      </c>
      <c r="D59" s="39" t="s">
        <v>107</v>
      </c>
      <c r="E59" s="49">
        <v>0</v>
      </c>
      <c r="F59" s="39">
        <v>10</v>
      </c>
      <c r="G59" s="39">
        <v>20</v>
      </c>
      <c r="H59" s="39"/>
      <c r="I59" s="61"/>
      <c r="J59" s="39">
        <v>5</v>
      </c>
      <c r="K59" s="62">
        <f t="shared" si="4"/>
        <v>3.5</v>
      </c>
      <c r="L59" s="28">
        <f t="shared" si="9"/>
        <v>3.465</v>
      </c>
      <c r="M59" s="39">
        <f t="shared" si="8"/>
        <v>41.965</v>
      </c>
      <c r="N59" s="39">
        <f t="shared" si="5"/>
        <v>0</v>
      </c>
      <c r="O59" s="60"/>
    </row>
    <row r="60" s="11" customFormat="1" ht="48" outlineLevel="1" spans="1:15">
      <c r="A60" s="35">
        <v>16</v>
      </c>
      <c r="B60" s="36" t="s">
        <v>286</v>
      </c>
      <c r="C60" s="48" t="s">
        <v>289</v>
      </c>
      <c r="D60" s="39" t="s">
        <v>107</v>
      </c>
      <c r="E60" s="49">
        <v>0</v>
      </c>
      <c r="F60" s="39">
        <v>10</v>
      </c>
      <c r="G60" s="39">
        <v>20</v>
      </c>
      <c r="H60" s="39"/>
      <c r="I60" s="61"/>
      <c r="J60" s="39">
        <v>5</v>
      </c>
      <c r="K60" s="62">
        <f t="shared" si="4"/>
        <v>3.5</v>
      </c>
      <c r="L60" s="28">
        <f t="shared" si="9"/>
        <v>3.465</v>
      </c>
      <c r="M60" s="39">
        <f t="shared" si="8"/>
        <v>41.965</v>
      </c>
      <c r="N60" s="39">
        <f t="shared" si="5"/>
        <v>0</v>
      </c>
      <c r="O60" s="60"/>
    </row>
    <row r="61" s="11" customFormat="1" ht="48" outlineLevel="1" spans="1:15">
      <c r="A61" s="35">
        <v>17</v>
      </c>
      <c r="B61" s="36" t="s">
        <v>286</v>
      </c>
      <c r="C61" s="48" t="s">
        <v>290</v>
      </c>
      <c r="D61" s="39" t="s">
        <v>107</v>
      </c>
      <c r="E61" s="49">
        <v>0</v>
      </c>
      <c r="F61" s="39">
        <v>10</v>
      </c>
      <c r="G61" s="39">
        <v>20</v>
      </c>
      <c r="H61" s="39"/>
      <c r="I61" s="61"/>
      <c r="J61" s="39">
        <v>5</v>
      </c>
      <c r="K61" s="62">
        <f t="shared" si="4"/>
        <v>3.5</v>
      </c>
      <c r="L61" s="28">
        <f t="shared" si="9"/>
        <v>3.465</v>
      </c>
      <c r="M61" s="39">
        <f t="shared" si="8"/>
        <v>41.965</v>
      </c>
      <c r="N61" s="39">
        <f t="shared" si="5"/>
        <v>0</v>
      </c>
      <c r="O61" s="60"/>
    </row>
    <row r="62" s="11" customFormat="1" spans="1:15">
      <c r="A62" s="35">
        <v>18</v>
      </c>
      <c r="B62" s="42" t="s">
        <v>253</v>
      </c>
      <c r="C62" s="42"/>
      <c r="D62" s="42" t="s">
        <v>254</v>
      </c>
      <c r="E62" s="43"/>
      <c r="F62" s="44"/>
      <c r="G62" s="43"/>
      <c r="H62" s="43"/>
      <c r="I62" s="63"/>
      <c r="J62" s="43"/>
      <c r="K62" s="62">
        <f t="shared" si="4"/>
        <v>0</v>
      </c>
      <c r="L62" s="28"/>
      <c r="M62" s="39"/>
      <c r="N62" s="39">
        <f t="shared" si="5"/>
        <v>0</v>
      </c>
      <c r="O62" s="60"/>
    </row>
    <row r="63" s="11" customFormat="1" spans="1:15">
      <c r="A63" s="35" t="s">
        <v>66</v>
      </c>
      <c r="B63" s="42" t="s">
        <v>291</v>
      </c>
      <c r="C63" s="33" t="s">
        <v>174</v>
      </c>
      <c r="D63" s="33" t="s">
        <v>175</v>
      </c>
      <c r="E63" s="43"/>
      <c r="F63" s="44"/>
      <c r="G63" s="43"/>
      <c r="H63" s="43"/>
      <c r="I63" s="63"/>
      <c r="J63" s="43"/>
      <c r="K63" s="62">
        <f t="shared" si="4"/>
        <v>0</v>
      </c>
      <c r="L63" s="28"/>
      <c r="M63" s="39"/>
      <c r="N63" s="39">
        <f t="shared" si="5"/>
        <v>0</v>
      </c>
      <c r="O63" s="60"/>
    </row>
    <row r="64" s="11" customFormat="1" ht="48" spans="1:15">
      <c r="A64" s="44">
        <v>1</v>
      </c>
      <c r="B64" s="50" t="s">
        <v>292</v>
      </c>
      <c r="C64" s="50" t="s">
        <v>293</v>
      </c>
      <c r="D64" s="51" t="s">
        <v>175</v>
      </c>
      <c r="E64" s="52">
        <v>1</v>
      </c>
      <c r="F64" s="39">
        <v>800</v>
      </c>
      <c r="G64" s="39">
        <v>25000</v>
      </c>
      <c r="H64" s="39"/>
      <c r="I64" s="61"/>
      <c r="J64" s="39">
        <v>100</v>
      </c>
      <c r="K64" s="62">
        <f>(J64+G64+F64)*0.07</f>
        <v>1813</v>
      </c>
      <c r="L64" s="28">
        <f>(K64+J64+G64+F64)*0.09</f>
        <v>2494.17</v>
      </c>
      <c r="M64" s="39">
        <f>F64+G64+J64+K64+L64</f>
        <v>30207.17</v>
      </c>
      <c r="N64" s="39">
        <f t="shared" si="5"/>
        <v>30207.17</v>
      </c>
      <c r="O64" s="65" t="s">
        <v>294</v>
      </c>
    </row>
    <row r="65" s="11" customFormat="1" spans="1:15">
      <c r="A65" s="35">
        <v>2</v>
      </c>
      <c r="B65" s="42" t="s">
        <v>253</v>
      </c>
      <c r="C65" s="42"/>
      <c r="D65" s="42" t="s">
        <v>254</v>
      </c>
      <c r="E65" s="43"/>
      <c r="F65" s="44"/>
      <c r="G65" s="43"/>
      <c r="H65" s="43"/>
      <c r="I65" s="63"/>
      <c r="J65" s="43"/>
      <c r="K65" s="62"/>
      <c r="L65" s="28"/>
      <c r="M65" s="39"/>
      <c r="N65" s="39">
        <f t="shared" si="5"/>
        <v>0</v>
      </c>
      <c r="O65" s="60"/>
    </row>
    <row r="66" s="11" customFormat="1" spans="1:15">
      <c r="A66" s="35"/>
      <c r="B66" s="42" t="s">
        <v>295</v>
      </c>
      <c r="C66" s="42" t="s">
        <v>296</v>
      </c>
      <c r="D66" s="42" t="s">
        <v>130</v>
      </c>
      <c r="E66" s="44">
        <v>1</v>
      </c>
      <c r="F66" s="44"/>
      <c r="G66" s="43"/>
      <c r="H66" s="43"/>
      <c r="I66" s="63"/>
      <c r="J66" s="43"/>
      <c r="K66" s="62"/>
      <c r="L66" s="28"/>
      <c r="M66" s="39">
        <v>400</v>
      </c>
      <c r="N66" s="39">
        <f t="shared" si="5"/>
        <v>400</v>
      </c>
      <c r="O66" s="60" t="s">
        <v>297</v>
      </c>
    </row>
    <row r="67" s="11" customFormat="1" spans="1:15">
      <c r="A67" s="35" t="s">
        <v>70</v>
      </c>
      <c r="B67" s="42" t="s">
        <v>88</v>
      </c>
      <c r="C67" s="42" t="s">
        <v>174</v>
      </c>
      <c r="D67" s="42" t="s">
        <v>254</v>
      </c>
      <c r="E67" s="43"/>
      <c r="F67" s="44"/>
      <c r="G67" s="43"/>
      <c r="H67" s="43"/>
      <c r="I67" s="63"/>
      <c r="J67" s="43"/>
      <c r="K67" s="62"/>
      <c r="L67" s="28"/>
      <c r="M67" s="39"/>
      <c r="N67" s="39">
        <f>SUM(N6:N66)</f>
        <v>47396.09556</v>
      </c>
      <c r="O67" s="60"/>
    </row>
  </sheetData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dataValidations count="2">
    <dataValidation type="list" allowBlank="1" showInputMessage="1" showErrorMessage="1" sqref="D6 D7 D8 D9 D10 D11 D12 D13 D46 D47 D48 D49 D50 D51 D52 D53 D54 D55 D56 D57">
      <formula1>"m,m²,樘,套,件,项,个"</formula1>
    </dataValidation>
    <dataValidation type="list" allowBlank="1" showInputMessage="1" showErrorMessage="1" sqref="D45">
      <formula1>"m,m²,樘,套,件,项"</formula1>
    </dataValidation>
  </dataValidations>
  <pageMargins left="0.75" right="0.75" top="1" bottom="1" header="0.5" footer="0.5"/>
  <pageSetup paperSize="9" scale="58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6"/>
  <sheetViews>
    <sheetView topLeftCell="A37" workbookViewId="0">
      <selection activeCell="P7" sqref="P7"/>
    </sheetView>
  </sheetViews>
  <sheetFormatPr defaultColWidth="9" defaultRowHeight="13.5"/>
  <cols>
    <col min="1" max="1" width="3.625" style="13" customWidth="1"/>
    <col min="2" max="2" width="16.125" style="13" customWidth="1"/>
    <col min="3" max="3" width="29.25" style="13" customWidth="1"/>
    <col min="4" max="4" width="3.625" style="13" customWidth="1"/>
    <col min="5" max="5" width="6.625" style="14" customWidth="1"/>
    <col min="6" max="6" width="7.625" style="15" customWidth="1"/>
    <col min="7" max="7" width="10" style="14" customWidth="1"/>
    <col min="8" max="8" width="6.625" style="14" customWidth="1"/>
    <col min="9" max="9" width="7.125" style="16" customWidth="1"/>
    <col min="10" max="10" width="8.75" style="14" customWidth="1"/>
    <col min="11" max="11" width="12.625" style="14" customWidth="1"/>
    <col min="12" max="12" width="9.375" style="14" customWidth="1"/>
    <col min="13" max="13" width="9.625" style="17" customWidth="1"/>
    <col min="14" max="14" width="9.625" style="14" customWidth="1"/>
    <col min="15" max="15" width="10.125" style="13" customWidth="1"/>
    <col min="16" max="16384" width="9" style="13"/>
  </cols>
  <sheetData>
    <row r="1" s="11" customFormat="1" ht="27" customHeight="1" spans="1:15">
      <c r="A1" s="18" t="s">
        <v>164</v>
      </c>
      <c r="B1" s="18"/>
      <c r="C1" s="18"/>
      <c r="D1" s="18"/>
      <c r="E1" s="19"/>
      <c r="F1" s="19"/>
      <c r="G1" s="19"/>
      <c r="H1" s="19"/>
      <c r="I1" s="53"/>
      <c r="J1" s="19"/>
      <c r="K1" s="19"/>
      <c r="L1" s="19"/>
      <c r="M1" s="19"/>
      <c r="N1" s="19"/>
      <c r="O1" s="18"/>
    </row>
    <row r="2" s="12" customFormat="1" ht="14.25" spans="1:15">
      <c r="A2" s="20" t="s">
        <v>1</v>
      </c>
      <c r="B2" s="21" t="s">
        <v>91</v>
      </c>
      <c r="C2" s="21" t="s">
        <v>92</v>
      </c>
      <c r="D2" s="21" t="s">
        <v>93</v>
      </c>
      <c r="E2" s="22" t="s">
        <v>94</v>
      </c>
      <c r="F2" s="23" t="s">
        <v>95</v>
      </c>
      <c r="G2" s="24"/>
      <c r="H2" s="24"/>
      <c r="I2" s="54"/>
      <c r="J2" s="24"/>
      <c r="K2" s="24"/>
      <c r="L2" s="55"/>
      <c r="M2" s="56" t="s">
        <v>165</v>
      </c>
      <c r="N2" s="56" t="s">
        <v>97</v>
      </c>
      <c r="O2" s="28" t="s">
        <v>166</v>
      </c>
    </row>
    <row r="3" s="12" customFormat="1" ht="48" spans="1:15">
      <c r="A3" s="25"/>
      <c r="B3" s="26"/>
      <c r="C3" s="26"/>
      <c r="D3" s="26"/>
      <c r="E3" s="27"/>
      <c r="F3" s="28" t="s">
        <v>98</v>
      </c>
      <c r="G3" s="28" t="s">
        <v>167</v>
      </c>
      <c r="H3" s="28" t="s">
        <v>168</v>
      </c>
      <c r="I3" s="57" t="s">
        <v>169</v>
      </c>
      <c r="J3" s="28" t="s">
        <v>100</v>
      </c>
      <c r="K3" s="28" t="s">
        <v>101</v>
      </c>
      <c r="L3" s="28" t="s">
        <v>102</v>
      </c>
      <c r="M3" s="58"/>
      <c r="N3" s="58"/>
      <c r="O3" s="28"/>
    </row>
    <row r="4" s="12" customFormat="1" ht="14.25" spans="1:15">
      <c r="A4" s="29"/>
      <c r="B4" s="30"/>
      <c r="C4" s="30"/>
      <c r="D4" s="30"/>
      <c r="E4" s="31"/>
      <c r="F4" s="28"/>
      <c r="G4" s="32" t="s">
        <v>170</v>
      </c>
      <c r="H4" s="28" t="s">
        <v>171</v>
      </c>
      <c r="I4" s="57" t="s">
        <v>172</v>
      </c>
      <c r="J4" s="28"/>
      <c r="K4" s="57"/>
      <c r="L4" s="57"/>
      <c r="M4" s="59"/>
      <c r="N4" s="59"/>
      <c r="O4" s="28"/>
    </row>
    <row r="5" s="12" customFormat="1" ht="14.25" spans="1:15">
      <c r="A5" s="33" t="s">
        <v>56</v>
      </c>
      <c r="B5" s="33" t="s">
        <v>173</v>
      </c>
      <c r="C5" s="33" t="s">
        <v>174</v>
      </c>
      <c r="D5" s="33" t="s">
        <v>175</v>
      </c>
      <c r="E5" s="34"/>
      <c r="F5" s="28"/>
      <c r="G5" s="28"/>
      <c r="H5" s="28"/>
      <c r="I5" s="57"/>
      <c r="J5" s="28"/>
      <c r="K5" s="28"/>
      <c r="L5" s="28"/>
      <c r="M5" s="28"/>
      <c r="N5" s="28"/>
      <c r="O5" s="60"/>
    </row>
    <row r="6" s="11" customFormat="1" ht="36" outlineLevel="1" spans="1:15">
      <c r="A6" s="35">
        <v>1</v>
      </c>
      <c r="B6" s="36" t="s">
        <v>176</v>
      </c>
      <c r="C6" s="37" t="s">
        <v>177</v>
      </c>
      <c r="D6" s="36" t="s">
        <v>178</v>
      </c>
      <c r="E6" s="38">
        <v>6</v>
      </c>
      <c r="F6" s="39">
        <v>15</v>
      </c>
      <c r="G6" s="39">
        <v>35</v>
      </c>
      <c r="H6" s="39"/>
      <c r="I6" s="61"/>
      <c r="J6" s="39">
        <v>2</v>
      </c>
      <c r="K6" s="62">
        <f t="shared" ref="K6:K63" si="0">(J6+G6+F6)*0.1</f>
        <v>5.2</v>
      </c>
      <c r="L6" s="28">
        <f t="shared" ref="L6:L42" si="1">(K6+J6+G6+F6)*0.09</f>
        <v>5.148</v>
      </c>
      <c r="M6" s="39">
        <f t="shared" ref="M6:M42" si="2">F6+G6+J6+K6+L6</f>
        <v>62.348</v>
      </c>
      <c r="N6" s="39">
        <f t="shared" ref="N6:N42" si="3">M6*E6</f>
        <v>374.088</v>
      </c>
      <c r="O6" s="60" t="s">
        <v>179</v>
      </c>
    </row>
    <row r="7" s="11" customFormat="1" ht="36" outlineLevel="1" spans="1:15">
      <c r="A7" s="35">
        <v>2</v>
      </c>
      <c r="B7" s="36" t="s">
        <v>180</v>
      </c>
      <c r="C7" s="37" t="s">
        <v>181</v>
      </c>
      <c r="D7" s="36" t="s">
        <v>178</v>
      </c>
      <c r="E7" s="38">
        <v>1</v>
      </c>
      <c r="F7" s="39">
        <v>15</v>
      </c>
      <c r="G7" s="39">
        <v>100</v>
      </c>
      <c r="H7" s="39"/>
      <c r="I7" s="61"/>
      <c r="J7" s="39">
        <v>2</v>
      </c>
      <c r="K7" s="62">
        <f t="shared" si="0"/>
        <v>11.7</v>
      </c>
      <c r="L7" s="28">
        <f t="shared" si="1"/>
        <v>11.583</v>
      </c>
      <c r="M7" s="39">
        <f t="shared" si="2"/>
        <v>140.283</v>
      </c>
      <c r="N7" s="39">
        <f t="shared" si="3"/>
        <v>140.283</v>
      </c>
      <c r="O7" s="60"/>
    </row>
    <row r="8" s="11" customFormat="1" ht="36" outlineLevel="1" spans="1:15">
      <c r="A8" s="35">
        <v>3</v>
      </c>
      <c r="B8" s="36" t="s">
        <v>182</v>
      </c>
      <c r="C8" s="37" t="s">
        <v>183</v>
      </c>
      <c r="D8" s="36" t="s">
        <v>178</v>
      </c>
      <c r="E8" s="38">
        <v>1</v>
      </c>
      <c r="F8" s="39">
        <v>15</v>
      </c>
      <c r="G8" s="39">
        <v>100</v>
      </c>
      <c r="H8" s="39"/>
      <c r="I8" s="61"/>
      <c r="J8" s="39">
        <v>2</v>
      </c>
      <c r="K8" s="62">
        <f t="shared" si="0"/>
        <v>11.7</v>
      </c>
      <c r="L8" s="28">
        <f t="shared" si="1"/>
        <v>11.583</v>
      </c>
      <c r="M8" s="39">
        <f t="shared" si="2"/>
        <v>140.283</v>
      </c>
      <c r="N8" s="39">
        <f t="shared" si="3"/>
        <v>140.283</v>
      </c>
      <c r="O8" s="60"/>
    </row>
    <row r="9" s="11" customFormat="1" ht="36" outlineLevel="1" spans="1:15">
      <c r="A9" s="35">
        <v>4</v>
      </c>
      <c r="B9" s="36" t="s">
        <v>184</v>
      </c>
      <c r="C9" s="37" t="s">
        <v>185</v>
      </c>
      <c r="D9" s="36" t="s">
        <v>178</v>
      </c>
      <c r="E9" s="38">
        <v>1</v>
      </c>
      <c r="F9" s="39">
        <v>15</v>
      </c>
      <c r="G9" s="39">
        <v>100</v>
      </c>
      <c r="H9" s="39"/>
      <c r="I9" s="61"/>
      <c r="J9" s="39">
        <v>2</v>
      </c>
      <c r="K9" s="62">
        <f t="shared" si="0"/>
        <v>11.7</v>
      </c>
      <c r="L9" s="28">
        <f t="shared" si="1"/>
        <v>11.583</v>
      </c>
      <c r="M9" s="39">
        <f t="shared" si="2"/>
        <v>140.283</v>
      </c>
      <c r="N9" s="39">
        <f t="shared" si="3"/>
        <v>140.283</v>
      </c>
      <c r="O9" s="60"/>
    </row>
    <row r="10" s="11" customFormat="1" ht="36" outlineLevel="1" spans="1:15">
      <c r="A10" s="35">
        <v>5</v>
      </c>
      <c r="B10" s="36" t="s">
        <v>186</v>
      </c>
      <c r="C10" s="37" t="s">
        <v>187</v>
      </c>
      <c r="D10" s="36" t="s">
        <v>178</v>
      </c>
      <c r="E10" s="38">
        <v>1</v>
      </c>
      <c r="F10" s="39">
        <v>15</v>
      </c>
      <c r="G10" s="39">
        <v>100</v>
      </c>
      <c r="H10" s="39"/>
      <c r="I10" s="61"/>
      <c r="J10" s="39">
        <v>2</v>
      </c>
      <c r="K10" s="62">
        <f t="shared" si="0"/>
        <v>11.7</v>
      </c>
      <c r="L10" s="28">
        <f t="shared" si="1"/>
        <v>11.583</v>
      </c>
      <c r="M10" s="39">
        <f t="shared" si="2"/>
        <v>140.283</v>
      </c>
      <c r="N10" s="39">
        <f t="shared" si="3"/>
        <v>140.283</v>
      </c>
      <c r="O10" s="60"/>
    </row>
    <row r="11" s="11" customFormat="1" ht="36" outlineLevel="1" spans="1:15">
      <c r="A11" s="35">
        <v>6</v>
      </c>
      <c r="B11" s="36" t="s">
        <v>188</v>
      </c>
      <c r="C11" s="37" t="s">
        <v>189</v>
      </c>
      <c r="D11" s="36" t="s">
        <v>178</v>
      </c>
      <c r="E11" s="38">
        <v>1</v>
      </c>
      <c r="F11" s="39">
        <v>100</v>
      </c>
      <c r="G11" s="39">
        <v>800</v>
      </c>
      <c r="H11" s="39"/>
      <c r="I11" s="61"/>
      <c r="J11" s="39">
        <v>5</v>
      </c>
      <c r="K11" s="62">
        <f t="shared" si="0"/>
        <v>90.5</v>
      </c>
      <c r="L11" s="28">
        <f t="shared" si="1"/>
        <v>89.595</v>
      </c>
      <c r="M11" s="39">
        <f t="shared" si="2"/>
        <v>1085.095</v>
      </c>
      <c r="N11" s="39">
        <f t="shared" si="3"/>
        <v>1085.095</v>
      </c>
      <c r="O11" s="60"/>
    </row>
    <row r="12" s="11" customFormat="1" ht="36" outlineLevel="1" spans="1:15">
      <c r="A12" s="35">
        <v>7</v>
      </c>
      <c r="B12" s="36" t="s">
        <v>190</v>
      </c>
      <c r="C12" s="37" t="s">
        <v>191</v>
      </c>
      <c r="D12" s="36" t="s">
        <v>178</v>
      </c>
      <c r="E12" s="38">
        <v>1</v>
      </c>
      <c r="F12" s="39">
        <v>100</v>
      </c>
      <c r="G12" s="39">
        <v>500</v>
      </c>
      <c r="H12" s="39"/>
      <c r="I12" s="61"/>
      <c r="J12" s="39">
        <v>5</v>
      </c>
      <c r="K12" s="62">
        <f t="shared" si="0"/>
        <v>60.5</v>
      </c>
      <c r="L12" s="28">
        <f t="shared" si="1"/>
        <v>59.895</v>
      </c>
      <c r="M12" s="39">
        <f t="shared" si="2"/>
        <v>725.395</v>
      </c>
      <c r="N12" s="39">
        <f t="shared" si="3"/>
        <v>725.395</v>
      </c>
      <c r="O12" s="60"/>
    </row>
    <row r="13" s="11" customFormat="1" ht="48" outlineLevel="1" spans="1:15">
      <c r="A13" s="35">
        <v>8</v>
      </c>
      <c r="B13" s="36" t="s">
        <v>192</v>
      </c>
      <c r="C13" s="37" t="s">
        <v>193</v>
      </c>
      <c r="D13" s="36" t="s">
        <v>178</v>
      </c>
      <c r="E13" s="38">
        <v>1</v>
      </c>
      <c r="F13" s="39">
        <v>10</v>
      </c>
      <c r="G13" s="39">
        <v>200</v>
      </c>
      <c r="H13" s="39"/>
      <c r="I13" s="61"/>
      <c r="J13" s="39">
        <v>5</v>
      </c>
      <c r="K13" s="62">
        <f t="shared" si="0"/>
        <v>21.5</v>
      </c>
      <c r="L13" s="28">
        <f t="shared" si="1"/>
        <v>21.285</v>
      </c>
      <c r="M13" s="39">
        <f t="shared" si="2"/>
        <v>257.785</v>
      </c>
      <c r="N13" s="39">
        <f t="shared" si="3"/>
        <v>257.785</v>
      </c>
      <c r="O13" s="60" t="s">
        <v>179</v>
      </c>
    </row>
    <row r="14" s="11" customFormat="1" ht="48" outlineLevel="1" spans="1:15">
      <c r="A14" s="35">
        <v>9</v>
      </c>
      <c r="B14" s="36" t="s">
        <v>195</v>
      </c>
      <c r="C14" s="37" t="s">
        <v>196</v>
      </c>
      <c r="D14" s="36" t="s">
        <v>178</v>
      </c>
      <c r="E14" s="38">
        <v>1</v>
      </c>
      <c r="F14" s="39">
        <v>50</v>
      </c>
      <c r="G14" s="39">
        <v>300</v>
      </c>
      <c r="H14" s="39"/>
      <c r="I14" s="61"/>
      <c r="J14" s="39">
        <v>5</v>
      </c>
      <c r="K14" s="62">
        <f t="shared" si="0"/>
        <v>35.5</v>
      </c>
      <c r="L14" s="28">
        <f t="shared" si="1"/>
        <v>35.145</v>
      </c>
      <c r="M14" s="39">
        <f t="shared" si="2"/>
        <v>425.645</v>
      </c>
      <c r="N14" s="39">
        <f t="shared" si="3"/>
        <v>425.645</v>
      </c>
      <c r="O14" s="60"/>
    </row>
    <row r="15" s="11" customFormat="1" ht="48" outlineLevel="1" spans="1:15">
      <c r="A15" s="35">
        <v>10</v>
      </c>
      <c r="B15" s="36" t="s">
        <v>197</v>
      </c>
      <c r="C15" s="37" t="s">
        <v>198</v>
      </c>
      <c r="D15" s="36" t="s">
        <v>178</v>
      </c>
      <c r="E15" s="38">
        <v>1</v>
      </c>
      <c r="F15" s="39">
        <v>10</v>
      </c>
      <c r="G15" s="39">
        <v>200</v>
      </c>
      <c r="H15" s="39"/>
      <c r="I15" s="61"/>
      <c r="J15" s="39">
        <v>5</v>
      </c>
      <c r="K15" s="62">
        <f t="shared" si="0"/>
        <v>21.5</v>
      </c>
      <c r="L15" s="28">
        <f t="shared" si="1"/>
        <v>21.285</v>
      </c>
      <c r="M15" s="39">
        <f t="shared" si="2"/>
        <v>257.785</v>
      </c>
      <c r="N15" s="39">
        <f t="shared" si="3"/>
        <v>257.785</v>
      </c>
      <c r="O15" s="60" t="s">
        <v>179</v>
      </c>
    </row>
    <row r="16" s="11" customFormat="1" ht="36" outlineLevel="1" spans="1:15">
      <c r="A16" s="35">
        <v>11</v>
      </c>
      <c r="B16" s="36" t="s">
        <v>199</v>
      </c>
      <c r="C16" s="37" t="s">
        <v>200</v>
      </c>
      <c r="D16" s="39" t="s">
        <v>107</v>
      </c>
      <c r="E16" s="38">
        <v>52</v>
      </c>
      <c r="F16" s="39">
        <v>10</v>
      </c>
      <c r="G16" s="39">
        <v>20</v>
      </c>
      <c r="H16" s="39"/>
      <c r="I16" s="61"/>
      <c r="J16" s="39">
        <v>1</v>
      </c>
      <c r="K16" s="62">
        <f t="shared" si="0"/>
        <v>3.1</v>
      </c>
      <c r="L16" s="28">
        <f t="shared" si="1"/>
        <v>3.069</v>
      </c>
      <c r="M16" s="39">
        <f t="shared" si="2"/>
        <v>37.169</v>
      </c>
      <c r="N16" s="39">
        <f t="shared" si="3"/>
        <v>1932.788</v>
      </c>
      <c r="O16" s="60" t="s">
        <v>179</v>
      </c>
    </row>
    <row r="17" s="11" customFormat="1" ht="48" outlineLevel="1" spans="1:15">
      <c r="A17" s="35">
        <v>12</v>
      </c>
      <c r="B17" s="36" t="s">
        <v>201</v>
      </c>
      <c r="C17" s="37" t="s">
        <v>202</v>
      </c>
      <c r="D17" s="36" t="s">
        <v>178</v>
      </c>
      <c r="E17" s="38">
        <v>21</v>
      </c>
      <c r="F17" s="39">
        <v>5</v>
      </c>
      <c r="G17" s="39">
        <v>10</v>
      </c>
      <c r="H17" s="39"/>
      <c r="I17" s="61"/>
      <c r="J17" s="39">
        <v>1</v>
      </c>
      <c r="K17" s="62">
        <f t="shared" si="0"/>
        <v>1.6</v>
      </c>
      <c r="L17" s="28">
        <f t="shared" si="1"/>
        <v>1.584</v>
      </c>
      <c r="M17" s="39">
        <f t="shared" si="2"/>
        <v>19.184</v>
      </c>
      <c r="N17" s="39">
        <f t="shared" si="3"/>
        <v>402.864</v>
      </c>
      <c r="O17" s="60" t="s">
        <v>203</v>
      </c>
    </row>
    <row r="18" s="11" customFormat="1" ht="48" outlineLevel="1" spans="1:15">
      <c r="A18" s="35">
        <v>13</v>
      </c>
      <c r="B18" s="36" t="s">
        <v>204</v>
      </c>
      <c r="C18" s="37" t="s">
        <v>205</v>
      </c>
      <c r="D18" s="36" t="s">
        <v>178</v>
      </c>
      <c r="E18" s="38">
        <v>1</v>
      </c>
      <c r="F18" s="39">
        <v>5</v>
      </c>
      <c r="G18" s="39">
        <v>20</v>
      </c>
      <c r="H18" s="39"/>
      <c r="I18" s="61"/>
      <c r="J18" s="39">
        <v>1</v>
      </c>
      <c r="K18" s="62">
        <f t="shared" si="0"/>
        <v>2.6</v>
      </c>
      <c r="L18" s="28">
        <f t="shared" si="1"/>
        <v>2.574</v>
      </c>
      <c r="M18" s="39">
        <f t="shared" si="2"/>
        <v>31.174</v>
      </c>
      <c r="N18" s="39">
        <f t="shared" si="3"/>
        <v>31.174</v>
      </c>
      <c r="O18" s="60" t="s">
        <v>203</v>
      </c>
    </row>
    <row r="19" s="11" customFormat="1" ht="48" outlineLevel="1" spans="1:15">
      <c r="A19" s="35">
        <v>14</v>
      </c>
      <c r="B19" s="36" t="s">
        <v>206</v>
      </c>
      <c r="C19" s="37" t="s">
        <v>207</v>
      </c>
      <c r="D19" s="36" t="s">
        <v>178</v>
      </c>
      <c r="E19" s="38">
        <v>1</v>
      </c>
      <c r="F19" s="39">
        <v>5</v>
      </c>
      <c r="G19" s="39">
        <v>20</v>
      </c>
      <c r="H19" s="39"/>
      <c r="I19" s="61"/>
      <c r="J19" s="39">
        <v>1</v>
      </c>
      <c r="K19" s="62">
        <f t="shared" si="0"/>
        <v>2.6</v>
      </c>
      <c r="L19" s="28">
        <f t="shared" si="1"/>
        <v>2.574</v>
      </c>
      <c r="M19" s="39">
        <f t="shared" si="2"/>
        <v>31.174</v>
      </c>
      <c r="N19" s="39">
        <f t="shared" si="3"/>
        <v>31.174</v>
      </c>
      <c r="O19" s="60" t="s">
        <v>203</v>
      </c>
    </row>
    <row r="20" s="11" customFormat="1" ht="48" outlineLevel="1" spans="1:15">
      <c r="A20" s="35">
        <v>15</v>
      </c>
      <c r="B20" s="36" t="s">
        <v>208</v>
      </c>
      <c r="C20" s="37" t="s">
        <v>209</v>
      </c>
      <c r="D20" s="36" t="s">
        <v>178</v>
      </c>
      <c r="E20" s="38">
        <v>1</v>
      </c>
      <c r="F20" s="39">
        <v>5</v>
      </c>
      <c r="G20" s="39">
        <v>20</v>
      </c>
      <c r="H20" s="39"/>
      <c r="I20" s="61"/>
      <c r="J20" s="39">
        <v>1</v>
      </c>
      <c r="K20" s="62">
        <f t="shared" si="0"/>
        <v>2.6</v>
      </c>
      <c r="L20" s="28">
        <f t="shared" si="1"/>
        <v>2.574</v>
      </c>
      <c r="M20" s="39">
        <f t="shared" si="2"/>
        <v>31.174</v>
      </c>
      <c r="N20" s="39">
        <f t="shared" si="3"/>
        <v>31.174</v>
      </c>
      <c r="O20" s="60" t="s">
        <v>203</v>
      </c>
    </row>
    <row r="21" s="11" customFormat="1" ht="48" outlineLevel="1" spans="1:15">
      <c r="A21" s="35">
        <v>16</v>
      </c>
      <c r="B21" s="36" t="s">
        <v>210</v>
      </c>
      <c r="C21" s="37" t="s">
        <v>211</v>
      </c>
      <c r="D21" s="36" t="s">
        <v>178</v>
      </c>
      <c r="E21" s="38">
        <v>1</v>
      </c>
      <c r="F21" s="39">
        <v>5</v>
      </c>
      <c r="G21" s="39">
        <v>20</v>
      </c>
      <c r="H21" s="39"/>
      <c r="I21" s="61"/>
      <c r="J21" s="39">
        <v>1</v>
      </c>
      <c r="K21" s="62">
        <f t="shared" si="0"/>
        <v>2.6</v>
      </c>
      <c r="L21" s="28">
        <f t="shared" si="1"/>
        <v>2.574</v>
      </c>
      <c r="M21" s="39">
        <f t="shared" si="2"/>
        <v>31.174</v>
      </c>
      <c r="N21" s="39">
        <f t="shared" si="3"/>
        <v>31.174</v>
      </c>
      <c r="O21" s="60" t="s">
        <v>203</v>
      </c>
    </row>
    <row r="22" s="11" customFormat="1" ht="48" outlineLevel="1" spans="1:15">
      <c r="A22" s="35">
        <v>17</v>
      </c>
      <c r="B22" s="36" t="s">
        <v>212</v>
      </c>
      <c r="C22" s="37" t="s">
        <v>213</v>
      </c>
      <c r="D22" s="36" t="s">
        <v>178</v>
      </c>
      <c r="E22" s="38">
        <v>1</v>
      </c>
      <c r="F22" s="39">
        <v>5</v>
      </c>
      <c r="G22" s="39">
        <v>20</v>
      </c>
      <c r="H22" s="39"/>
      <c r="I22" s="61"/>
      <c r="J22" s="39">
        <v>1</v>
      </c>
      <c r="K22" s="62">
        <f t="shared" si="0"/>
        <v>2.6</v>
      </c>
      <c r="L22" s="28">
        <f t="shared" si="1"/>
        <v>2.574</v>
      </c>
      <c r="M22" s="39">
        <f t="shared" si="2"/>
        <v>31.174</v>
      </c>
      <c r="N22" s="39">
        <f t="shared" si="3"/>
        <v>31.174</v>
      </c>
      <c r="O22" s="60" t="s">
        <v>203</v>
      </c>
    </row>
    <row r="23" s="11" customFormat="1" ht="48" outlineLevel="1" spans="1:15">
      <c r="A23" s="35">
        <v>18</v>
      </c>
      <c r="B23" s="36" t="s">
        <v>214</v>
      </c>
      <c r="C23" s="37" t="s">
        <v>215</v>
      </c>
      <c r="D23" s="36" t="s">
        <v>178</v>
      </c>
      <c r="E23" s="38">
        <v>1</v>
      </c>
      <c r="F23" s="39">
        <v>5</v>
      </c>
      <c r="G23" s="39">
        <v>20</v>
      </c>
      <c r="H23" s="39"/>
      <c r="I23" s="61"/>
      <c r="J23" s="39">
        <v>1</v>
      </c>
      <c r="K23" s="62">
        <f t="shared" si="0"/>
        <v>2.6</v>
      </c>
      <c r="L23" s="28">
        <f t="shared" si="1"/>
        <v>2.574</v>
      </c>
      <c r="M23" s="39">
        <f t="shared" si="2"/>
        <v>31.174</v>
      </c>
      <c r="N23" s="39">
        <f t="shared" si="3"/>
        <v>31.174</v>
      </c>
      <c r="O23" s="60" t="s">
        <v>203</v>
      </c>
    </row>
    <row r="24" s="11" customFormat="1" ht="48" outlineLevel="1" spans="1:19">
      <c r="A24" s="35">
        <v>19</v>
      </c>
      <c r="B24" s="36" t="s">
        <v>216</v>
      </c>
      <c r="C24" s="37" t="s">
        <v>217</v>
      </c>
      <c r="D24" s="36" t="s">
        <v>178</v>
      </c>
      <c r="E24" s="38">
        <v>1</v>
      </c>
      <c r="F24" s="39">
        <v>5</v>
      </c>
      <c r="G24" s="39">
        <v>20</v>
      </c>
      <c r="H24" s="39"/>
      <c r="I24" s="61"/>
      <c r="J24" s="39">
        <v>1</v>
      </c>
      <c r="K24" s="62">
        <f t="shared" si="0"/>
        <v>2.6</v>
      </c>
      <c r="L24" s="28">
        <f t="shared" si="1"/>
        <v>2.574</v>
      </c>
      <c r="M24" s="39">
        <f t="shared" si="2"/>
        <v>31.174</v>
      </c>
      <c r="N24" s="39">
        <f t="shared" si="3"/>
        <v>31.174</v>
      </c>
      <c r="O24" s="60" t="s">
        <v>203</v>
      </c>
      <c r="Q24" s="66"/>
      <c r="R24" s="66"/>
      <c r="S24" s="66"/>
    </row>
    <row r="25" s="11" customFormat="1" ht="48" outlineLevel="1" spans="1:19">
      <c r="A25" s="35">
        <v>20</v>
      </c>
      <c r="B25" s="36" t="s">
        <v>218</v>
      </c>
      <c r="C25" s="37" t="s">
        <v>219</v>
      </c>
      <c r="D25" s="36" t="s">
        <v>178</v>
      </c>
      <c r="E25" s="38">
        <v>3</v>
      </c>
      <c r="F25" s="39">
        <v>5</v>
      </c>
      <c r="G25" s="39">
        <v>20</v>
      </c>
      <c r="H25" s="39"/>
      <c r="I25" s="61"/>
      <c r="J25" s="39">
        <v>1</v>
      </c>
      <c r="K25" s="62">
        <f t="shared" si="0"/>
        <v>2.6</v>
      </c>
      <c r="L25" s="28">
        <f t="shared" si="1"/>
        <v>2.574</v>
      </c>
      <c r="M25" s="39">
        <f t="shared" si="2"/>
        <v>31.174</v>
      </c>
      <c r="N25" s="39">
        <f t="shared" si="3"/>
        <v>93.522</v>
      </c>
      <c r="O25" s="60" t="s">
        <v>203</v>
      </c>
      <c r="Q25" s="66"/>
      <c r="R25" s="67"/>
      <c r="S25" s="66"/>
    </row>
    <row r="26" s="11" customFormat="1" ht="48" outlineLevel="1" spans="1:19">
      <c r="A26" s="35">
        <v>21</v>
      </c>
      <c r="B26" s="36" t="s">
        <v>220</v>
      </c>
      <c r="C26" s="37" t="s">
        <v>221</v>
      </c>
      <c r="D26" s="36" t="s">
        <v>178</v>
      </c>
      <c r="E26" s="38">
        <v>3</v>
      </c>
      <c r="F26" s="39">
        <v>5</v>
      </c>
      <c r="G26" s="39">
        <v>20</v>
      </c>
      <c r="H26" s="39"/>
      <c r="I26" s="61"/>
      <c r="J26" s="39">
        <v>1</v>
      </c>
      <c r="K26" s="62">
        <f t="shared" si="0"/>
        <v>2.6</v>
      </c>
      <c r="L26" s="28">
        <f t="shared" si="1"/>
        <v>2.574</v>
      </c>
      <c r="M26" s="39">
        <f t="shared" si="2"/>
        <v>31.174</v>
      </c>
      <c r="N26" s="39">
        <f t="shared" si="3"/>
        <v>93.522</v>
      </c>
      <c r="O26" s="60" t="s">
        <v>203</v>
      </c>
      <c r="Q26" s="66"/>
      <c r="R26" s="66"/>
      <c r="S26" s="66"/>
    </row>
    <row r="27" s="11" customFormat="1" ht="48" outlineLevel="1" spans="1:19">
      <c r="A27" s="35">
        <v>22</v>
      </c>
      <c r="B27" s="36" t="s">
        <v>222</v>
      </c>
      <c r="C27" s="37" t="s">
        <v>223</v>
      </c>
      <c r="D27" s="36" t="s">
        <v>178</v>
      </c>
      <c r="E27" s="38">
        <v>2</v>
      </c>
      <c r="F27" s="39">
        <v>5</v>
      </c>
      <c r="G27" s="39">
        <v>20</v>
      </c>
      <c r="H27" s="39"/>
      <c r="I27" s="61"/>
      <c r="J27" s="39">
        <v>1</v>
      </c>
      <c r="K27" s="62">
        <f t="shared" si="0"/>
        <v>2.6</v>
      </c>
      <c r="L27" s="28">
        <f t="shared" si="1"/>
        <v>2.574</v>
      </c>
      <c r="M27" s="39">
        <f t="shared" si="2"/>
        <v>31.174</v>
      </c>
      <c r="N27" s="39">
        <f t="shared" si="3"/>
        <v>62.348</v>
      </c>
      <c r="O27" s="60" t="s">
        <v>203</v>
      </c>
      <c r="Q27" s="66"/>
      <c r="R27" s="67"/>
      <c r="S27" s="66"/>
    </row>
    <row r="28" s="11" customFormat="1" ht="48" outlineLevel="1" spans="1:19">
      <c r="A28" s="35">
        <v>23</v>
      </c>
      <c r="B28" s="36" t="s">
        <v>224</v>
      </c>
      <c r="C28" s="37" t="s">
        <v>225</v>
      </c>
      <c r="D28" s="36" t="s">
        <v>178</v>
      </c>
      <c r="E28" s="38">
        <v>1</v>
      </c>
      <c r="F28" s="39">
        <v>5</v>
      </c>
      <c r="G28" s="39">
        <v>20</v>
      </c>
      <c r="H28" s="39"/>
      <c r="I28" s="61"/>
      <c r="J28" s="39">
        <v>1</v>
      </c>
      <c r="K28" s="62">
        <f t="shared" si="0"/>
        <v>2.6</v>
      </c>
      <c r="L28" s="28">
        <f t="shared" si="1"/>
        <v>2.574</v>
      </c>
      <c r="M28" s="39">
        <f t="shared" si="2"/>
        <v>31.174</v>
      </c>
      <c r="N28" s="39">
        <f t="shared" si="3"/>
        <v>31.174</v>
      </c>
      <c r="O28" s="60" t="s">
        <v>203</v>
      </c>
      <c r="Q28" s="66"/>
      <c r="R28" s="66"/>
      <c r="S28" s="66"/>
    </row>
    <row r="29" s="11" customFormat="1" ht="48" outlineLevel="1" spans="1:19">
      <c r="A29" s="35">
        <v>24</v>
      </c>
      <c r="B29" s="36" t="s">
        <v>226</v>
      </c>
      <c r="C29" s="37" t="s">
        <v>227</v>
      </c>
      <c r="D29" s="36" t="s">
        <v>178</v>
      </c>
      <c r="E29" s="38">
        <v>4</v>
      </c>
      <c r="F29" s="39">
        <v>5</v>
      </c>
      <c r="G29" s="39">
        <v>15</v>
      </c>
      <c r="H29" s="39"/>
      <c r="I29" s="61"/>
      <c r="J29" s="39">
        <v>1</v>
      </c>
      <c r="K29" s="62">
        <f t="shared" si="0"/>
        <v>2.1</v>
      </c>
      <c r="L29" s="28">
        <f t="shared" si="1"/>
        <v>2.079</v>
      </c>
      <c r="M29" s="39">
        <f t="shared" si="2"/>
        <v>25.179</v>
      </c>
      <c r="N29" s="39">
        <f t="shared" si="3"/>
        <v>100.716</v>
      </c>
      <c r="O29" s="60" t="s">
        <v>203</v>
      </c>
      <c r="Q29" s="66"/>
      <c r="R29" s="67"/>
      <c r="S29" s="66"/>
    </row>
    <row r="30" s="11" customFormat="1" ht="48" outlineLevel="1" spans="1:19">
      <c r="A30" s="35">
        <v>25</v>
      </c>
      <c r="B30" s="36" t="s">
        <v>228</v>
      </c>
      <c r="C30" s="37" t="s">
        <v>229</v>
      </c>
      <c r="D30" s="36" t="s">
        <v>178</v>
      </c>
      <c r="E30" s="38">
        <v>4</v>
      </c>
      <c r="F30" s="39">
        <v>5</v>
      </c>
      <c r="G30" s="39">
        <v>25</v>
      </c>
      <c r="H30" s="39"/>
      <c r="I30" s="61"/>
      <c r="J30" s="39">
        <v>1</v>
      </c>
      <c r="K30" s="62">
        <f t="shared" si="0"/>
        <v>3.1</v>
      </c>
      <c r="L30" s="28">
        <f t="shared" si="1"/>
        <v>3.069</v>
      </c>
      <c r="M30" s="39">
        <f t="shared" si="2"/>
        <v>37.169</v>
      </c>
      <c r="N30" s="39">
        <f t="shared" si="3"/>
        <v>148.676</v>
      </c>
      <c r="O30" s="60" t="s">
        <v>203</v>
      </c>
      <c r="Q30" s="66"/>
      <c r="R30" s="67"/>
      <c r="S30" s="66"/>
    </row>
    <row r="31" s="11" customFormat="1" ht="48" outlineLevel="1" spans="1:19">
      <c r="A31" s="35">
        <v>26</v>
      </c>
      <c r="B31" s="36" t="s">
        <v>230</v>
      </c>
      <c r="C31" s="37" t="s">
        <v>231</v>
      </c>
      <c r="D31" s="36" t="s">
        <v>178</v>
      </c>
      <c r="E31" s="38">
        <v>2</v>
      </c>
      <c r="F31" s="39">
        <v>5</v>
      </c>
      <c r="G31" s="39">
        <v>30</v>
      </c>
      <c r="H31" s="39"/>
      <c r="I31" s="61"/>
      <c r="J31" s="39">
        <v>1</v>
      </c>
      <c r="K31" s="62">
        <f t="shared" si="0"/>
        <v>3.6</v>
      </c>
      <c r="L31" s="28">
        <f t="shared" si="1"/>
        <v>3.564</v>
      </c>
      <c r="M31" s="39">
        <f t="shared" si="2"/>
        <v>43.164</v>
      </c>
      <c r="N31" s="39">
        <f t="shared" si="3"/>
        <v>86.328</v>
      </c>
      <c r="O31" s="60" t="s">
        <v>203</v>
      </c>
      <c r="Q31" s="66"/>
      <c r="R31" s="67"/>
      <c r="S31" s="66"/>
    </row>
    <row r="32" s="11" customFormat="1" ht="48" outlineLevel="1" spans="1:19">
      <c r="A32" s="35">
        <v>27</v>
      </c>
      <c r="B32" s="36" t="s">
        <v>232</v>
      </c>
      <c r="C32" s="37" t="s">
        <v>233</v>
      </c>
      <c r="D32" s="36" t="s">
        <v>178</v>
      </c>
      <c r="E32" s="38">
        <v>1</v>
      </c>
      <c r="F32" s="39">
        <v>5</v>
      </c>
      <c r="G32" s="39">
        <v>100</v>
      </c>
      <c r="H32" s="39"/>
      <c r="I32" s="61"/>
      <c r="J32" s="39">
        <v>1</v>
      </c>
      <c r="K32" s="62">
        <f t="shared" si="0"/>
        <v>10.6</v>
      </c>
      <c r="L32" s="28">
        <f t="shared" si="1"/>
        <v>10.494</v>
      </c>
      <c r="M32" s="39">
        <f t="shared" si="2"/>
        <v>127.094</v>
      </c>
      <c r="N32" s="39">
        <f t="shared" si="3"/>
        <v>127.094</v>
      </c>
      <c r="O32" s="60"/>
      <c r="Q32" s="66"/>
      <c r="R32" s="66"/>
      <c r="S32" s="66"/>
    </row>
    <row r="33" s="11" customFormat="1" ht="48" outlineLevel="1" spans="1:19">
      <c r="A33" s="35">
        <v>28</v>
      </c>
      <c r="B33" s="36" t="s">
        <v>234</v>
      </c>
      <c r="C33" s="37" t="s">
        <v>235</v>
      </c>
      <c r="D33" s="36" t="s">
        <v>178</v>
      </c>
      <c r="E33" s="38">
        <v>1</v>
      </c>
      <c r="F33" s="39">
        <v>5</v>
      </c>
      <c r="G33" s="39">
        <v>30</v>
      </c>
      <c r="H33" s="39"/>
      <c r="I33" s="61"/>
      <c r="J33" s="39">
        <v>1</v>
      </c>
      <c r="K33" s="62">
        <f t="shared" si="0"/>
        <v>3.6</v>
      </c>
      <c r="L33" s="28">
        <f t="shared" si="1"/>
        <v>3.564</v>
      </c>
      <c r="M33" s="39">
        <f t="shared" si="2"/>
        <v>43.164</v>
      </c>
      <c r="N33" s="39">
        <f t="shared" si="3"/>
        <v>43.164</v>
      </c>
      <c r="O33" s="60"/>
      <c r="Q33" s="66"/>
      <c r="R33" s="66"/>
      <c r="S33" s="66"/>
    </row>
    <row r="34" s="11" customFormat="1" ht="36" outlineLevel="1" spans="1:19">
      <c r="A34" s="35">
        <v>29</v>
      </c>
      <c r="B34" s="36" t="s">
        <v>236</v>
      </c>
      <c r="C34" s="37" t="s">
        <v>237</v>
      </c>
      <c r="D34" s="36" t="s">
        <v>178</v>
      </c>
      <c r="E34" s="38">
        <v>5</v>
      </c>
      <c r="F34" s="39">
        <v>5</v>
      </c>
      <c r="G34" s="39">
        <v>30</v>
      </c>
      <c r="H34" s="39"/>
      <c r="I34" s="61"/>
      <c r="J34" s="39">
        <v>1</v>
      </c>
      <c r="K34" s="62">
        <f t="shared" si="0"/>
        <v>3.6</v>
      </c>
      <c r="L34" s="28">
        <f t="shared" si="1"/>
        <v>3.564</v>
      </c>
      <c r="M34" s="39">
        <f t="shared" si="2"/>
        <v>43.164</v>
      </c>
      <c r="N34" s="39">
        <f t="shared" si="3"/>
        <v>215.82</v>
      </c>
      <c r="O34" s="60"/>
      <c r="Q34" s="66"/>
      <c r="R34" s="66"/>
      <c r="S34" s="66"/>
    </row>
    <row r="35" s="11" customFormat="1" ht="36" outlineLevel="1" spans="1:19">
      <c r="A35" s="35">
        <v>30</v>
      </c>
      <c r="B35" s="36" t="s">
        <v>238</v>
      </c>
      <c r="C35" s="37" t="s">
        <v>239</v>
      </c>
      <c r="D35" s="36" t="s">
        <v>178</v>
      </c>
      <c r="E35" s="38">
        <v>1</v>
      </c>
      <c r="F35" s="39">
        <v>5</v>
      </c>
      <c r="G35" s="39">
        <v>30</v>
      </c>
      <c r="H35" s="39"/>
      <c r="I35" s="61"/>
      <c r="J35" s="39">
        <v>1</v>
      </c>
      <c r="K35" s="62">
        <f t="shared" si="0"/>
        <v>3.6</v>
      </c>
      <c r="L35" s="28">
        <f t="shared" si="1"/>
        <v>3.564</v>
      </c>
      <c r="M35" s="39">
        <f t="shared" si="2"/>
        <v>43.164</v>
      </c>
      <c r="N35" s="39">
        <f t="shared" si="3"/>
        <v>43.164</v>
      </c>
      <c r="O35" s="60"/>
      <c r="Q35" s="66"/>
      <c r="R35" s="67"/>
      <c r="S35" s="66"/>
    </row>
    <row r="36" s="11" customFormat="1" ht="36" outlineLevel="1" spans="1:19">
      <c r="A36" s="35">
        <v>31</v>
      </c>
      <c r="B36" s="36" t="s">
        <v>240</v>
      </c>
      <c r="C36" s="37" t="s">
        <v>241</v>
      </c>
      <c r="D36" s="36" t="s">
        <v>178</v>
      </c>
      <c r="E36" s="38">
        <v>1</v>
      </c>
      <c r="F36" s="39">
        <v>5</v>
      </c>
      <c r="G36" s="39">
        <v>30</v>
      </c>
      <c r="H36" s="39"/>
      <c r="I36" s="61"/>
      <c r="J36" s="39">
        <v>1</v>
      </c>
      <c r="K36" s="62">
        <f t="shared" si="0"/>
        <v>3.6</v>
      </c>
      <c r="L36" s="28">
        <f t="shared" si="1"/>
        <v>3.564</v>
      </c>
      <c r="M36" s="39">
        <f t="shared" si="2"/>
        <v>43.164</v>
      </c>
      <c r="N36" s="39">
        <f t="shared" si="3"/>
        <v>43.164</v>
      </c>
      <c r="O36" s="60"/>
      <c r="Q36" s="66"/>
      <c r="R36" s="67"/>
      <c r="S36" s="66"/>
    </row>
    <row r="37" s="11" customFormat="1" ht="36" outlineLevel="1" spans="1:15">
      <c r="A37" s="35">
        <v>32</v>
      </c>
      <c r="B37" s="36" t="s">
        <v>242</v>
      </c>
      <c r="C37" s="37" t="s">
        <v>243</v>
      </c>
      <c r="D37" s="36" t="s">
        <v>178</v>
      </c>
      <c r="E37" s="38">
        <v>4</v>
      </c>
      <c r="F37" s="39">
        <v>5</v>
      </c>
      <c r="G37" s="39">
        <v>30</v>
      </c>
      <c r="H37" s="39"/>
      <c r="I37" s="61"/>
      <c r="J37" s="39">
        <v>1</v>
      </c>
      <c r="K37" s="62">
        <f t="shared" si="0"/>
        <v>3.6</v>
      </c>
      <c r="L37" s="28">
        <f t="shared" si="1"/>
        <v>3.564</v>
      </c>
      <c r="M37" s="39">
        <f t="shared" si="2"/>
        <v>43.164</v>
      </c>
      <c r="N37" s="39">
        <f t="shared" si="3"/>
        <v>172.656</v>
      </c>
      <c r="O37" s="60"/>
    </row>
    <row r="38" s="11" customFormat="1" ht="48" outlineLevel="1" spans="1:15">
      <c r="A38" s="35">
        <v>33</v>
      </c>
      <c r="B38" s="40" t="s">
        <v>244</v>
      </c>
      <c r="C38" s="41" t="s">
        <v>245</v>
      </c>
      <c r="D38" s="39" t="s">
        <v>107</v>
      </c>
      <c r="E38" s="39">
        <v>193.74</v>
      </c>
      <c r="F38" s="39">
        <v>1.5</v>
      </c>
      <c r="G38" s="39">
        <v>2</v>
      </c>
      <c r="H38" s="39"/>
      <c r="I38" s="61"/>
      <c r="J38" s="39">
        <v>0.5</v>
      </c>
      <c r="K38" s="62">
        <f t="shared" si="0"/>
        <v>0.4</v>
      </c>
      <c r="L38" s="28">
        <f t="shared" si="1"/>
        <v>0.396</v>
      </c>
      <c r="M38" s="39">
        <f t="shared" si="2"/>
        <v>4.796</v>
      </c>
      <c r="N38" s="39">
        <f t="shared" si="3"/>
        <v>929.17704</v>
      </c>
      <c r="O38" s="60"/>
    </row>
    <row r="39" s="11" customFormat="1" ht="48" outlineLevel="1" spans="1:15">
      <c r="A39" s="35">
        <v>34</v>
      </c>
      <c r="B39" s="40" t="s">
        <v>244</v>
      </c>
      <c r="C39" s="41" t="s">
        <v>246</v>
      </c>
      <c r="D39" s="39" t="s">
        <v>107</v>
      </c>
      <c r="E39" s="39">
        <v>411.67</v>
      </c>
      <c r="F39" s="39">
        <v>1.5</v>
      </c>
      <c r="G39" s="39">
        <v>3</v>
      </c>
      <c r="H39" s="39"/>
      <c r="I39" s="61"/>
      <c r="J39" s="39">
        <v>0.5</v>
      </c>
      <c r="K39" s="62">
        <f t="shared" si="0"/>
        <v>0.5</v>
      </c>
      <c r="L39" s="28">
        <f t="shared" si="1"/>
        <v>0.495</v>
      </c>
      <c r="M39" s="39">
        <f t="shared" si="2"/>
        <v>5.995</v>
      </c>
      <c r="N39" s="39">
        <f t="shared" si="3"/>
        <v>2467.96165</v>
      </c>
      <c r="O39" s="60"/>
    </row>
    <row r="40" s="11" customFormat="1" ht="48" outlineLevel="1" spans="1:15">
      <c r="A40" s="35">
        <v>35</v>
      </c>
      <c r="B40" s="40" t="s">
        <v>247</v>
      </c>
      <c r="C40" s="41" t="s">
        <v>248</v>
      </c>
      <c r="D40" s="39" t="s">
        <v>107</v>
      </c>
      <c r="E40" s="39">
        <v>20.09</v>
      </c>
      <c r="F40" s="39">
        <v>1.5</v>
      </c>
      <c r="G40" s="39">
        <v>2</v>
      </c>
      <c r="H40" s="39"/>
      <c r="I40" s="61"/>
      <c r="J40" s="39">
        <v>0.5</v>
      </c>
      <c r="K40" s="62">
        <f t="shared" si="0"/>
        <v>0.4</v>
      </c>
      <c r="L40" s="28">
        <f t="shared" si="1"/>
        <v>0.396</v>
      </c>
      <c r="M40" s="39">
        <f t="shared" si="2"/>
        <v>4.796</v>
      </c>
      <c r="N40" s="39">
        <f t="shared" si="3"/>
        <v>96.35164</v>
      </c>
      <c r="O40" s="60"/>
    </row>
    <row r="41" s="11" customFormat="1" ht="48" outlineLevel="1" spans="1:15">
      <c r="A41" s="35">
        <v>36</v>
      </c>
      <c r="B41" s="40" t="s">
        <v>249</v>
      </c>
      <c r="C41" s="41" t="s">
        <v>250</v>
      </c>
      <c r="D41" s="39" t="s">
        <v>107</v>
      </c>
      <c r="E41" s="39">
        <v>3.79</v>
      </c>
      <c r="F41" s="39">
        <v>1.5</v>
      </c>
      <c r="G41" s="39">
        <v>2</v>
      </c>
      <c r="H41" s="39"/>
      <c r="I41" s="61"/>
      <c r="J41" s="39">
        <v>0.5</v>
      </c>
      <c r="K41" s="62">
        <f t="shared" si="0"/>
        <v>0.4</v>
      </c>
      <c r="L41" s="28">
        <f t="shared" si="1"/>
        <v>0.396</v>
      </c>
      <c r="M41" s="39">
        <f t="shared" si="2"/>
        <v>4.796</v>
      </c>
      <c r="N41" s="39">
        <f t="shared" si="3"/>
        <v>18.17684</v>
      </c>
      <c r="O41" s="60"/>
    </row>
    <row r="42" s="11" customFormat="1" ht="48" outlineLevel="1" spans="1:15">
      <c r="A42" s="35">
        <v>37</v>
      </c>
      <c r="B42" s="40" t="s">
        <v>251</v>
      </c>
      <c r="C42" s="41" t="s">
        <v>252</v>
      </c>
      <c r="D42" s="39" t="s">
        <v>107</v>
      </c>
      <c r="E42" s="39">
        <v>4.8</v>
      </c>
      <c r="F42" s="39">
        <v>1.5</v>
      </c>
      <c r="G42" s="39">
        <v>2</v>
      </c>
      <c r="H42" s="39"/>
      <c r="I42" s="61"/>
      <c r="J42" s="39">
        <v>0.5</v>
      </c>
      <c r="K42" s="62">
        <f t="shared" si="0"/>
        <v>0.4</v>
      </c>
      <c r="L42" s="28">
        <f t="shared" si="1"/>
        <v>0.396</v>
      </c>
      <c r="M42" s="39">
        <f t="shared" si="2"/>
        <v>4.796</v>
      </c>
      <c r="N42" s="39">
        <f t="shared" si="3"/>
        <v>23.0208</v>
      </c>
      <c r="O42" s="60"/>
    </row>
    <row r="43" s="11" customFormat="1" spans="1:15">
      <c r="A43" s="35">
        <v>38</v>
      </c>
      <c r="B43" s="42" t="s">
        <v>253</v>
      </c>
      <c r="C43" s="42"/>
      <c r="D43" s="42" t="s">
        <v>254</v>
      </c>
      <c r="E43" s="43"/>
      <c r="F43" s="44"/>
      <c r="G43" s="43"/>
      <c r="H43" s="43"/>
      <c r="I43" s="63"/>
      <c r="J43" s="43"/>
      <c r="K43" s="62">
        <f t="shared" si="0"/>
        <v>0</v>
      </c>
      <c r="L43" s="28"/>
      <c r="M43" s="39"/>
      <c r="N43" s="39">
        <f>SUM(N6:N42)</f>
        <v>11036.83097</v>
      </c>
      <c r="O43" s="60"/>
    </row>
    <row r="44" s="11" customFormat="1" spans="1:15">
      <c r="A44" s="35" t="s">
        <v>63</v>
      </c>
      <c r="B44" s="33" t="s">
        <v>255</v>
      </c>
      <c r="C44" s="33" t="s">
        <v>174</v>
      </c>
      <c r="D44" s="33" t="s">
        <v>175</v>
      </c>
      <c r="E44" s="43"/>
      <c r="F44" s="44"/>
      <c r="G44" s="43"/>
      <c r="H44" s="43"/>
      <c r="I44" s="63"/>
      <c r="J44" s="43"/>
      <c r="K44" s="62">
        <f t="shared" si="0"/>
        <v>0</v>
      </c>
      <c r="L44" s="28"/>
      <c r="M44" s="39"/>
      <c r="N44" s="39"/>
      <c r="O44" s="60"/>
    </row>
    <row r="45" s="11" customFormat="1" ht="48" outlineLevel="1" spans="1:15">
      <c r="A45" s="35">
        <v>1</v>
      </c>
      <c r="B45" s="36" t="s">
        <v>256</v>
      </c>
      <c r="C45" s="37" t="s">
        <v>257</v>
      </c>
      <c r="D45" s="36" t="s">
        <v>130</v>
      </c>
      <c r="E45" s="44">
        <v>1</v>
      </c>
      <c r="F45" s="39">
        <v>100</v>
      </c>
      <c r="G45" s="39">
        <v>600</v>
      </c>
      <c r="H45" s="39"/>
      <c r="I45" s="61"/>
      <c r="J45" s="39">
        <v>10</v>
      </c>
      <c r="K45" s="62">
        <f t="shared" si="0"/>
        <v>71</v>
      </c>
      <c r="L45" s="28">
        <f t="shared" ref="L45:L56" si="4">(K45+J45+G45+F45)*0.09</f>
        <v>70.29</v>
      </c>
      <c r="M45" s="39">
        <f t="shared" ref="M45:M61" si="5">F45+G45+J45+K45+L45</f>
        <v>851.29</v>
      </c>
      <c r="N45" s="39">
        <f t="shared" ref="N45:N61" si="6">M45*E45</f>
        <v>851.29</v>
      </c>
      <c r="O45" s="60" t="s">
        <v>258</v>
      </c>
    </row>
    <row r="46" s="11" customFormat="1" ht="48" outlineLevel="1" spans="1:15">
      <c r="A46" s="35">
        <v>2</v>
      </c>
      <c r="B46" s="36" t="s">
        <v>259</v>
      </c>
      <c r="C46" s="37" t="s">
        <v>260</v>
      </c>
      <c r="D46" s="36" t="s">
        <v>130</v>
      </c>
      <c r="E46" s="44">
        <v>1</v>
      </c>
      <c r="F46" s="39">
        <v>100</v>
      </c>
      <c r="G46" s="39">
        <v>1000</v>
      </c>
      <c r="H46" s="39"/>
      <c r="I46" s="61"/>
      <c r="J46" s="39">
        <v>50</v>
      </c>
      <c r="K46" s="62">
        <f t="shared" si="0"/>
        <v>115</v>
      </c>
      <c r="L46" s="28">
        <f t="shared" si="4"/>
        <v>113.85</v>
      </c>
      <c r="M46" s="39">
        <f t="shared" si="5"/>
        <v>1378.85</v>
      </c>
      <c r="N46" s="39">
        <f t="shared" si="6"/>
        <v>1378.85</v>
      </c>
      <c r="O46" s="60" t="s">
        <v>261</v>
      </c>
    </row>
    <row r="47" s="11" customFormat="1" ht="48" outlineLevel="1" spans="1:15">
      <c r="A47" s="35">
        <v>3</v>
      </c>
      <c r="B47" s="36" t="s">
        <v>263</v>
      </c>
      <c r="C47" s="37" t="s">
        <v>264</v>
      </c>
      <c r="D47" s="36" t="s">
        <v>130</v>
      </c>
      <c r="E47" s="44">
        <v>1</v>
      </c>
      <c r="F47" s="39">
        <v>100</v>
      </c>
      <c r="G47" s="39">
        <v>800</v>
      </c>
      <c r="H47" s="39"/>
      <c r="I47" s="61"/>
      <c r="J47" s="39">
        <v>50</v>
      </c>
      <c r="K47" s="62">
        <f t="shared" si="0"/>
        <v>95</v>
      </c>
      <c r="L47" s="28">
        <f t="shared" si="4"/>
        <v>94.05</v>
      </c>
      <c r="M47" s="39">
        <f t="shared" si="5"/>
        <v>1139.05</v>
      </c>
      <c r="N47" s="39">
        <f t="shared" si="6"/>
        <v>1139.05</v>
      </c>
      <c r="O47" s="60" t="s">
        <v>265</v>
      </c>
    </row>
    <row r="48" s="11" customFormat="1" ht="60" outlineLevel="1" spans="1:15">
      <c r="A48" s="35">
        <v>4</v>
      </c>
      <c r="B48" s="36" t="s">
        <v>266</v>
      </c>
      <c r="C48" s="37" t="s">
        <v>267</v>
      </c>
      <c r="D48" s="36" t="s">
        <v>130</v>
      </c>
      <c r="E48" s="44">
        <v>1</v>
      </c>
      <c r="F48" s="39">
        <v>100</v>
      </c>
      <c r="G48" s="39">
        <v>2000</v>
      </c>
      <c r="H48" s="39"/>
      <c r="I48" s="61"/>
      <c r="J48" s="39">
        <v>100</v>
      </c>
      <c r="K48" s="62">
        <f t="shared" si="0"/>
        <v>220</v>
      </c>
      <c r="L48" s="28">
        <f t="shared" si="4"/>
        <v>217.8</v>
      </c>
      <c r="M48" s="39">
        <f t="shared" si="5"/>
        <v>2637.8</v>
      </c>
      <c r="N48" s="39">
        <f t="shared" si="6"/>
        <v>2637.8</v>
      </c>
      <c r="O48" s="60"/>
    </row>
    <row r="49" s="11" customFormat="1" ht="48" outlineLevel="1" spans="1:15">
      <c r="A49" s="35">
        <v>5</v>
      </c>
      <c r="B49" s="36" t="s">
        <v>269</v>
      </c>
      <c r="C49" s="37" t="s">
        <v>270</v>
      </c>
      <c r="D49" s="36" t="s">
        <v>130</v>
      </c>
      <c r="E49" s="44">
        <v>1</v>
      </c>
      <c r="F49" s="39">
        <v>10</v>
      </c>
      <c r="G49" s="39">
        <v>50</v>
      </c>
      <c r="H49" s="39"/>
      <c r="I49" s="61"/>
      <c r="J49" s="39">
        <v>10</v>
      </c>
      <c r="K49" s="62">
        <f t="shared" si="0"/>
        <v>7</v>
      </c>
      <c r="L49" s="28">
        <f t="shared" si="4"/>
        <v>6.93</v>
      </c>
      <c r="M49" s="39">
        <f t="shared" si="5"/>
        <v>83.93</v>
      </c>
      <c r="N49" s="39">
        <f t="shared" si="6"/>
        <v>83.93</v>
      </c>
      <c r="O49" s="60"/>
    </row>
    <row r="50" s="11" customFormat="1" ht="48" outlineLevel="1" spans="1:15">
      <c r="A50" s="35">
        <v>6</v>
      </c>
      <c r="B50" s="36" t="s">
        <v>271</v>
      </c>
      <c r="C50" s="37" t="s">
        <v>272</v>
      </c>
      <c r="D50" s="36" t="s">
        <v>130</v>
      </c>
      <c r="E50" s="44">
        <v>1</v>
      </c>
      <c r="F50" s="39">
        <v>10</v>
      </c>
      <c r="G50" s="39">
        <v>50</v>
      </c>
      <c r="H50" s="39"/>
      <c r="I50" s="61"/>
      <c r="J50" s="39">
        <v>10</v>
      </c>
      <c r="K50" s="62">
        <f t="shared" si="0"/>
        <v>7</v>
      </c>
      <c r="L50" s="28">
        <f t="shared" si="4"/>
        <v>6.93</v>
      </c>
      <c r="M50" s="39">
        <f t="shared" si="5"/>
        <v>83.93</v>
      </c>
      <c r="N50" s="39">
        <f t="shared" si="6"/>
        <v>83.93</v>
      </c>
      <c r="O50" s="60"/>
    </row>
    <row r="51" s="11" customFormat="1" ht="33.75" outlineLevel="1" spans="1:15">
      <c r="A51" s="35">
        <v>7</v>
      </c>
      <c r="B51" s="45" t="s">
        <v>273</v>
      </c>
      <c r="C51" s="46" t="s">
        <v>274</v>
      </c>
      <c r="D51" s="45" t="s">
        <v>130</v>
      </c>
      <c r="E51" s="44">
        <v>2</v>
      </c>
      <c r="F51" s="39">
        <v>10</v>
      </c>
      <c r="G51" s="39">
        <v>50</v>
      </c>
      <c r="H51" s="39"/>
      <c r="I51" s="61"/>
      <c r="J51" s="39">
        <v>10</v>
      </c>
      <c r="K51" s="62">
        <f t="shared" si="0"/>
        <v>7</v>
      </c>
      <c r="L51" s="28">
        <f t="shared" si="4"/>
        <v>6.93</v>
      </c>
      <c r="M51" s="39">
        <f t="shared" si="5"/>
        <v>83.93</v>
      </c>
      <c r="N51" s="39">
        <f t="shared" si="6"/>
        <v>167.86</v>
      </c>
      <c r="O51" s="60"/>
    </row>
    <row r="52" s="11" customFormat="1" ht="36" outlineLevel="1" spans="1:15">
      <c r="A52" s="47">
        <v>8</v>
      </c>
      <c r="B52" s="36" t="s">
        <v>275</v>
      </c>
      <c r="C52" s="37" t="s">
        <v>276</v>
      </c>
      <c r="D52" s="36" t="s">
        <v>130</v>
      </c>
      <c r="E52" s="44">
        <v>1</v>
      </c>
      <c r="F52" s="39">
        <v>200</v>
      </c>
      <c r="G52" s="39">
        <v>1500</v>
      </c>
      <c r="H52" s="39"/>
      <c r="I52" s="61"/>
      <c r="J52" s="39">
        <v>100</v>
      </c>
      <c r="K52" s="62">
        <f t="shared" si="0"/>
        <v>180</v>
      </c>
      <c r="L52" s="28">
        <f t="shared" si="4"/>
        <v>178.2</v>
      </c>
      <c r="M52" s="39">
        <f t="shared" si="5"/>
        <v>2158.2</v>
      </c>
      <c r="N52" s="39">
        <f t="shared" si="6"/>
        <v>2158.2</v>
      </c>
      <c r="O52" s="60"/>
    </row>
    <row r="53" s="11" customFormat="1" ht="36" outlineLevel="1" spans="1:15">
      <c r="A53" s="47">
        <v>9</v>
      </c>
      <c r="B53" s="36" t="s">
        <v>277</v>
      </c>
      <c r="C53" s="37" t="s">
        <v>278</v>
      </c>
      <c r="D53" s="36" t="s">
        <v>130</v>
      </c>
      <c r="E53" s="44">
        <v>1</v>
      </c>
      <c r="F53" s="39">
        <v>200</v>
      </c>
      <c r="G53" s="39">
        <v>600</v>
      </c>
      <c r="H53" s="39"/>
      <c r="I53" s="61"/>
      <c r="J53" s="39">
        <v>100</v>
      </c>
      <c r="K53" s="62">
        <f t="shared" si="0"/>
        <v>90</v>
      </c>
      <c r="L53" s="28">
        <f t="shared" si="4"/>
        <v>89.1</v>
      </c>
      <c r="M53" s="39">
        <f t="shared" si="5"/>
        <v>1079.1</v>
      </c>
      <c r="N53" s="39">
        <f t="shared" si="6"/>
        <v>1079.1</v>
      </c>
      <c r="O53" s="60"/>
    </row>
    <row r="54" s="11" customFormat="1" ht="60" outlineLevel="1" spans="1:15">
      <c r="A54" s="35">
        <v>10</v>
      </c>
      <c r="B54" s="36" t="s">
        <v>279</v>
      </c>
      <c r="C54" s="37" t="s">
        <v>280</v>
      </c>
      <c r="D54" s="36" t="s">
        <v>130</v>
      </c>
      <c r="E54" s="44">
        <v>1</v>
      </c>
      <c r="F54" s="39">
        <v>50</v>
      </c>
      <c r="G54" s="39">
        <v>300</v>
      </c>
      <c r="H54" s="39"/>
      <c r="I54" s="61"/>
      <c r="J54" s="39">
        <v>20</v>
      </c>
      <c r="K54" s="62">
        <f t="shared" si="0"/>
        <v>37</v>
      </c>
      <c r="L54" s="28">
        <f t="shared" si="4"/>
        <v>36.63</v>
      </c>
      <c r="M54" s="39">
        <f t="shared" si="5"/>
        <v>443.63</v>
      </c>
      <c r="N54" s="39">
        <f t="shared" si="6"/>
        <v>443.63</v>
      </c>
      <c r="O54" s="60"/>
    </row>
    <row r="55" s="11" customFormat="1" ht="48" outlineLevel="1" spans="1:15">
      <c r="A55" s="35">
        <v>11</v>
      </c>
      <c r="B55" s="36" t="s">
        <v>281</v>
      </c>
      <c r="C55" s="37" t="s">
        <v>282</v>
      </c>
      <c r="D55" s="36" t="s">
        <v>178</v>
      </c>
      <c r="E55" s="44">
        <v>1</v>
      </c>
      <c r="F55" s="39">
        <v>10</v>
      </c>
      <c r="G55" s="39">
        <v>25</v>
      </c>
      <c r="H55" s="39"/>
      <c r="I55" s="61"/>
      <c r="J55" s="39">
        <v>5</v>
      </c>
      <c r="K55" s="62">
        <f t="shared" si="0"/>
        <v>4</v>
      </c>
      <c r="L55" s="28">
        <f t="shared" si="4"/>
        <v>3.96</v>
      </c>
      <c r="M55" s="39">
        <f t="shared" si="5"/>
        <v>47.96</v>
      </c>
      <c r="N55" s="39">
        <f t="shared" si="6"/>
        <v>47.96</v>
      </c>
      <c r="O55" s="60"/>
    </row>
    <row r="56" s="11" customFormat="1" ht="48" outlineLevel="1" spans="1:15">
      <c r="A56" s="35">
        <v>12</v>
      </c>
      <c r="B56" s="36" t="s">
        <v>281</v>
      </c>
      <c r="C56" s="37" t="s">
        <v>283</v>
      </c>
      <c r="D56" s="36" t="s">
        <v>178</v>
      </c>
      <c r="E56" s="44">
        <v>1</v>
      </c>
      <c r="F56" s="39">
        <v>10</v>
      </c>
      <c r="G56" s="39">
        <v>20</v>
      </c>
      <c r="H56" s="39"/>
      <c r="I56" s="61"/>
      <c r="J56" s="39">
        <v>5</v>
      </c>
      <c r="K56" s="62">
        <f t="shared" si="0"/>
        <v>3.5</v>
      </c>
      <c r="L56" s="28">
        <f t="shared" si="4"/>
        <v>3.465</v>
      </c>
      <c r="M56" s="39">
        <f t="shared" si="5"/>
        <v>41.965</v>
      </c>
      <c r="N56" s="39">
        <f t="shared" si="6"/>
        <v>41.965</v>
      </c>
      <c r="O56" s="60"/>
    </row>
    <row r="57" s="11" customFormat="1" ht="51" customHeight="1" outlineLevel="1" spans="1:15">
      <c r="A57" s="35">
        <v>13</v>
      </c>
      <c r="B57" s="36" t="s">
        <v>284</v>
      </c>
      <c r="C57" s="37" t="s">
        <v>285</v>
      </c>
      <c r="D57" s="36" t="s">
        <v>178</v>
      </c>
      <c r="E57" s="44">
        <v>1</v>
      </c>
      <c r="F57" s="44"/>
      <c r="G57" s="44"/>
      <c r="H57" s="44"/>
      <c r="I57" s="64"/>
      <c r="J57" s="44"/>
      <c r="K57" s="62">
        <f t="shared" si="0"/>
        <v>0</v>
      </c>
      <c r="L57" s="28"/>
      <c r="M57" s="39">
        <f t="shared" si="5"/>
        <v>0</v>
      </c>
      <c r="N57" s="39">
        <f t="shared" si="6"/>
        <v>0</v>
      </c>
      <c r="O57" s="60"/>
    </row>
    <row r="58" s="11" customFormat="1" ht="48" outlineLevel="1" spans="1:15">
      <c r="A58" s="35">
        <v>14</v>
      </c>
      <c r="B58" s="36" t="s">
        <v>286</v>
      </c>
      <c r="C58" s="48" t="s">
        <v>287</v>
      </c>
      <c r="D58" s="39" t="s">
        <v>107</v>
      </c>
      <c r="E58" s="49">
        <v>8.16</v>
      </c>
      <c r="F58" s="39">
        <v>10</v>
      </c>
      <c r="G58" s="39">
        <v>20</v>
      </c>
      <c r="H58" s="39"/>
      <c r="I58" s="61"/>
      <c r="J58" s="39">
        <v>5</v>
      </c>
      <c r="K58" s="62">
        <f t="shared" si="0"/>
        <v>3.5</v>
      </c>
      <c r="L58" s="28">
        <f t="shared" ref="L58:L61" si="7">(K58+J58+G58+F58)*0.09</f>
        <v>3.465</v>
      </c>
      <c r="M58" s="39">
        <f t="shared" si="5"/>
        <v>41.965</v>
      </c>
      <c r="N58" s="39">
        <f t="shared" si="6"/>
        <v>342.4344</v>
      </c>
      <c r="O58" s="60"/>
    </row>
    <row r="59" s="11" customFormat="1" ht="48" outlineLevel="1" spans="1:15">
      <c r="A59" s="35">
        <v>15</v>
      </c>
      <c r="B59" s="36" t="s">
        <v>286</v>
      </c>
      <c r="C59" s="48" t="s">
        <v>288</v>
      </c>
      <c r="D59" s="39" t="s">
        <v>107</v>
      </c>
      <c r="E59" s="49">
        <v>15.77</v>
      </c>
      <c r="F59" s="39">
        <v>10</v>
      </c>
      <c r="G59" s="39">
        <v>20</v>
      </c>
      <c r="H59" s="39"/>
      <c r="I59" s="61"/>
      <c r="J59" s="39">
        <v>5</v>
      </c>
      <c r="K59" s="62">
        <f t="shared" si="0"/>
        <v>3.5</v>
      </c>
      <c r="L59" s="28">
        <f t="shared" si="7"/>
        <v>3.465</v>
      </c>
      <c r="M59" s="39">
        <f t="shared" si="5"/>
        <v>41.965</v>
      </c>
      <c r="N59" s="39">
        <f t="shared" si="6"/>
        <v>661.78805</v>
      </c>
      <c r="O59" s="60"/>
    </row>
    <row r="60" s="11" customFormat="1" ht="48" outlineLevel="1" spans="1:15">
      <c r="A60" s="35">
        <v>16</v>
      </c>
      <c r="B60" s="36" t="s">
        <v>286</v>
      </c>
      <c r="C60" s="48" t="s">
        <v>289</v>
      </c>
      <c r="D60" s="39" t="s">
        <v>107</v>
      </c>
      <c r="E60" s="49">
        <v>3.2</v>
      </c>
      <c r="F60" s="39">
        <v>10</v>
      </c>
      <c r="G60" s="39">
        <v>20</v>
      </c>
      <c r="H60" s="39"/>
      <c r="I60" s="61"/>
      <c r="J60" s="39">
        <v>5</v>
      </c>
      <c r="K60" s="62">
        <f t="shared" si="0"/>
        <v>3.5</v>
      </c>
      <c r="L60" s="28">
        <f t="shared" si="7"/>
        <v>3.465</v>
      </c>
      <c r="M60" s="39">
        <f t="shared" si="5"/>
        <v>41.965</v>
      </c>
      <c r="N60" s="39">
        <f t="shared" si="6"/>
        <v>134.288</v>
      </c>
      <c r="O60" s="60"/>
    </row>
    <row r="61" s="11" customFormat="1" ht="48" outlineLevel="1" spans="1:15">
      <c r="A61" s="35">
        <v>17</v>
      </c>
      <c r="B61" s="36" t="s">
        <v>286</v>
      </c>
      <c r="C61" s="48" t="s">
        <v>290</v>
      </c>
      <c r="D61" s="39" t="s">
        <v>107</v>
      </c>
      <c r="E61" s="49">
        <v>5.12</v>
      </c>
      <c r="F61" s="39">
        <v>10</v>
      </c>
      <c r="G61" s="39">
        <v>20</v>
      </c>
      <c r="H61" s="39"/>
      <c r="I61" s="61"/>
      <c r="J61" s="39">
        <v>5</v>
      </c>
      <c r="K61" s="62">
        <f t="shared" si="0"/>
        <v>3.5</v>
      </c>
      <c r="L61" s="28">
        <f t="shared" si="7"/>
        <v>3.465</v>
      </c>
      <c r="M61" s="39">
        <f t="shared" si="5"/>
        <v>41.965</v>
      </c>
      <c r="N61" s="39">
        <f t="shared" si="6"/>
        <v>214.8608</v>
      </c>
      <c r="O61" s="60"/>
    </row>
    <row r="62" s="11" customFormat="1" spans="1:15">
      <c r="A62" s="35">
        <v>18</v>
      </c>
      <c r="B62" s="42" t="s">
        <v>253</v>
      </c>
      <c r="C62" s="42"/>
      <c r="D62" s="42" t="s">
        <v>254</v>
      </c>
      <c r="E62" s="43"/>
      <c r="F62" s="44"/>
      <c r="G62" s="43"/>
      <c r="H62" s="43"/>
      <c r="I62" s="63"/>
      <c r="J62" s="43"/>
      <c r="K62" s="62">
        <f t="shared" si="0"/>
        <v>0</v>
      </c>
      <c r="L62" s="28"/>
      <c r="M62" s="39"/>
      <c r="N62" s="39">
        <f>SUM(N45:N61)</f>
        <v>11466.93625</v>
      </c>
      <c r="O62" s="60"/>
    </row>
    <row r="63" s="11" customFormat="1" spans="1:15">
      <c r="A63" s="35" t="s">
        <v>66</v>
      </c>
      <c r="B63" s="42" t="s">
        <v>291</v>
      </c>
      <c r="C63" s="33" t="s">
        <v>174</v>
      </c>
      <c r="D63" s="33" t="s">
        <v>175</v>
      </c>
      <c r="E63" s="43"/>
      <c r="F63" s="44"/>
      <c r="G63" s="43"/>
      <c r="H63" s="43"/>
      <c r="I63" s="63"/>
      <c r="J63" s="43"/>
      <c r="K63" s="62">
        <f t="shared" si="0"/>
        <v>0</v>
      </c>
      <c r="L63" s="28"/>
      <c r="M63" s="39"/>
      <c r="N63" s="39"/>
      <c r="O63" s="60"/>
    </row>
    <row r="64" s="11" customFormat="1" ht="48" spans="1:15">
      <c r="A64" s="47">
        <v>1</v>
      </c>
      <c r="B64" s="50" t="s">
        <v>292</v>
      </c>
      <c r="C64" s="50" t="s">
        <v>293</v>
      </c>
      <c r="D64" s="51" t="s">
        <v>175</v>
      </c>
      <c r="E64" s="52">
        <v>1</v>
      </c>
      <c r="F64" s="39">
        <v>800</v>
      </c>
      <c r="G64" s="39">
        <v>25000</v>
      </c>
      <c r="H64" s="39"/>
      <c r="I64" s="61"/>
      <c r="J64" s="39">
        <v>100</v>
      </c>
      <c r="K64" s="62">
        <f>(J64+G64+F64)*0.07</f>
        <v>1813</v>
      </c>
      <c r="L64" s="28">
        <f>(K64+J64+G64+F64)*0.09</f>
        <v>2494.17</v>
      </c>
      <c r="M64" s="39">
        <f>F64+G64+J64+K64+L64</f>
        <v>30207.17</v>
      </c>
      <c r="N64" s="39">
        <f>M64*E64</f>
        <v>30207.17</v>
      </c>
      <c r="O64" s="65" t="s">
        <v>294</v>
      </c>
    </row>
    <row r="65" s="11" customFormat="1" spans="1:15">
      <c r="A65" s="35">
        <v>2</v>
      </c>
      <c r="B65" s="42" t="s">
        <v>253</v>
      </c>
      <c r="C65" s="42"/>
      <c r="D65" s="42" t="s">
        <v>254</v>
      </c>
      <c r="E65" s="43"/>
      <c r="F65" s="44"/>
      <c r="G65" s="43"/>
      <c r="H65" s="43"/>
      <c r="I65" s="63"/>
      <c r="J65" s="43"/>
      <c r="K65" s="62"/>
      <c r="L65" s="28"/>
      <c r="M65" s="39"/>
      <c r="N65" s="39">
        <f>N64</f>
        <v>30207.17</v>
      </c>
      <c r="O65" s="60"/>
    </row>
    <row r="66" s="11" customFormat="1" spans="1:15">
      <c r="A66" s="35" t="s">
        <v>70</v>
      </c>
      <c r="B66" s="42" t="s">
        <v>88</v>
      </c>
      <c r="C66" s="42" t="s">
        <v>174</v>
      </c>
      <c r="D66" s="42" t="s">
        <v>254</v>
      </c>
      <c r="E66" s="43"/>
      <c r="F66" s="44"/>
      <c r="G66" s="43"/>
      <c r="H66" s="43"/>
      <c r="I66" s="63"/>
      <c r="J66" s="43"/>
      <c r="K66" s="62"/>
      <c r="L66" s="28"/>
      <c r="M66" s="39"/>
      <c r="N66" s="39">
        <f>N62+N43+N65</f>
        <v>52710.93722</v>
      </c>
      <c r="O66" s="60"/>
    </row>
  </sheetData>
  <mergeCells count="12">
    <mergeCell ref="A1:O1"/>
    <mergeCell ref="F2:L2"/>
    <mergeCell ref="A2:A4"/>
    <mergeCell ref="B2:B4"/>
    <mergeCell ref="C2:C4"/>
    <mergeCell ref="D2:D4"/>
    <mergeCell ref="E2:E4"/>
    <mergeCell ref="F3:F4"/>
    <mergeCell ref="J3:J4"/>
    <mergeCell ref="M2:M4"/>
    <mergeCell ref="N2:N4"/>
    <mergeCell ref="O2:O4"/>
  </mergeCells>
  <dataValidations count="2">
    <dataValidation type="list" allowBlank="1" showInputMessage="1" showErrorMessage="1" sqref="D6 D7 D8 D9 D10 D11 D12 D13 D46 D47 D48 D49 D50 D51 D52 D53 D54 D55 D56 D57">
      <formula1>"m,m²,樘,套,件,项,个"</formula1>
    </dataValidation>
    <dataValidation type="list" allowBlank="1" showInputMessage="1" showErrorMessage="1" sqref="D45">
      <formula1>"m,m²,樘,套,件,项"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opLeftCell="A24" workbookViewId="0">
      <selection activeCell="D35" sqref="D35"/>
    </sheetView>
  </sheetViews>
  <sheetFormatPr defaultColWidth="9" defaultRowHeight="13.5" outlineLevelCol="5"/>
  <cols>
    <col min="1" max="1" width="8.25" customWidth="1"/>
    <col min="2" max="2" width="40" customWidth="1"/>
    <col min="3" max="3" width="12.375" customWidth="1"/>
    <col min="4" max="4" width="54.5" customWidth="1"/>
    <col min="5" max="5" width="14" customWidth="1"/>
    <col min="6" max="6" width="16.5" customWidth="1"/>
  </cols>
  <sheetData>
    <row r="1" ht="49" customHeight="1" spans="1:6">
      <c r="A1" s="2" t="s">
        <v>298</v>
      </c>
      <c r="B1" s="2"/>
      <c r="C1" s="2"/>
      <c r="D1" s="2"/>
      <c r="E1" s="2"/>
      <c r="F1" s="2"/>
    </row>
    <row r="2" s="1" customFormat="1" ht="26" customHeight="1" spans="1:6">
      <c r="A2" s="3" t="s">
        <v>1</v>
      </c>
      <c r="B2" s="3" t="s">
        <v>51</v>
      </c>
      <c r="C2" s="3" t="s">
        <v>93</v>
      </c>
      <c r="D2" s="3" t="s">
        <v>299</v>
      </c>
      <c r="E2" s="3" t="s">
        <v>300</v>
      </c>
      <c r="F2" s="3" t="s">
        <v>6</v>
      </c>
    </row>
    <row r="3" ht="36" customHeight="1" spans="1:6">
      <c r="A3" s="4">
        <v>1</v>
      </c>
      <c r="B3" s="4" t="s">
        <v>117</v>
      </c>
      <c r="C3" s="4" t="s">
        <v>110</v>
      </c>
      <c r="D3" s="4" t="s">
        <v>301</v>
      </c>
      <c r="E3" s="3">
        <f ca="1">a</f>
        <v>67.4</v>
      </c>
      <c r="F3" s="4"/>
    </row>
    <row r="4" ht="36" customHeight="1" spans="1:6">
      <c r="A4" s="4">
        <v>2</v>
      </c>
      <c r="B4" s="4" t="s">
        <v>104</v>
      </c>
      <c r="C4" s="4" t="s">
        <v>110</v>
      </c>
      <c r="D4" s="4" t="str">
        <f>D3</f>
        <v>31.54+5.87+7.5+5.72+3.6+1.98+11.19</v>
      </c>
      <c r="E4" s="3">
        <f ca="1">a</f>
        <v>67.4</v>
      </c>
      <c r="F4" s="4"/>
    </row>
    <row r="5" ht="36" customHeight="1" spans="1:6">
      <c r="A5" s="4">
        <v>3</v>
      </c>
      <c r="B5" s="4" t="s">
        <v>302</v>
      </c>
      <c r="C5" s="4" t="s">
        <v>107</v>
      </c>
      <c r="D5" s="4" t="s">
        <v>303</v>
      </c>
      <c r="E5" s="3">
        <f ca="1">a</f>
        <v>51.179</v>
      </c>
      <c r="F5" s="4"/>
    </row>
    <row r="6" ht="36" customHeight="1" spans="1:6">
      <c r="A6" s="4">
        <v>4</v>
      </c>
      <c r="B6" s="4" t="s">
        <v>304</v>
      </c>
      <c r="C6" s="4" t="s">
        <v>107</v>
      </c>
      <c r="D6" s="4" t="s">
        <v>305</v>
      </c>
      <c r="E6" s="3">
        <f ca="1">a</f>
        <v>8.64</v>
      </c>
      <c r="F6" s="4"/>
    </row>
    <row r="7" ht="36" customHeight="1" spans="1:6">
      <c r="A7" s="4">
        <v>5</v>
      </c>
      <c r="B7" s="4" t="s">
        <v>306</v>
      </c>
      <c r="C7" s="4" t="s">
        <v>110</v>
      </c>
      <c r="D7" s="4" t="s">
        <v>307</v>
      </c>
      <c r="E7" s="3">
        <f ca="1">a</f>
        <v>93.8576</v>
      </c>
      <c r="F7" s="4"/>
    </row>
    <row r="8" ht="36" customHeight="1" spans="1:6">
      <c r="A8" s="4">
        <v>6</v>
      </c>
      <c r="B8" s="4" t="s">
        <v>149</v>
      </c>
      <c r="C8" s="4" t="s">
        <v>110</v>
      </c>
      <c r="D8" s="4" t="s">
        <v>308</v>
      </c>
      <c r="E8" s="5">
        <f ca="1">a</f>
        <v>13.2</v>
      </c>
      <c r="F8" s="4"/>
    </row>
    <row r="9" ht="36" customHeight="1" spans="1:6">
      <c r="A9" s="4">
        <v>7</v>
      </c>
      <c r="B9" s="4" t="s">
        <v>309</v>
      </c>
      <c r="C9" s="4" t="s">
        <v>110</v>
      </c>
      <c r="D9" s="4" t="s">
        <v>310</v>
      </c>
      <c r="E9" s="3">
        <f ca="1">a</f>
        <v>23.52</v>
      </c>
      <c r="F9" s="4"/>
    </row>
    <row r="10" ht="36" customHeight="1" spans="1:6">
      <c r="A10" s="4">
        <v>8</v>
      </c>
      <c r="B10" s="4" t="s">
        <v>311</v>
      </c>
      <c r="C10" s="4" t="s">
        <v>110</v>
      </c>
      <c r="D10" s="4" t="s">
        <v>312</v>
      </c>
      <c r="E10" s="6">
        <f ca="1">a</f>
        <v>20.35</v>
      </c>
      <c r="F10" s="4" t="s">
        <v>313</v>
      </c>
    </row>
    <row r="11" ht="36" customHeight="1" spans="1:6">
      <c r="A11" s="4">
        <v>9</v>
      </c>
      <c r="B11" s="4" t="s">
        <v>314</v>
      </c>
      <c r="C11" s="4" t="s">
        <v>110</v>
      </c>
      <c r="D11" s="4" t="s">
        <v>315</v>
      </c>
      <c r="E11" s="7">
        <f ca="1">a</f>
        <v>9.22</v>
      </c>
      <c r="F11" s="8" t="s">
        <v>316</v>
      </c>
    </row>
    <row r="12" ht="36" customHeight="1" spans="1:6">
      <c r="A12" s="4">
        <v>10</v>
      </c>
      <c r="B12" s="4" t="s">
        <v>317</v>
      </c>
      <c r="C12" s="4" t="s">
        <v>110</v>
      </c>
      <c r="D12" s="4" t="s">
        <v>318</v>
      </c>
      <c r="E12" s="3">
        <f ca="1">a</f>
        <v>2.712</v>
      </c>
      <c r="F12" s="4"/>
    </row>
    <row r="13" ht="36" customHeight="1" spans="1:6">
      <c r="A13" s="4">
        <v>11</v>
      </c>
      <c r="B13" s="4" t="s">
        <v>319</v>
      </c>
      <c r="C13" s="4" t="s">
        <v>110</v>
      </c>
      <c r="D13" s="4" t="s">
        <v>320</v>
      </c>
      <c r="E13" s="7">
        <f ca="1">a</f>
        <v>0.72</v>
      </c>
      <c r="F13" s="4" t="s">
        <v>321</v>
      </c>
    </row>
    <row r="14" ht="36" customHeight="1" spans="1:6">
      <c r="A14" s="4">
        <v>12</v>
      </c>
      <c r="B14" s="4" t="s">
        <v>322</v>
      </c>
      <c r="C14" s="4" t="s">
        <v>110</v>
      </c>
      <c r="D14" s="4" t="s">
        <v>323</v>
      </c>
      <c r="E14" s="3">
        <f ca="1">a</f>
        <v>3.84</v>
      </c>
      <c r="F14" s="4"/>
    </row>
    <row r="15" ht="36" customHeight="1" spans="1:6">
      <c r="A15" s="4">
        <v>13</v>
      </c>
      <c r="B15" s="4" t="s">
        <v>324</v>
      </c>
      <c r="C15" s="4" t="s">
        <v>110</v>
      </c>
      <c r="D15" s="4" t="s">
        <v>325</v>
      </c>
      <c r="E15" s="3">
        <f ca="1">a</f>
        <v>2.16</v>
      </c>
      <c r="F15" s="4"/>
    </row>
    <row r="16" ht="36" customHeight="1" spans="1:6">
      <c r="A16" s="4">
        <v>14</v>
      </c>
      <c r="B16" s="4" t="s">
        <v>326</v>
      </c>
      <c r="C16" s="4" t="s">
        <v>110</v>
      </c>
      <c r="D16" s="4" t="s">
        <v>327</v>
      </c>
      <c r="E16" s="4">
        <f ca="1">a</f>
        <v>1.386</v>
      </c>
      <c r="F16" s="8" t="s">
        <v>328</v>
      </c>
    </row>
    <row r="17" ht="36" customHeight="1" spans="1:6">
      <c r="A17" s="4">
        <v>15</v>
      </c>
      <c r="B17" s="4" t="s">
        <v>145</v>
      </c>
      <c r="C17" s="4" t="s">
        <v>107</v>
      </c>
      <c r="D17" s="4" t="s">
        <v>329</v>
      </c>
      <c r="E17" s="3">
        <f ca="1">a</f>
        <v>4.32</v>
      </c>
      <c r="F17" s="4"/>
    </row>
    <row r="18" ht="36" customHeight="1" spans="1:6">
      <c r="A18" s="4">
        <v>16</v>
      </c>
      <c r="B18" s="4" t="s">
        <v>147</v>
      </c>
      <c r="C18" s="4" t="s">
        <v>107</v>
      </c>
      <c r="D18" s="4">
        <v>2</v>
      </c>
      <c r="E18" s="3">
        <f ca="1">a</f>
        <v>2</v>
      </c>
      <c r="F18" s="8" t="s">
        <v>330</v>
      </c>
    </row>
    <row r="19" ht="36" customHeight="1" spans="1:6">
      <c r="A19" s="4">
        <v>17</v>
      </c>
      <c r="B19" s="4" t="s">
        <v>331</v>
      </c>
      <c r="C19" s="4" t="s">
        <v>110</v>
      </c>
      <c r="D19" s="4" t="s">
        <v>332</v>
      </c>
      <c r="E19" s="3">
        <f ca="1">a</f>
        <v>5.54</v>
      </c>
      <c r="F19" s="4"/>
    </row>
    <row r="20" ht="36" customHeight="1" spans="1:6">
      <c r="A20" s="4">
        <v>18</v>
      </c>
      <c r="B20" s="4" t="s">
        <v>333</v>
      </c>
      <c r="C20" s="4" t="s">
        <v>110</v>
      </c>
      <c r="D20" s="4">
        <v>3.6</v>
      </c>
      <c r="E20" s="3">
        <f ca="1">a</f>
        <v>3.6</v>
      </c>
      <c r="F20" s="4"/>
    </row>
    <row r="21" ht="36" customHeight="1" spans="1:6">
      <c r="A21" s="4">
        <v>19</v>
      </c>
      <c r="B21" s="4" t="s">
        <v>334</v>
      </c>
      <c r="C21" s="4" t="s">
        <v>110</v>
      </c>
      <c r="D21" s="4">
        <v>13.5</v>
      </c>
      <c r="E21" s="3">
        <f ca="1">a</f>
        <v>13.5</v>
      </c>
      <c r="F21" s="4"/>
    </row>
    <row r="22" ht="36" customHeight="1" spans="1:6">
      <c r="A22" s="4">
        <v>20</v>
      </c>
      <c r="B22" s="4" t="s">
        <v>335</v>
      </c>
      <c r="C22" s="4" t="s">
        <v>107</v>
      </c>
      <c r="D22" s="4">
        <v>14.5</v>
      </c>
      <c r="E22" s="9">
        <f ca="1">a</f>
        <v>14.5</v>
      </c>
      <c r="F22" s="4"/>
    </row>
    <row r="23" ht="36" customHeight="1" spans="1:6">
      <c r="A23" s="4">
        <v>21</v>
      </c>
      <c r="B23" s="4" t="s">
        <v>336</v>
      </c>
      <c r="C23" s="4" t="s">
        <v>110</v>
      </c>
      <c r="D23" s="4">
        <v>13.5</v>
      </c>
      <c r="E23" s="3">
        <f ca="1">a</f>
        <v>13.5</v>
      </c>
      <c r="F23" s="4"/>
    </row>
    <row r="24" ht="36" customHeight="1" spans="1:6">
      <c r="A24" s="4">
        <v>22</v>
      </c>
      <c r="B24" s="4" t="s">
        <v>337</v>
      </c>
      <c r="C24" s="4" t="s">
        <v>107</v>
      </c>
      <c r="D24" s="4">
        <v>13.5</v>
      </c>
      <c r="E24" s="9">
        <f ca="1">a</f>
        <v>13.5</v>
      </c>
      <c r="F24" s="4"/>
    </row>
    <row r="25" ht="36" customHeight="1" spans="1:6">
      <c r="A25" s="4">
        <v>23</v>
      </c>
      <c r="B25" s="4" t="s">
        <v>338</v>
      </c>
      <c r="C25" s="4" t="s">
        <v>110</v>
      </c>
      <c r="D25" s="4">
        <v>5.97</v>
      </c>
      <c r="E25" s="3">
        <f ca="1">a</f>
        <v>5.97</v>
      </c>
      <c r="F25" s="4"/>
    </row>
    <row r="26" ht="36" customHeight="1" spans="1:6">
      <c r="A26" s="4">
        <v>24</v>
      </c>
      <c r="B26" s="4" t="s">
        <v>162</v>
      </c>
      <c r="C26" s="4" t="s">
        <v>107</v>
      </c>
      <c r="D26" s="4">
        <v>2.7</v>
      </c>
      <c r="E26" s="9">
        <f ca="1">a</f>
        <v>2.7</v>
      </c>
      <c r="F26" s="4"/>
    </row>
    <row r="27" ht="36" customHeight="1" spans="1:6">
      <c r="A27" s="4">
        <v>25</v>
      </c>
      <c r="B27" s="4" t="s">
        <v>339</v>
      </c>
      <c r="C27" s="4" t="s">
        <v>107</v>
      </c>
      <c r="D27" s="4">
        <v>13.34</v>
      </c>
      <c r="E27" s="9">
        <f ca="1">a</f>
        <v>13.34</v>
      </c>
      <c r="F27" s="4"/>
    </row>
    <row r="28" ht="36" customHeight="1" spans="1:6">
      <c r="A28" s="4">
        <v>26</v>
      </c>
      <c r="B28" s="4" t="s">
        <v>340</v>
      </c>
      <c r="C28" s="4" t="s">
        <v>110</v>
      </c>
      <c r="D28" s="4">
        <v>11.19</v>
      </c>
      <c r="E28" s="3">
        <f ca="1">a</f>
        <v>11.19</v>
      </c>
      <c r="F28" s="4"/>
    </row>
    <row r="29" ht="36" customHeight="1" spans="1:6">
      <c r="A29" s="4">
        <v>27</v>
      </c>
      <c r="B29" s="4" t="s">
        <v>162</v>
      </c>
      <c r="C29" s="4" t="s">
        <v>107</v>
      </c>
      <c r="D29" s="4">
        <v>3.2</v>
      </c>
      <c r="E29" s="9">
        <f ca="1">a</f>
        <v>3.2</v>
      </c>
      <c r="F29" s="4"/>
    </row>
    <row r="30" ht="36" customHeight="1" spans="1:6">
      <c r="A30" s="4">
        <v>28</v>
      </c>
      <c r="B30" s="4" t="s">
        <v>341</v>
      </c>
      <c r="C30" s="4" t="s">
        <v>107</v>
      </c>
      <c r="D30" s="4">
        <v>11</v>
      </c>
      <c r="E30" s="9">
        <f ca="1">a</f>
        <v>11</v>
      </c>
      <c r="F30" s="4"/>
    </row>
    <row r="31" ht="36" customHeight="1" spans="1:6">
      <c r="A31" s="4">
        <v>29</v>
      </c>
      <c r="B31" s="4" t="s">
        <v>342</v>
      </c>
      <c r="C31" s="4" t="s">
        <v>110</v>
      </c>
      <c r="D31" s="4">
        <v>0</v>
      </c>
      <c r="E31" s="3">
        <f ca="1">a</f>
        <v>0</v>
      </c>
      <c r="F31" s="4" t="s">
        <v>343</v>
      </c>
    </row>
    <row r="32" ht="36" customHeight="1" spans="1:6">
      <c r="A32" s="4"/>
      <c r="B32" s="4" t="s">
        <v>344</v>
      </c>
      <c r="C32" s="4"/>
      <c r="D32" s="4">
        <v>7.5</v>
      </c>
      <c r="E32" s="3">
        <f ca="1">a</f>
        <v>7.5</v>
      </c>
      <c r="F32" s="4" t="s">
        <v>345</v>
      </c>
    </row>
    <row r="33" ht="36" customHeight="1" spans="1:6">
      <c r="A33" s="4">
        <v>30</v>
      </c>
      <c r="B33" s="4" t="s">
        <v>162</v>
      </c>
      <c r="C33" s="4" t="s">
        <v>107</v>
      </c>
      <c r="D33" s="4">
        <v>2.5</v>
      </c>
      <c r="E33" s="9">
        <f ca="1">a</f>
        <v>2.5</v>
      </c>
      <c r="F33" s="4"/>
    </row>
    <row r="34" ht="40" customHeight="1" spans="1:6">
      <c r="A34" s="4">
        <v>31</v>
      </c>
      <c r="B34" s="4" t="s">
        <v>346</v>
      </c>
      <c r="C34" s="4" t="s">
        <v>107</v>
      </c>
      <c r="D34" s="4">
        <v>9.7</v>
      </c>
      <c r="E34" s="9">
        <f ca="1">a</f>
        <v>9.7</v>
      </c>
      <c r="F34" s="4"/>
    </row>
    <row r="35" ht="40" customHeight="1" spans="1:6">
      <c r="A35" s="4">
        <v>32</v>
      </c>
      <c r="B35" s="4" t="s">
        <v>347</v>
      </c>
      <c r="C35" s="4" t="s">
        <v>110</v>
      </c>
      <c r="D35" s="4">
        <v>5.87</v>
      </c>
      <c r="E35" s="3">
        <f ca="1">a</f>
        <v>5.87</v>
      </c>
      <c r="F35" s="4"/>
    </row>
    <row r="36" ht="40" customHeight="1" spans="1:6">
      <c r="A36" s="4">
        <v>33</v>
      </c>
      <c r="B36" s="4" t="s">
        <v>162</v>
      </c>
      <c r="C36" s="4" t="s">
        <v>107</v>
      </c>
      <c r="D36" s="4">
        <v>2.35</v>
      </c>
      <c r="E36" s="9">
        <f ca="1">a</f>
        <v>2.35</v>
      </c>
      <c r="F36" s="4"/>
    </row>
    <row r="37" ht="25" customHeight="1" spans="1:6">
      <c r="A37" s="4">
        <v>34</v>
      </c>
      <c r="B37" s="4" t="s">
        <v>348</v>
      </c>
      <c r="C37" s="4" t="s">
        <v>107</v>
      </c>
      <c r="D37" s="4" t="s">
        <v>349</v>
      </c>
      <c r="E37" s="3">
        <f ca="1">a</f>
        <v>12</v>
      </c>
      <c r="F37" s="4"/>
    </row>
    <row r="38" spans="5:5">
      <c r="E38" s="10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目录</vt:lpstr>
      <vt:lpstr>结算汇总表</vt:lpstr>
      <vt:lpstr>结算明细表</vt:lpstr>
      <vt:lpstr>户内精装修</vt:lpstr>
      <vt:lpstr>安装清单（结算）</vt:lpstr>
      <vt:lpstr>安装清单 (合同)</vt:lpstr>
      <vt:lpstr>计算底稿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333</dc:creator>
  <cp:lastModifiedBy>不要总是（圈a）我</cp:lastModifiedBy>
  <dcterms:created xsi:type="dcterms:W3CDTF">2022-09-22T08:35:00Z</dcterms:created>
  <dcterms:modified xsi:type="dcterms:W3CDTF">2024-04-02T10:02:34Z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3044860C8F1048F194B9BDD7C261DAE1_13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