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1" activeTab="2"/>
  </bookViews>
  <sheets>
    <sheet name="1结算审批表（本工程无）" sheetId="5" state="hidden" r:id="rId1"/>
    <sheet name="2资料存档目录" sheetId="1" r:id="rId2"/>
    <sheet name="3工程结算汇总表" sheetId="3" r:id="rId3"/>
    <sheet name="结算表" sheetId="7" r:id="rId4"/>
    <sheet name="计算底稿" sheetId="8" r:id="rId5"/>
  </sheets>
  <definedNames>
    <definedName name="_xlnm.Print_Area" localSheetId="0">'1结算审批表（本工程无）'!$A$1:$D$15</definedName>
    <definedName name="_xlnm.Print_Area" localSheetId="1">'2资料存档目录'!$A$1:$F$17</definedName>
    <definedName name="_xlnm.Print_Area" localSheetId="2">'3工程结算汇总表'!$A$1:$H$32</definedName>
    <definedName name="_xlnm.Print_Area" localSheetId="3">结算表!$A$1:$J$5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<sst xmlns="http://schemas.openxmlformats.org/spreadsheetml/2006/main" count="171" uniqueCount="118">
  <si>
    <t>开元壹号尚境苑项目（13#、14#前期开荒费、开办费、验房费）
物业服务合同结算审批表</t>
  </si>
  <si>
    <t>项目名称</t>
  </si>
  <si>
    <t>尚境苑项目13#、14#楼前期开荒费、开办费、验房费</t>
  </si>
  <si>
    <t>合同编号</t>
  </si>
  <si>
    <t>KYYH.61-GP-143</t>
  </si>
  <si>
    <t>合同名称</t>
  </si>
  <si>
    <t>开元壹号尚境苑项目物业服务外包协议</t>
  </si>
  <si>
    <t>合同金额</t>
  </si>
  <si>
    <t>811327.04元</t>
  </si>
  <si>
    <t>施工单位名称</t>
  </si>
  <si>
    <t>中浩德物业管理有限公司</t>
  </si>
  <si>
    <t>乙方送审价</t>
  </si>
  <si>
    <t>318549.17元</t>
  </si>
  <si>
    <t>工程结算金额</t>
  </si>
  <si>
    <t>主办人签字</t>
  </si>
  <si>
    <t xml:space="preserve">                                    日期：</t>
  </si>
  <si>
    <t>预决算部</t>
  </si>
  <si>
    <t>经理：                              日期：</t>
  </si>
  <si>
    <t>主管副总</t>
  </si>
  <si>
    <t xml:space="preserve">             日期：</t>
  </si>
  <si>
    <t>公司总经理</t>
  </si>
  <si>
    <t>审计部</t>
  </si>
  <si>
    <t>执行董事</t>
  </si>
  <si>
    <t>集团财务副总</t>
  </si>
  <si>
    <t>总裁</t>
  </si>
  <si>
    <t xml:space="preserve">              日期：</t>
  </si>
  <si>
    <t>董事长</t>
  </si>
  <si>
    <t>洛阳市洛龙区八里堂项目地勘工程工程施工合同
结算资料存档目录</t>
  </si>
  <si>
    <t>序号</t>
  </si>
  <si>
    <t>名称</t>
  </si>
  <si>
    <t>份/页</t>
  </si>
  <si>
    <t>页码</t>
  </si>
  <si>
    <t>原件/复印件</t>
  </si>
  <si>
    <t>备注</t>
  </si>
  <si>
    <t>合同结算审批表</t>
  </si>
  <si>
    <t>/</t>
  </si>
  <si>
    <t>原件</t>
  </si>
  <si>
    <t>资料存档目录</t>
  </si>
  <si>
    <t>结算价汇总表</t>
  </si>
  <si>
    <t>签字版</t>
  </si>
  <si>
    <t>结算价明细汇总表</t>
  </si>
  <si>
    <t>结算申请单</t>
  </si>
  <si>
    <t>结算通知单</t>
  </si>
  <si>
    <t>验收单</t>
  </si>
  <si>
    <t>签证变更</t>
  </si>
  <si>
    <t>授权委托书</t>
  </si>
  <si>
    <t>往来账目明细</t>
  </si>
  <si>
    <t>水电结清证明</t>
  </si>
  <si>
    <t>地勘报告</t>
  </si>
  <si>
    <t>复印件</t>
  </si>
  <si>
    <t>施工合同</t>
  </si>
  <si>
    <t>造价师：</t>
  </si>
  <si>
    <t>日期：</t>
  </si>
  <si>
    <t>洛阳市洛龙区八里堂项目地勘工程工程施工合同
结算汇总表</t>
  </si>
  <si>
    <t xml:space="preserve">合同编号：BLT.QQ.007    合同金额：346620.00  元 </t>
  </si>
  <si>
    <t>合同名称：洛阳市洛龙区八里堂地块建设工程勘察合同</t>
  </si>
  <si>
    <t>甲    方：洛阳浩德龙瑞置业有限公司</t>
  </si>
  <si>
    <t>乙    方：河南华兴勘测设计研究院有限公司</t>
  </si>
  <si>
    <t>土建（元）</t>
  </si>
  <si>
    <t>安装（元）</t>
  </si>
  <si>
    <t>合计（元）</t>
  </si>
  <si>
    <t>总计（元）</t>
  </si>
  <si>
    <t>一</t>
  </si>
  <si>
    <t>结算总造价</t>
  </si>
  <si>
    <t>图纸内结算值（合同内）</t>
  </si>
  <si>
    <t>变更</t>
  </si>
  <si>
    <t>签证</t>
  </si>
  <si>
    <t>罚款单</t>
  </si>
  <si>
    <t>二</t>
  </si>
  <si>
    <t>其他费用合计</t>
  </si>
  <si>
    <t>……</t>
  </si>
  <si>
    <t>三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</si>
  <si>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</si>
  <si>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</si>
  <si>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</si>
  <si>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</si>
  <si>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</si>
  <si>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</si>
  <si>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</si>
  <si>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</si>
  <si>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</si>
  <si>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</si>
  <si>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</si>
  <si>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</si>
  <si>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</si>
  <si>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</si>
  <si>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</si>
  <si>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</si>
  <si>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</si>
  <si>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八里堂地块地质勘探工程</t>
  </si>
  <si>
    <t>项目特征</t>
  </si>
  <si>
    <t>工程量 
(m)</t>
  </si>
  <si>
    <t>不含税综
合单价
（元/m）</t>
  </si>
  <si>
    <t>含税综
合单价
（元/m）</t>
  </si>
  <si>
    <t>税率</t>
  </si>
  <si>
    <t>不含
税合计
（元）</t>
  </si>
  <si>
    <t>含税
合计
（元）</t>
  </si>
  <si>
    <t>钻孔勘察
（土层）</t>
  </si>
  <si>
    <t>1、详细地勘工作
2、提交勘察成果资料</t>
  </si>
  <si>
    <t>钻孔深度从移交面开始，按勘察实际钻孔累计深度计算；综合单价不因钻孔进尺长度而变化</t>
  </si>
  <si>
    <t>钻孔勘察
（卵石层）</t>
  </si>
  <si>
    <t>钻孔深度从移交面开始，按勘察实际钻孔累计深度计算；综合单价不因钻孔进尺长度而变化；单孔不同岩土分开计算，连续同一层大于 1 米的岩
石层按此价格计算</t>
  </si>
  <si>
    <t>合计</t>
  </si>
  <si>
    <t>八里堂项目工作量清单</t>
  </si>
  <si>
    <t>勘探点
孔号</t>
  </si>
  <si>
    <t>勘探孔孔深（m）</t>
  </si>
  <si>
    <t>钻孔孔底高程（m）</t>
  </si>
  <si>
    <t>土层卵石层分界标高
（砂层并入土层）</t>
  </si>
  <si>
    <t>自然地面高程（m）</t>
  </si>
  <si>
    <t xml:space="preserve">X </t>
  </si>
  <si>
    <t xml:space="preserve">Y  </t>
  </si>
  <si>
    <t>土</t>
  </si>
  <si>
    <t>卵石层</t>
  </si>
  <si>
    <t>勘探总孔数105个</t>
  </si>
  <si>
    <t>勘探总进尺2640.0m</t>
  </si>
  <si>
    <t>实测高程105组</t>
  </si>
  <si>
    <t>放孔坐标105组</t>
  </si>
  <si>
    <t>河南华兴勘测设计有限公司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</si>
</sst>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  <numFmt numFmtId="179" formatCode="#,##0.00_ "/>
  </numFmts>
  <fonts count="53">
    <font>
      <sz val="12"/>
      <name val="宋体"/>
      <charset val="134"/>
    </font>
    <font>
      <sz val="10"/>
      <color theme="1"/>
      <name val="宋体"/>
      <charset val="134"/>
    </font>
    <font>
      <sz val="12"/>
      <color rgb="FF00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5"/>
      <name val="楷体_GB2312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6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4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4" applyNumberFormat="0" applyFill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46" applyNumberFormat="0" applyAlignment="0" applyProtection="0">
      <alignment vertical="center"/>
    </xf>
    <xf numFmtId="0" fontId="26" fillId="5" borderId="47" applyNumberFormat="0" applyAlignment="0" applyProtection="0">
      <alignment vertical="center"/>
    </xf>
    <xf numFmtId="0" fontId="27" fillId="5" borderId="46" applyNumberFormat="0" applyAlignment="0" applyProtection="0">
      <alignment vertical="center"/>
    </xf>
    <xf numFmtId="0" fontId="28" fillId="6" borderId="48" applyNumberFormat="0" applyAlignment="0" applyProtection="0">
      <alignment vertical="center"/>
    </xf>
    <xf numFmtId="0" fontId="29" fillId="0" borderId="49" applyNumberFormat="0" applyFill="0" applyAlignment="0" applyProtection="0">
      <alignment vertical="center"/>
    </xf>
    <xf numFmtId="0" fontId="30" fillId="0" borderId="5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51" applyNumberFormat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40" fillId="35" borderId="52" applyNumberFormat="0" applyAlignment="0" applyProtection="0">
      <alignment vertical="center"/>
    </xf>
    <xf numFmtId="0" fontId="0" fillId="0" borderId="0">
      <alignment vertical="center"/>
    </xf>
    <xf numFmtId="0" fontId="36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0" fillId="35" borderId="52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7" fillId="35" borderId="51" applyNumberFormat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42" fillId="45" borderId="53" applyNumberFormat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43" fillId="0" borderId="54" applyNumberFormat="0" applyFill="0" applyAlignment="0" applyProtection="0">
      <alignment vertical="center"/>
    </xf>
    <xf numFmtId="0" fontId="43" fillId="0" borderId="54" applyNumberFormat="0" applyFill="0" applyAlignment="0" applyProtection="0">
      <alignment vertical="center"/>
    </xf>
    <xf numFmtId="0" fontId="44" fillId="0" borderId="55" applyNumberFormat="0" applyFill="0" applyAlignment="0" applyProtection="0">
      <alignment vertical="center"/>
    </xf>
    <xf numFmtId="0" fontId="44" fillId="0" borderId="55" applyNumberFormat="0" applyFill="0" applyAlignment="0" applyProtection="0">
      <alignment vertical="center"/>
    </xf>
    <xf numFmtId="0" fontId="45" fillId="0" borderId="56" applyNumberFormat="0" applyFill="0" applyAlignment="0" applyProtection="0">
      <alignment vertical="center"/>
    </xf>
    <xf numFmtId="0" fontId="45" fillId="0" borderId="5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9" fillId="0" borderId="57" applyNumberFormat="0" applyFill="0" applyAlignment="0" applyProtection="0">
      <alignment vertical="center"/>
    </xf>
    <xf numFmtId="0" fontId="49" fillId="0" borderId="57" applyNumberFormat="0" applyFill="0" applyAlignment="0" applyProtection="0">
      <alignment vertical="center"/>
    </xf>
    <xf numFmtId="0" fontId="42" fillId="4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58" applyNumberFormat="0" applyFill="0" applyAlignment="0" applyProtection="0">
      <alignment vertical="center"/>
    </xf>
    <xf numFmtId="0" fontId="51" fillId="0" borderId="58" applyNumberFormat="0" applyFill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2" fillId="43" borderId="51" applyNumberFormat="0" applyAlignment="0" applyProtection="0">
      <alignment vertical="center"/>
    </xf>
    <xf numFmtId="0" fontId="52" fillId="43" borderId="51" applyNumberFormat="0" applyAlignment="0" applyProtection="0">
      <alignment vertical="center"/>
    </xf>
    <xf numFmtId="0" fontId="0" fillId="55" borderId="59" applyNumberFormat="0" applyFont="0" applyAlignment="0" applyProtection="0">
      <alignment vertical="center"/>
    </xf>
    <xf numFmtId="0" fontId="0" fillId="55" borderId="59" applyNumberFormat="0" applyFont="0" applyAlignment="0" applyProtection="0">
      <alignment vertical="center"/>
    </xf>
  </cellStyleXfs>
  <cellXfs count="12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shrinkToFit="1"/>
    </xf>
    <xf numFmtId="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176" fontId="9" fillId="0" borderId="1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177" fontId="9" fillId="0" borderId="12" xfId="0" applyNumberFormat="1" applyFont="1" applyBorder="1" applyAlignment="1">
      <alignment horizontal="left" vertical="center" wrapText="1"/>
    </xf>
    <xf numFmtId="177" fontId="9" fillId="0" borderId="13" xfId="0" applyNumberFormat="1" applyFont="1" applyBorder="1" applyAlignment="1">
      <alignment horizontal="left" vertical="center" wrapText="1"/>
    </xf>
    <xf numFmtId="177" fontId="9" fillId="0" borderId="20" xfId="0" applyNumberFormat="1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178" fontId="6" fillId="0" borderId="12" xfId="0" applyNumberFormat="1" applyFont="1" applyBorder="1" applyAlignment="1">
      <alignment horizontal="left" vertical="center" wrapText="1"/>
    </xf>
    <xf numFmtId="178" fontId="6" fillId="0" borderId="13" xfId="0" applyNumberFormat="1" applyFont="1" applyBorder="1" applyAlignment="1">
      <alignment horizontal="left" vertical="center" wrapText="1"/>
    </xf>
    <xf numFmtId="178" fontId="6" fillId="0" borderId="20" xfId="0" applyNumberFormat="1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178" fontId="6" fillId="0" borderId="26" xfId="0" applyNumberFormat="1" applyFont="1" applyBorder="1" applyAlignment="1">
      <alignment horizontal="left" vertical="center" wrapText="1"/>
    </xf>
    <xf numFmtId="178" fontId="6" fillId="0" borderId="28" xfId="0" applyNumberFormat="1" applyFont="1" applyBorder="1" applyAlignment="1">
      <alignment horizontal="left" vertical="center" wrapText="1"/>
    </xf>
    <xf numFmtId="178" fontId="6" fillId="0" borderId="29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34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left" vertical="center" wrapText="1"/>
    </xf>
    <xf numFmtId="177" fontId="6" fillId="0" borderId="16" xfId="0" applyNumberFormat="1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wrapText="1"/>
    </xf>
    <xf numFmtId="0" fontId="6" fillId="0" borderId="38" xfId="0" applyFont="1" applyBorder="1" applyAlignment="1">
      <alignment horizontal="left" wrapText="1"/>
    </xf>
    <xf numFmtId="0" fontId="6" fillId="0" borderId="39" xfId="0" applyFont="1" applyBorder="1" applyAlignment="1">
      <alignment horizontal="left" wrapText="1"/>
    </xf>
    <xf numFmtId="0" fontId="15" fillId="0" borderId="0" xfId="0" applyNumberFormat="1" applyFont="1" applyAlignment="1">
      <alignment horizontal="left" vertical="center"/>
    </xf>
    <xf numFmtId="0" fontId="6" fillId="0" borderId="18" xfId="0" applyFont="1" applyBorder="1" applyAlignment="1">
      <alignment horizontal="center" wrapText="1"/>
    </xf>
    <xf numFmtId="0" fontId="6" fillId="0" borderId="38" xfId="0" applyFont="1" applyBorder="1" applyAlignment="1">
      <alignment horizontal="center" wrapText="1"/>
    </xf>
    <xf numFmtId="0" fontId="6" fillId="0" borderId="39" xfId="0" applyFont="1" applyBorder="1" applyAlignment="1">
      <alignment horizontal="center" wrapText="1"/>
    </xf>
    <xf numFmtId="0" fontId="6" fillId="0" borderId="40" xfId="107" applyNumberFormat="1" applyFont="1" applyFill="1" applyBorder="1" applyAlignment="1">
      <alignment horizontal="center" vertical="center" wrapText="1"/>
    </xf>
    <xf numFmtId="0" fontId="6" fillId="0" borderId="41" xfId="107" applyNumberFormat="1" applyFont="1" applyFill="1" applyBorder="1" applyAlignment="1">
      <alignment horizontal="center" wrapText="1"/>
    </xf>
    <xf numFmtId="0" fontId="6" fillId="0" borderId="42" xfId="107" applyNumberFormat="1" applyFont="1" applyFill="1" applyBorder="1" applyAlignment="1">
      <alignment horizont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60% - 强调文字颜色 2 2 2" xfId="55"/>
    <cellStyle name="40% - 强调文字颜色 4 2" xfId="56"/>
    <cellStyle name="40% - 强调文字颜色 1 2" xfId="57"/>
    <cellStyle name="40% - 强调文字颜色 2 2" xfId="58"/>
    <cellStyle name="输出 2" xfId="59"/>
    <cellStyle name="常规 3 2" xfId="60"/>
    <cellStyle name="20% - 强调文字颜色 4 2 2" xfId="61"/>
    <cellStyle name="适中 2" xfId="62"/>
    <cellStyle name="20% - 强调文字颜色 3 2" xfId="63"/>
    <cellStyle name="20% - 强调文字颜色 1 2 2" xfId="64"/>
    <cellStyle name="20% - 强调文字颜色 2 2" xfId="65"/>
    <cellStyle name="输出 2 2" xfId="66"/>
    <cellStyle name="20% - 强调文字颜色 4 2" xfId="67"/>
    <cellStyle name="常规 3" xfId="68"/>
    <cellStyle name="20% - 强调文字颜色 5 2" xfId="69"/>
    <cellStyle name="20% - 强调文字颜色 5 2 2" xfId="70"/>
    <cellStyle name="20% - 强调文字颜色 6 2" xfId="71"/>
    <cellStyle name="20% - 强调文字颜色 6 2 2" xfId="72"/>
    <cellStyle name="40% - 强调文字颜色 2 2 2" xfId="73"/>
    <cellStyle name="40% - 强调文字颜色 3 2" xfId="74"/>
    <cellStyle name="计算 2 2" xfId="75"/>
    <cellStyle name="40% - 强调文字颜色 3 2 2" xfId="76"/>
    <cellStyle name="40% - 强调文字颜色 4 2 2" xfId="77"/>
    <cellStyle name="检查单元格 2" xfId="78"/>
    <cellStyle name="40% - 强调文字颜色 5 2" xfId="79"/>
    <cellStyle name="40% - 强调文字颜色 5 2 2" xfId="80"/>
    <cellStyle name="40% - 强调文字颜色 6 2" xfId="81"/>
    <cellStyle name="适中 2 2" xfId="82"/>
    <cellStyle name="40% - 强调文字颜色 6 2 2" xfId="83"/>
    <cellStyle name="60% - 强调文字颜色 1 2" xfId="84"/>
    <cellStyle name="60% - 强调文字颜色 1 2 2" xfId="85"/>
    <cellStyle name="60% - 强调文字颜色 2 2" xfId="86"/>
    <cellStyle name="60% - 强调文字颜色 3 2" xfId="87"/>
    <cellStyle name="60% - 强调文字颜色 3 2 2" xfId="88"/>
    <cellStyle name="60% - 强调文字颜色 4 2" xfId="89"/>
    <cellStyle name="60% - 强调文字颜色 4 2 2" xfId="90"/>
    <cellStyle name="60% - 强调文字颜色 5 2" xfId="91"/>
    <cellStyle name="60% - 强调文字颜色 5 2 2" xfId="92"/>
    <cellStyle name="60% - 强调文字颜色 6 2" xfId="93"/>
    <cellStyle name="60% - 强调文字颜色 6 2 2" xfId="94"/>
    <cellStyle name="标题 1 2" xfId="95"/>
    <cellStyle name="标题 1 2 2" xfId="96"/>
    <cellStyle name="标题 2 2" xfId="97"/>
    <cellStyle name="标题 2 2 2" xfId="98"/>
    <cellStyle name="标题 3 2" xfId="99"/>
    <cellStyle name="标题 3 2 2" xfId="100"/>
    <cellStyle name="标题 4 2" xfId="101"/>
    <cellStyle name="标题 4 2 2" xfId="102"/>
    <cellStyle name="标题 5" xfId="103"/>
    <cellStyle name="标题 5 2" xfId="104"/>
    <cellStyle name="差 2" xfId="105"/>
    <cellStyle name="差 2 2" xfId="106"/>
    <cellStyle name="常规 2" xfId="107"/>
    <cellStyle name="常规 2 2" xfId="108"/>
    <cellStyle name="常规 4" xfId="109"/>
    <cellStyle name="好 2" xfId="110"/>
    <cellStyle name="好 2 2" xfId="111"/>
    <cellStyle name="汇总 2" xfId="112"/>
    <cellStyle name="汇总 2 2" xfId="113"/>
    <cellStyle name="检查单元格 2 2" xfId="114"/>
    <cellStyle name="解释性文本 2" xfId="115"/>
    <cellStyle name="警告文本 2" xfId="116"/>
    <cellStyle name="警告文本 2 2" xfId="117"/>
    <cellStyle name="链接单元格 2" xfId="118"/>
    <cellStyle name="链接单元格 2 2" xfId="119"/>
    <cellStyle name="强调文字颜色 1 2" xfId="120"/>
    <cellStyle name="强调文字颜色 1 2 2" xfId="121"/>
    <cellStyle name="强调文字颜色 2 2" xfId="122"/>
    <cellStyle name="强调文字颜色 2 2 2" xfId="123"/>
    <cellStyle name="强调文字颜色 3 2" xfId="124"/>
    <cellStyle name="强调文字颜色 3 2 2" xfId="125"/>
    <cellStyle name="强调文字颜色 4 2" xfId="126"/>
    <cellStyle name="强调文字颜色 4 2 2" xfId="127"/>
    <cellStyle name="强调文字颜色 5 2" xfId="128"/>
    <cellStyle name="强调文字颜色 5 2 2" xfId="129"/>
    <cellStyle name="强调文字颜色 6 2" xfId="130"/>
    <cellStyle name="强调文字颜色 6 2 2" xfId="131"/>
    <cellStyle name="输入 2" xfId="132"/>
    <cellStyle name="输入 2 2" xfId="133"/>
    <cellStyle name="注释 2" xfId="134"/>
    <cellStyle name="注释 2 2" xfId="135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5"/>
  <sheetViews>
    <sheetView workbookViewId="0">
      <selection activeCell="B9" sqref="B9:D9"/>
    </sheetView>
  </sheetViews>
  <sheetFormatPr defaultColWidth="9" defaultRowHeight="14.25" outlineLevelCol="6"/>
  <cols>
    <col min="1" max="1" width="21" customWidth="1"/>
    <col min="2" max="2" width="25" customWidth="1"/>
    <col min="3" max="3" width="13.6" customWidth="1"/>
    <col min="4" max="4" width="28.9" customWidth="1"/>
  </cols>
  <sheetData>
    <row r="1" ht="24.6" customHeight="1" spans="1:4">
      <c r="A1" s="96" t="s">
        <v>0</v>
      </c>
      <c r="B1" s="97"/>
      <c r="C1" s="97"/>
      <c r="D1" s="97"/>
    </row>
    <row r="2" ht="24.6" customHeight="1" spans="1:4">
      <c r="A2" s="98"/>
      <c r="B2" s="98"/>
      <c r="C2" s="98"/>
      <c r="D2" s="98"/>
    </row>
    <row r="3" ht="59.4" customHeight="1" spans="1:4">
      <c r="A3" s="99" t="s">
        <v>1</v>
      </c>
      <c r="B3" s="100" t="s">
        <v>2</v>
      </c>
      <c r="C3" s="101" t="s">
        <v>3</v>
      </c>
      <c r="D3" s="102" t="s">
        <v>4</v>
      </c>
    </row>
    <row r="4" ht="34.5" customHeight="1" spans="1:4">
      <c r="A4" s="103" t="s">
        <v>5</v>
      </c>
      <c r="B4" s="104" t="s">
        <v>6</v>
      </c>
      <c r="C4" s="105" t="s">
        <v>7</v>
      </c>
      <c r="D4" s="106" t="s">
        <v>8</v>
      </c>
    </row>
    <row r="5" ht="32.25" customHeight="1" spans="1:4">
      <c r="A5" s="103" t="s">
        <v>9</v>
      </c>
      <c r="B5" s="107" t="s">
        <v>10</v>
      </c>
      <c r="C5" s="108"/>
      <c r="D5" s="109"/>
    </row>
    <row r="6" ht="38.25" customHeight="1" spans="1:4">
      <c r="A6" s="103" t="s">
        <v>11</v>
      </c>
      <c r="B6" s="110" t="s">
        <v>12</v>
      </c>
      <c r="C6" s="111" t="s">
        <v>13</v>
      </c>
      <c r="D6" s="112">
        <f>'3工程结算汇总表'!H7</f>
        <v>363496</v>
      </c>
    </row>
    <row r="7" ht="60" customHeight="1" spans="1:7">
      <c r="A7" s="113" t="s">
        <v>14</v>
      </c>
      <c r="B7" s="114" t="s">
        <v>15</v>
      </c>
      <c r="C7" s="115"/>
      <c r="D7" s="116"/>
      <c r="G7" s="117"/>
    </row>
    <row r="8" ht="60" customHeight="1" spans="1:4">
      <c r="A8" s="113" t="s">
        <v>16</v>
      </c>
      <c r="B8" s="114" t="s">
        <v>17</v>
      </c>
      <c r="C8" s="115"/>
      <c r="D8" s="116"/>
    </row>
    <row r="9" ht="60" customHeight="1" spans="1:4">
      <c r="A9" s="113" t="s">
        <v>18</v>
      </c>
      <c r="B9" s="118" t="s">
        <v>19</v>
      </c>
      <c r="C9" s="119"/>
      <c r="D9" s="120"/>
    </row>
    <row r="10" ht="60" customHeight="1" spans="1:4">
      <c r="A10" s="121" t="s">
        <v>20</v>
      </c>
      <c r="B10" s="122" t="s">
        <v>19</v>
      </c>
      <c r="C10" s="122"/>
      <c r="D10" s="123"/>
    </row>
    <row r="11" ht="60" customHeight="1" spans="1:4">
      <c r="A11" s="121" t="s">
        <v>21</v>
      </c>
      <c r="B11" s="122" t="s">
        <v>19</v>
      </c>
      <c r="C11" s="122"/>
      <c r="D11" s="123"/>
    </row>
    <row r="12" ht="60" customHeight="1" spans="1:4">
      <c r="A12" s="121" t="s">
        <v>22</v>
      </c>
      <c r="B12" s="122" t="s">
        <v>19</v>
      </c>
      <c r="C12" s="122"/>
      <c r="D12" s="123"/>
    </row>
    <row r="13" ht="60" customHeight="1" spans="1:4">
      <c r="A13" s="121" t="s">
        <v>23</v>
      </c>
      <c r="B13" s="122" t="s">
        <v>19</v>
      </c>
      <c r="C13" s="122"/>
      <c r="D13" s="123"/>
    </row>
    <row r="14" ht="60" customHeight="1" spans="1:4">
      <c r="A14" s="121" t="s">
        <v>24</v>
      </c>
      <c r="B14" s="122" t="s">
        <v>25</v>
      </c>
      <c r="C14" s="122"/>
      <c r="D14" s="123"/>
    </row>
    <row r="15" ht="60" customHeight="1" spans="1:4">
      <c r="A15" s="121" t="s">
        <v>26</v>
      </c>
      <c r="B15" s="122" t="s">
        <v>25</v>
      </c>
      <c r="C15" s="122"/>
      <c r="D15" s="123"/>
    </row>
  </sheetData>
  <mergeCells count="11">
    <mergeCell ref="B5:D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A1:D2"/>
  </mergeCells>
  <pageMargins left="0.393700787401575" right="0.196850393700787" top="0.590551181102362" bottom="0.590551181102362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32"/>
  <sheetViews>
    <sheetView view="pageBreakPreview" zoomScale="130" zoomScaleNormal="115" workbookViewId="0">
      <selection activeCell="C3" sqref="C3:C15"/>
    </sheetView>
  </sheetViews>
  <sheetFormatPr defaultColWidth="9" defaultRowHeight="14.25"/>
  <cols>
    <col min="1" max="1" width="4.875" style="75" customWidth="1"/>
    <col min="2" max="2" width="40.6" style="76" customWidth="1"/>
    <col min="3" max="3" width="8.9" style="76" customWidth="1"/>
    <col min="4" max="4" width="12" style="76" customWidth="1"/>
    <col min="5" max="5" width="13.5" style="76" customWidth="1"/>
    <col min="6" max="6" width="11.5" style="77" customWidth="1"/>
    <col min="7" max="12" width="9" style="76"/>
  </cols>
  <sheetData>
    <row r="1" ht="44.25" customHeight="1" spans="1:9">
      <c r="A1" s="78" t="s">
        <v>27</v>
      </c>
      <c r="B1" s="78"/>
      <c r="C1" s="78"/>
      <c r="D1" s="78"/>
      <c r="E1" s="78"/>
      <c r="F1" s="78"/>
      <c r="G1" s="79"/>
      <c r="H1" s="79"/>
      <c r="I1" s="79"/>
    </row>
    <row r="2" ht="30.75" customHeight="1" spans="1:6">
      <c r="A2" s="80" t="s">
        <v>28</v>
      </c>
      <c r="B2" s="81" t="s">
        <v>29</v>
      </c>
      <c r="C2" s="81" t="s">
        <v>30</v>
      </c>
      <c r="D2" s="81" t="s">
        <v>31</v>
      </c>
      <c r="E2" s="81" t="s">
        <v>32</v>
      </c>
      <c r="F2" s="82" t="s">
        <v>33</v>
      </c>
    </row>
    <row r="3" s="74" customFormat="1" ht="23.25" customHeight="1" spans="1:12">
      <c r="A3" s="83">
        <v>1</v>
      </c>
      <c r="B3" s="84" t="s">
        <v>34</v>
      </c>
      <c r="C3" s="85" t="s">
        <v>35</v>
      </c>
      <c r="D3" s="85" t="s">
        <v>35</v>
      </c>
      <c r="E3" s="86" t="s">
        <v>36</v>
      </c>
      <c r="F3" s="87"/>
      <c r="G3" s="88"/>
      <c r="H3" s="88"/>
      <c r="I3" s="88"/>
      <c r="J3" s="88"/>
      <c r="K3" s="88"/>
      <c r="L3" s="88"/>
    </row>
    <row r="4" s="74" customFormat="1" ht="23.25" customHeight="1" spans="1:12">
      <c r="A4" s="83">
        <v>2</v>
      </c>
      <c r="B4" s="84" t="s">
        <v>37</v>
      </c>
      <c r="C4" s="85" t="s">
        <v>35</v>
      </c>
      <c r="D4" s="85" t="s">
        <v>35</v>
      </c>
      <c r="E4" s="86" t="s">
        <v>36</v>
      </c>
      <c r="F4" s="89"/>
      <c r="G4" s="88"/>
      <c r="H4" s="88"/>
      <c r="I4" s="88"/>
      <c r="J4" s="88"/>
      <c r="K4" s="88"/>
      <c r="L4" s="88"/>
    </row>
    <row r="5" s="74" customFormat="1" ht="23.25" customHeight="1" spans="1:12">
      <c r="A5" s="83">
        <v>3</v>
      </c>
      <c r="B5" s="84" t="s">
        <v>38</v>
      </c>
      <c r="C5" s="85" t="s">
        <v>35</v>
      </c>
      <c r="D5" s="85" t="s">
        <v>35</v>
      </c>
      <c r="E5" s="86" t="s">
        <v>39</v>
      </c>
      <c r="F5" s="89"/>
      <c r="G5" s="88"/>
      <c r="H5" s="88"/>
      <c r="I5" s="88"/>
      <c r="J5" s="88"/>
      <c r="K5" s="88"/>
      <c r="L5" s="88"/>
    </row>
    <row r="6" s="74" customFormat="1" ht="23.25" customHeight="1" spans="1:12">
      <c r="A6" s="83">
        <v>4</v>
      </c>
      <c r="B6" s="84" t="s">
        <v>40</v>
      </c>
      <c r="C6" s="85" t="s">
        <v>35</v>
      </c>
      <c r="D6" s="85" t="s">
        <v>35</v>
      </c>
      <c r="E6" s="86" t="s">
        <v>39</v>
      </c>
      <c r="F6" s="89"/>
      <c r="G6" s="88"/>
      <c r="H6" s="88"/>
      <c r="I6" s="88"/>
      <c r="J6" s="88"/>
      <c r="K6" s="88"/>
      <c r="L6" s="88"/>
    </row>
    <row r="7" s="74" customFormat="1" ht="29.4" customHeight="1" spans="1:12">
      <c r="A7" s="83">
        <v>5</v>
      </c>
      <c r="B7" s="84" t="s">
        <v>41</v>
      </c>
      <c r="C7" s="85" t="s">
        <v>35</v>
      </c>
      <c r="D7" s="85" t="s">
        <v>35</v>
      </c>
      <c r="E7" s="86" t="s">
        <v>36</v>
      </c>
      <c r="F7" s="89"/>
      <c r="G7" s="88"/>
      <c r="H7" s="88"/>
      <c r="I7" s="88"/>
      <c r="J7" s="88"/>
      <c r="K7" s="88"/>
      <c r="L7" s="88"/>
    </row>
    <row r="8" s="74" customFormat="1" ht="23.25" customHeight="1" spans="1:12">
      <c r="A8" s="83">
        <v>6</v>
      </c>
      <c r="B8" s="84" t="s">
        <v>42</v>
      </c>
      <c r="C8" s="85" t="s">
        <v>35</v>
      </c>
      <c r="D8" s="85" t="s">
        <v>35</v>
      </c>
      <c r="E8" s="86" t="s">
        <v>36</v>
      </c>
      <c r="F8" s="87"/>
      <c r="G8" s="88"/>
      <c r="H8" s="88"/>
      <c r="I8" s="88"/>
      <c r="J8" s="88"/>
      <c r="K8" s="88"/>
      <c r="L8" s="88"/>
    </row>
    <row r="9" s="74" customFormat="1" ht="23.25" customHeight="1" spans="1:12">
      <c r="A9" s="83">
        <v>7</v>
      </c>
      <c r="B9" s="84" t="s">
        <v>43</v>
      </c>
      <c r="C9" s="85" t="s">
        <v>35</v>
      </c>
      <c r="D9" s="85" t="s">
        <v>35</v>
      </c>
      <c r="E9" s="86" t="s">
        <v>36</v>
      </c>
      <c r="F9" s="89"/>
      <c r="G9" s="88"/>
      <c r="H9" s="88"/>
      <c r="I9" s="88"/>
      <c r="J9" s="88"/>
      <c r="K9" s="88"/>
      <c r="L9" s="88"/>
    </row>
    <row r="10" s="74" customFormat="1" ht="23.25" customHeight="1" spans="1:12">
      <c r="A10" s="83">
        <v>8</v>
      </c>
      <c r="B10" s="84" t="s">
        <v>44</v>
      </c>
      <c r="C10" s="85" t="s">
        <v>35</v>
      </c>
      <c r="D10" s="85" t="s">
        <v>35</v>
      </c>
      <c r="E10" s="86" t="s">
        <v>36</v>
      </c>
      <c r="F10" s="89"/>
      <c r="G10" s="88"/>
      <c r="H10" s="88"/>
      <c r="I10" s="88"/>
      <c r="J10" s="88"/>
      <c r="K10" s="88"/>
      <c r="L10" s="88"/>
    </row>
    <row r="11" s="74" customFormat="1" ht="23.25" customHeight="1" spans="1:12">
      <c r="A11" s="83">
        <v>9</v>
      </c>
      <c r="B11" s="86" t="s">
        <v>45</v>
      </c>
      <c r="C11" s="85" t="s">
        <v>35</v>
      </c>
      <c r="D11" s="85" t="s">
        <v>35</v>
      </c>
      <c r="E11" s="86" t="s">
        <v>36</v>
      </c>
      <c r="F11" s="89"/>
      <c r="G11" s="88"/>
      <c r="H11" s="88"/>
      <c r="I11" s="88"/>
      <c r="J11" s="88"/>
      <c r="K11" s="88"/>
      <c r="L11" s="88"/>
    </row>
    <row r="12" s="74" customFormat="1" ht="23.25" customHeight="1" spans="1:12">
      <c r="A12" s="83">
        <v>10</v>
      </c>
      <c r="B12" s="84" t="s">
        <v>46</v>
      </c>
      <c r="C12" s="85" t="s">
        <v>35</v>
      </c>
      <c r="D12" s="85" t="s">
        <v>35</v>
      </c>
      <c r="E12" s="86" t="s">
        <v>36</v>
      </c>
      <c r="F12" s="89"/>
      <c r="G12" s="88"/>
      <c r="H12" s="88"/>
      <c r="I12" s="88"/>
      <c r="J12" s="88"/>
      <c r="K12" s="88"/>
      <c r="L12" s="88"/>
    </row>
    <row r="13" s="74" customFormat="1" ht="23.25" customHeight="1" spans="1:12">
      <c r="A13" s="83">
        <v>11</v>
      </c>
      <c r="B13" s="86" t="s">
        <v>47</v>
      </c>
      <c r="C13" s="85" t="s">
        <v>35</v>
      </c>
      <c r="D13" s="85" t="s">
        <v>35</v>
      </c>
      <c r="E13" s="86" t="s">
        <v>36</v>
      </c>
      <c r="F13" s="89"/>
      <c r="G13" s="88"/>
      <c r="H13" s="88"/>
      <c r="I13" s="88"/>
      <c r="J13" s="88"/>
      <c r="K13" s="88"/>
      <c r="L13" s="88"/>
    </row>
    <row r="14" s="74" customFormat="1" ht="23.25" customHeight="1" spans="1:12">
      <c r="A14" s="83">
        <v>12</v>
      </c>
      <c r="B14" s="86" t="s">
        <v>48</v>
      </c>
      <c r="C14" s="85" t="s">
        <v>35</v>
      </c>
      <c r="D14" s="85" t="s">
        <v>35</v>
      </c>
      <c r="E14" s="86" t="s">
        <v>49</v>
      </c>
      <c r="F14" s="89"/>
      <c r="G14" s="88"/>
      <c r="H14" s="88"/>
      <c r="I14" s="88"/>
      <c r="J14" s="88"/>
      <c r="K14" s="88"/>
      <c r="L14" s="88"/>
    </row>
    <row r="15" s="74" customFormat="1" ht="23.25" customHeight="1" spans="1:12">
      <c r="A15" s="83">
        <v>13</v>
      </c>
      <c r="B15" s="86" t="s">
        <v>50</v>
      </c>
      <c r="C15" s="85" t="s">
        <v>35</v>
      </c>
      <c r="D15" s="85" t="s">
        <v>35</v>
      </c>
      <c r="E15" s="86" t="s">
        <v>49</v>
      </c>
      <c r="F15" s="89"/>
      <c r="G15" s="88"/>
      <c r="H15" s="88"/>
      <c r="I15" s="88"/>
      <c r="J15" s="88"/>
      <c r="K15" s="88"/>
      <c r="L15" s="88"/>
    </row>
    <row r="16" spans="1:6">
      <c r="A16" s="90" t="s">
        <v>51</v>
      </c>
      <c r="B16" s="91"/>
      <c r="C16" s="91" t="s">
        <v>52</v>
      </c>
      <c r="D16" s="91"/>
      <c r="E16" s="91"/>
      <c r="F16" s="92"/>
    </row>
    <row r="17" spans="1:6">
      <c r="A17" s="93"/>
      <c r="B17" s="94"/>
      <c r="C17" s="94"/>
      <c r="D17" s="94"/>
      <c r="E17" s="94"/>
      <c r="F17" s="95"/>
    </row>
    <row r="32" ht="43.5" customHeight="1"/>
  </sheetData>
  <mergeCells count="3">
    <mergeCell ref="A1:F1"/>
    <mergeCell ref="A16:B17"/>
    <mergeCell ref="C16:F17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32"/>
  <sheetViews>
    <sheetView tabSelected="1" view="pageBreakPreview" zoomScale="130" zoomScaleNormal="130" topLeftCell="A10" workbookViewId="0">
      <selection activeCell="K18" sqref="K18"/>
    </sheetView>
  </sheetViews>
  <sheetFormatPr defaultColWidth="9" defaultRowHeight="14.25"/>
  <cols>
    <col min="1" max="2" width="9" style="24"/>
    <col min="3" max="3" width="3.2" style="24" customWidth="1"/>
    <col min="4" max="4" width="9.2" style="24" customWidth="1"/>
    <col min="5" max="5" width="13.9" style="24" customWidth="1"/>
    <col min="6" max="6" width="12" style="24" customWidth="1"/>
    <col min="7" max="7" width="15" style="24" customWidth="1"/>
    <col min="8" max="8" width="16.1" style="24" customWidth="1"/>
    <col min="9" max="10" width="9" style="24"/>
    <col min="11" max="11" width="11.5" style="24"/>
    <col min="12" max="12" width="9" style="24"/>
    <col min="13" max="14" width="12.625" style="24"/>
    <col min="15" max="16384" width="9" style="24"/>
  </cols>
  <sheetData>
    <row r="1" ht="37.5" customHeight="1" spans="1:8">
      <c r="A1" s="25" t="s">
        <v>53</v>
      </c>
      <c r="B1" s="26"/>
      <c r="C1" s="26"/>
      <c r="D1" s="26"/>
      <c r="E1" s="26"/>
      <c r="F1" s="26"/>
      <c r="G1" s="26"/>
      <c r="H1" s="26"/>
    </row>
    <row r="2" ht="31.8" customHeight="1" spans="1:8">
      <c r="A2" s="27" t="s">
        <v>54</v>
      </c>
      <c r="B2" s="27"/>
      <c r="C2" s="27"/>
      <c r="D2" s="27"/>
      <c r="E2" s="27"/>
      <c r="F2" s="27"/>
      <c r="G2" s="27"/>
      <c r="H2" s="27"/>
    </row>
    <row r="3" ht="23.25" customHeight="1" spans="1:8">
      <c r="A3" s="27" t="s">
        <v>55</v>
      </c>
      <c r="B3" s="27"/>
      <c r="C3" s="27"/>
      <c r="D3" s="27"/>
      <c r="E3" s="27"/>
      <c r="F3" s="27"/>
      <c r="G3" s="27"/>
      <c r="H3" s="27"/>
    </row>
    <row r="4" ht="25.5" customHeight="1" spans="1:8">
      <c r="A4" s="27" t="s">
        <v>56</v>
      </c>
      <c r="B4" s="27"/>
      <c r="C4" s="27"/>
      <c r="D4" s="27"/>
      <c r="E4" s="27"/>
      <c r="F4" s="27"/>
      <c r="G4" s="27"/>
      <c r="H4" s="27"/>
    </row>
    <row r="5" ht="30" customHeight="1" spans="1:8">
      <c r="A5" s="28" t="s">
        <v>57</v>
      </c>
      <c r="B5" s="28"/>
      <c r="C5" s="28"/>
      <c r="D5" s="28"/>
      <c r="E5" s="28"/>
      <c r="F5" s="28"/>
      <c r="G5" s="28"/>
      <c r="H5" s="28"/>
    </row>
    <row r="6" ht="20.25" customHeight="1" spans="1:13">
      <c r="A6" s="29" t="s">
        <v>28</v>
      </c>
      <c r="B6" s="30" t="s">
        <v>1</v>
      </c>
      <c r="C6" s="31"/>
      <c r="D6" s="32"/>
      <c r="E6" s="33" t="s">
        <v>58</v>
      </c>
      <c r="F6" s="33" t="s">
        <v>59</v>
      </c>
      <c r="G6" s="33" t="s">
        <v>60</v>
      </c>
      <c r="H6" s="34" t="s">
        <v>61</v>
      </c>
      <c r="K6" s="73"/>
      <c r="L6" s="73"/>
      <c r="M6" s="73"/>
    </row>
    <row r="7" ht="20.25" customHeight="1" spans="1:13">
      <c r="A7" s="35" t="s">
        <v>62</v>
      </c>
      <c r="B7" s="36" t="s">
        <v>63</v>
      </c>
      <c r="C7" s="37"/>
      <c r="D7" s="38"/>
      <c r="E7" s="39">
        <f>E8+E9+E10+E11</f>
        <v>0</v>
      </c>
      <c r="F7" s="39">
        <v>0</v>
      </c>
      <c r="G7" s="39">
        <f>G8+G9+G10+G11</f>
        <v>0</v>
      </c>
      <c r="H7" s="40">
        <f>+结算表!I5</f>
        <v>363496</v>
      </c>
      <c r="K7" s="73"/>
      <c r="L7" s="73"/>
      <c r="M7" s="73"/>
    </row>
    <row r="8" ht="20.25" customHeight="1" spans="1:13">
      <c r="A8" s="41">
        <v>1.1</v>
      </c>
      <c r="B8" s="42" t="s">
        <v>64</v>
      </c>
      <c r="C8" s="43"/>
      <c r="D8" s="44"/>
      <c r="E8" s="39">
        <v>0</v>
      </c>
      <c r="F8" s="39">
        <v>0</v>
      </c>
      <c r="G8" s="39">
        <f>G9+G10+G11+G12</f>
        <v>0</v>
      </c>
      <c r="H8" s="45">
        <v>0</v>
      </c>
      <c r="K8" s="73"/>
      <c r="L8" s="73"/>
      <c r="M8" s="73"/>
    </row>
    <row r="9" ht="20.25" customHeight="1" spans="1:14">
      <c r="A9" s="41">
        <v>1.2</v>
      </c>
      <c r="B9" s="42" t="s">
        <v>65</v>
      </c>
      <c r="C9" s="43"/>
      <c r="D9" s="44"/>
      <c r="E9" s="39">
        <v>0</v>
      </c>
      <c r="F9" s="39">
        <v>0</v>
      </c>
      <c r="G9" s="39">
        <v>0</v>
      </c>
      <c r="H9" s="45">
        <v>0</v>
      </c>
      <c r="K9" s="73"/>
      <c r="L9" s="73"/>
      <c r="M9" s="73"/>
      <c r="N9" s="73"/>
    </row>
    <row r="10" ht="20.25" customHeight="1" spans="1:13">
      <c r="A10" s="41">
        <v>1.3</v>
      </c>
      <c r="B10" s="42" t="s">
        <v>66</v>
      </c>
      <c r="C10" s="43"/>
      <c r="D10" s="44"/>
      <c r="E10" s="39">
        <v>0</v>
      </c>
      <c r="F10" s="39">
        <v>0</v>
      </c>
      <c r="G10" s="39">
        <v>0</v>
      </c>
      <c r="H10" s="45">
        <v>0</v>
      </c>
      <c r="K10" s="73"/>
      <c r="L10" s="73"/>
      <c r="M10" s="73"/>
    </row>
    <row r="11" ht="20.25" customHeight="1" spans="1:8">
      <c r="A11" s="41">
        <v>1.4</v>
      </c>
      <c r="B11" s="42" t="s">
        <v>67</v>
      </c>
      <c r="C11" s="43"/>
      <c r="D11" s="44"/>
      <c r="E11" s="39">
        <v>0</v>
      </c>
      <c r="F11" s="39">
        <v>0</v>
      </c>
      <c r="G11" s="39">
        <v>0</v>
      </c>
      <c r="H11" s="45">
        <v>0</v>
      </c>
    </row>
    <row r="12" ht="20.25" customHeight="1" spans="1:8">
      <c r="A12" s="35" t="s">
        <v>68</v>
      </c>
      <c r="B12" s="36" t="s">
        <v>69</v>
      </c>
      <c r="C12" s="37"/>
      <c r="D12" s="38"/>
      <c r="E12" s="46">
        <v>0</v>
      </c>
      <c r="F12" s="47"/>
      <c r="G12" s="39">
        <v>0</v>
      </c>
      <c r="H12" s="45">
        <v>0</v>
      </c>
    </row>
    <row r="13" ht="20.25" customHeight="1" spans="1:8">
      <c r="A13" s="41">
        <v>2.1</v>
      </c>
      <c r="B13" s="42" t="s">
        <v>70</v>
      </c>
      <c r="C13" s="43"/>
      <c r="D13" s="44"/>
      <c r="E13" s="46">
        <v>0</v>
      </c>
      <c r="F13" s="47"/>
      <c r="G13" s="39">
        <v>0</v>
      </c>
      <c r="H13" s="45">
        <v>0</v>
      </c>
    </row>
    <row r="14" ht="20.25" customHeight="1" spans="1:8">
      <c r="A14" s="41">
        <v>2.2</v>
      </c>
      <c r="B14" s="42" t="s">
        <v>70</v>
      </c>
      <c r="C14" s="43"/>
      <c r="D14" s="44"/>
      <c r="E14" s="46">
        <v>0</v>
      </c>
      <c r="F14" s="47"/>
      <c r="G14" s="39">
        <v>0</v>
      </c>
      <c r="H14" s="45">
        <v>0</v>
      </c>
    </row>
    <row r="15" ht="20.25" customHeight="1" spans="1:8">
      <c r="A15" s="48" t="s">
        <v>71</v>
      </c>
      <c r="B15" s="49" t="s">
        <v>13</v>
      </c>
      <c r="C15" s="50"/>
      <c r="D15" s="51" t="s">
        <v>72</v>
      </c>
      <c r="E15" s="52">
        <f>H7</f>
        <v>363496</v>
      </c>
      <c r="F15" s="53"/>
      <c r="G15" s="53"/>
      <c r="H15" s="54"/>
    </row>
    <row r="16" ht="20.25" customHeight="1" spans="1:8">
      <c r="A16" s="35"/>
      <c r="B16" s="55"/>
      <c r="C16" s="56"/>
      <c r="D16" s="51" t="s">
        <v>73</v>
      </c>
      <c r="E16" s="57">
        <f>+E15</f>
        <v>363496</v>
      </c>
      <c r="F16" s="58"/>
      <c r="G16" s="58"/>
      <c r="H16" s="59"/>
    </row>
    <row r="17" ht="20.25" customHeight="1" spans="1:8">
      <c r="A17" s="35" t="s">
        <v>74</v>
      </c>
      <c r="B17" s="36" t="s">
        <v>75</v>
      </c>
      <c r="C17" s="37"/>
      <c r="D17" s="38"/>
      <c r="E17" s="42">
        <v>0</v>
      </c>
      <c r="F17" s="43"/>
      <c r="G17" s="43"/>
      <c r="H17" s="60"/>
    </row>
    <row r="18" ht="20.25" customHeight="1" spans="1:8">
      <c r="A18" s="41">
        <v>4.1</v>
      </c>
      <c r="B18" s="42" t="s">
        <v>76</v>
      </c>
      <c r="C18" s="43"/>
      <c r="D18" s="44"/>
      <c r="E18" s="42">
        <v>0</v>
      </c>
      <c r="F18" s="43"/>
      <c r="G18" s="43"/>
      <c r="H18" s="60"/>
    </row>
    <row r="19" ht="20.25" customHeight="1" spans="1:8">
      <c r="A19" s="41">
        <v>4.2</v>
      </c>
      <c r="B19" s="42" t="s">
        <v>77</v>
      </c>
      <c r="C19" s="43"/>
      <c r="D19" s="44"/>
      <c r="E19" s="42">
        <v>0</v>
      </c>
      <c r="F19" s="43"/>
      <c r="G19" s="43"/>
      <c r="H19" s="60"/>
    </row>
    <row r="20" ht="20.25" customHeight="1" spans="1:8">
      <c r="A20" s="35" t="s">
        <v>78</v>
      </c>
      <c r="B20" s="36" t="s">
        <v>79</v>
      </c>
      <c r="C20" s="37"/>
      <c r="D20" s="38"/>
      <c r="E20" s="42">
        <v>0</v>
      </c>
      <c r="F20" s="43"/>
      <c r="G20" s="43"/>
      <c r="H20" s="60"/>
    </row>
    <row r="21" ht="20.25" customHeight="1" spans="1:8">
      <c r="A21" s="41">
        <v>5.1</v>
      </c>
      <c r="B21" s="42" t="s">
        <v>80</v>
      </c>
      <c r="C21" s="43"/>
      <c r="D21" s="44"/>
      <c r="E21" s="42" t="s">
        <v>81</v>
      </c>
      <c r="F21" s="43"/>
      <c r="G21" s="43"/>
      <c r="H21" s="60"/>
    </row>
    <row r="22" ht="20.25" customHeight="1" spans="1:8">
      <c r="A22" s="41">
        <v>5.2</v>
      </c>
      <c r="B22" s="42" t="s">
        <v>82</v>
      </c>
      <c r="C22" s="43"/>
      <c r="D22" s="44"/>
      <c r="E22" s="42" t="s">
        <v>81</v>
      </c>
      <c r="F22" s="43"/>
      <c r="G22" s="43"/>
      <c r="H22" s="60"/>
    </row>
    <row r="23" ht="20.25" customHeight="1" spans="1:8">
      <c r="A23" s="48" t="s">
        <v>83</v>
      </c>
      <c r="B23" s="61" t="s">
        <v>84</v>
      </c>
      <c r="C23" s="42" t="s">
        <v>72</v>
      </c>
      <c r="D23" s="44"/>
      <c r="E23" s="52">
        <f>E15</f>
        <v>363496</v>
      </c>
      <c r="F23" s="43"/>
      <c r="G23" s="43"/>
      <c r="H23" s="60"/>
    </row>
    <row r="24" ht="20.25" customHeight="1" spans="1:8">
      <c r="A24" s="35"/>
      <c r="B24" s="62"/>
      <c r="C24" s="42" t="s">
        <v>73</v>
      </c>
      <c r="D24" s="44"/>
      <c r="E24" s="57">
        <f>E16</f>
        <v>363496</v>
      </c>
      <c r="F24" s="58"/>
      <c r="G24" s="58"/>
      <c r="H24" s="59"/>
    </row>
    <row r="25" ht="20.25" customHeight="1" spans="1:8">
      <c r="A25" s="48" t="s">
        <v>85</v>
      </c>
      <c r="B25" s="61" t="s">
        <v>86</v>
      </c>
      <c r="C25" s="42" t="s">
        <v>72</v>
      </c>
      <c r="D25" s="44"/>
      <c r="E25" s="52">
        <f>E23</f>
        <v>363496</v>
      </c>
      <c r="F25" s="43"/>
      <c r="G25" s="43"/>
      <c r="H25" s="60"/>
    </row>
    <row r="26" ht="20.25" customHeight="1" spans="1:8">
      <c r="A26" s="63"/>
      <c r="B26" s="64"/>
      <c r="C26" s="65" t="s">
        <v>73</v>
      </c>
      <c r="D26" s="66"/>
      <c r="E26" s="67">
        <f>E16</f>
        <v>363496</v>
      </c>
      <c r="F26" s="68"/>
      <c r="G26" s="68"/>
      <c r="H26" s="69"/>
    </row>
    <row r="27" spans="1:8">
      <c r="A27" s="70"/>
      <c r="B27" s="70"/>
      <c r="C27" s="70"/>
      <c r="D27" s="70"/>
      <c r="E27" s="70"/>
      <c r="F27" s="70"/>
      <c r="G27" s="70"/>
      <c r="H27" s="70"/>
    </row>
    <row r="28" spans="1:8">
      <c r="A28" s="71" t="s">
        <v>87</v>
      </c>
      <c r="B28" s="71"/>
      <c r="C28" s="71"/>
      <c r="D28" s="71"/>
      <c r="E28" s="71"/>
      <c r="F28" s="71"/>
      <c r="G28" s="71"/>
      <c r="H28" s="71"/>
    </row>
    <row r="29" spans="1:1">
      <c r="A29" s="72"/>
    </row>
    <row r="30" spans="1:1">
      <c r="A30" s="72"/>
    </row>
    <row r="31" spans="1:8">
      <c r="A31" s="71" t="s">
        <v>88</v>
      </c>
      <c r="B31" s="71"/>
      <c r="C31" s="71"/>
      <c r="D31" s="71"/>
      <c r="E31" s="71"/>
      <c r="F31" s="71"/>
      <c r="G31" s="71"/>
      <c r="H31" s="71"/>
    </row>
    <row r="32" spans="1:1">
      <c r="A32" s="72"/>
    </row>
  </sheetData>
  <mergeCells count="47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H15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15:A16"/>
    <mergeCell ref="A23:A24"/>
    <mergeCell ref="A25:A26"/>
    <mergeCell ref="B23:B24"/>
    <mergeCell ref="B25:B26"/>
    <mergeCell ref="B15:C16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view="pageBreakPreview" zoomScale="115" zoomScaleNormal="115" topLeftCell="A2" workbookViewId="0">
      <selection activeCell="H6" sqref="H6"/>
    </sheetView>
  </sheetViews>
  <sheetFormatPr defaultColWidth="6.75" defaultRowHeight="14.25" outlineLevelRow="4"/>
  <cols>
    <col min="1" max="1" width="4.875" style="14" customWidth="1"/>
    <col min="2" max="2" width="10.625" style="14" customWidth="1"/>
    <col min="3" max="3" width="9.23333333333333" style="14" customWidth="1"/>
    <col min="4" max="4" width="7" style="14" customWidth="1"/>
    <col min="5" max="6" width="9.25" style="14" customWidth="1"/>
    <col min="7" max="7" width="4.875" style="14" customWidth="1"/>
    <col min="8" max="9" width="10.375" style="14" customWidth="1"/>
    <col min="10" max="10" width="16.1916666666667" style="14" customWidth="1"/>
    <col min="11" max="16383" width="6.75" style="14"/>
    <col min="16384" max="16384" width="6.75" style="15"/>
  </cols>
  <sheetData>
    <row r="1" s="14" customFormat="1" ht="45" customHeight="1" spans="1:10">
      <c r="A1" s="16" t="s">
        <v>89</v>
      </c>
      <c r="B1" s="16"/>
      <c r="C1" s="16"/>
      <c r="D1" s="16"/>
      <c r="E1" s="16"/>
      <c r="F1" s="16"/>
      <c r="G1" s="16"/>
      <c r="H1" s="16"/>
      <c r="I1" s="16"/>
      <c r="J1" s="16"/>
    </row>
    <row r="2" s="14" customFormat="1" ht="59" customHeight="1" spans="1:10">
      <c r="A2" s="17" t="s">
        <v>28</v>
      </c>
      <c r="B2" s="17" t="s">
        <v>1</v>
      </c>
      <c r="C2" s="17" t="s">
        <v>90</v>
      </c>
      <c r="D2" s="17" t="s">
        <v>91</v>
      </c>
      <c r="E2" s="17" t="s">
        <v>92</v>
      </c>
      <c r="F2" s="17" t="s">
        <v>93</v>
      </c>
      <c r="G2" s="17" t="s">
        <v>94</v>
      </c>
      <c r="H2" s="17" t="s">
        <v>95</v>
      </c>
      <c r="I2" s="17" t="s">
        <v>96</v>
      </c>
      <c r="J2" s="17" t="s">
        <v>33</v>
      </c>
    </row>
    <row r="3" s="14" customFormat="1" ht="164" customHeight="1" spans="1:10">
      <c r="A3" s="18">
        <v>1</v>
      </c>
      <c r="B3" s="19" t="s">
        <v>97</v>
      </c>
      <c r="C3" s="20" t="s">
        <v>98</v>
      </c>
      <c r="D3" s="18">
        <f>+计算底稿!H108</f>
        <v>406.3</v>
      </c>
      <c r="E3" s="21">
        <v>66.04</v>
      </c>
      <c r="F3" s="18">
        <v>70</v>
      </c>
      <c r="G3" s="22">
        <v>0.06</v>
      </c>
      <c r="H3" s="21">
        <f>+D3*E3</f>
        <v>26832.052</v>
      </c>
      <c r="I3" s="21">
        <f>+D3*F3</f>
        <v>28441</v>
      </c>
      <c r="J3" s="20" t="s">
        <v>99</v>
      </c>
    </row>
    <row r="4" s="14" customFormat="1" ht="164" customHeight="1" spans="1:10">
      <c r="A4" s="18">
        <v>2</v>
      </c>
      <c r="B4" s="19" t="s">
        <v>100</v>
      </c>
      <c r="C4" s="20" t="s">
        <v>98</v>
      </c>
      <c r="D4" s="18">
        <f>+计算底稿!I108</f>
        <v>2233.7</v>
      </c>
      <c r="E4" s="21">
        <v>141.51</v>
      </c>
      <c r="F4" s="18">
        <v>150</v>
      </c>
      <c r="G4" s="22">
        <v>0.06</v>
      </c>
      <c r="H4" s="21">
        <f>+D4*E4</f>
        <v>316090.887</v>
      </c>
      <c r="I4" s="21">
        <f>+D4*F4</f>
        <v>335055</v>
      </c>
      <c r="J4" s="20" t="s">
        <v>101</v>
      </c>
    </row>
    <row r="5" s="14" customFormat="1" ht="69" customHeight="1" spans="1:10">
      <c r="A5" s="18"/>
      <c r="B5" s="19" t="s">
        <v>102</v>
      </c>
      <c r="C5" s="23"/>
      <c r="D5" s="18">
        <f>+D3+D4</f>
        <v>2640</v>
      </c>
      <c r="E5" s="23"/>
      <c r="F5" s="23"/>
      <c r="G5" s="21"/>
      <c r="H5" s="21">
        <f>SUM(H3:H4)</f>
        <v>342922.939</v>
      </c>
      <c r="I5" s="21">
        <f>SUM(I3:I4)</f>
        <v>363496</v>
      </c>
      <c r="J5" s="23"/>
    </row>
  </sheetData>
  <mergeCells count="1">
    <mergeCell ref="A1:J1"/>
  </mergeCells>
  <pageMargins left="0.75" right="0.75" top="1" bottom="1" header="0.5" footer="0.5"/>
  <pageSetup paperSize="9" scale="8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9"/>
  <sheetViews>
    <sheetView view="pageBreakPreview" zoomScaleNormal="130" workbookViewId="0">
      <pane xSplit="2" ySplit="2" topLeftCell="C91" activePane="bottomRight" state="frozen"/>
      <selection/>
      <selection pane="topRight"/>
      <selection pane="bottomLeft"/>
      <selection pane="bottomRight" activeCell="L2" sqref="L2"/>
    </sheetView>
  </sheetViews>
  <sheetFormatPr defaultColWidth="9" defaultRowHeight="20" customHeight="1"/>
  <cols>
    <col min="1" max="1" width="5.475" style="1" customWidth="1"/>
    <col min="2" max="2" width="8.45" style="1" customWidth="1"/>
    <col min="3" max="3" width="9.03333333333333" style="1" customWidth="1"/>
    <col min="4" max="4" width="14.1333333333333" style="2" customWidth="1"/>
    <col min="5" max="6" width="9.70833333333333" style="1" customWidth="1"/>
    <col min="7" max="7" width="10.375" style="1" customWidth="1"/>
    <col min="8" max="9" width="9.03333333333333" style="2" customWidth="1"/>
    <col min="10" max="16382" width="9" style="1"/>
    <col min="16383" max="16384" width="9" style="3"/>
  </cols>
  <sheetData>
    <row r="1" customHeight="1" spans="1:1">
      <c r="A1" s="1" t="s">
        <v>103</v>
      </c>
    </row>
    <row r="2" ht="39" customHeight="1" spans="1:9">
      <c r="A2" s="4" t="s">
        <v>104</v>
      </c>
      <c r="B2" s="4" t="s">
        <v>105</v>
      </c>
      <c r="C2" s="4" t="s">
        <v>106</v>
      </c>
      <c r="D2" s="5" t="s">
        <v>107</v>
      </c>
      <c r="E2" s="4" t="s">
        <v>108</v>
      </c>
      <c r="F2" s="4" t="s">
        <v>109</v>
      </c>
      <c r="G2" s="4" t="s">
        <v>110</v>
      </c>
      <c r="H2" s="5" t="s">
        <v>111</v>
      </c>
      <c r="I2" s="5" t="s">
        <v>112</v>
      </c>
    </row>
    <row r="3" customHeight="1" spans="1:10">
      <c r="A3" s="6">
        <v>1</v>
      </c>
      <c r="B3" s="6">
        <v>20</v>
      </c>
      <c r="C3" s="6">
        <v>122.59</v>
      </c>
      <c r="D3" s="7">
        <v>139.29</v>
      </c>
      <c r="E3" s="6">
        <v>142.59</v>
      </c>
      <c r="F3" s="6">
        <v>29738.13</v>
      </c>
      <c r="G3" s="6">
        <v>48121.67</v>
      </c>
      <c r="H3" s="8">
        <f>+E3-D3</f>
        <v>3.30000000000001</v>
      </c>
      <c r="I3" s="8">
        <f>+B3-H3</f>
        <v>16.7</v>
      </c>
      <c r="J3" s="9"/>
    </row>
    <row r="4" customHeight="1" spans="1:10">
      <c r="A4" s="6">
        <v>2</v>
      </c>
      <c r="B4" s="6">
        <v>30</v>
      </c>
      <c r="C4" s="6">
        <v>112.56</v>
      </c>
      <c r="D4" s="7">
        <f>139.06</f>
        <v>139.06</v>
      </c>
      <c r="E4" s="6">
        <v>142.56</v>
      </c>
      <c r="F4" s="6">
        <v>29738.87</v>
      </c>
      <c r="G4" s="6">
        <v>48133.31</v>
      </c>
      <c r="H4" s="8">
        <f t="shared" ref="H4:H35" si="0">+E4-D4</f>
        <v>3.5</v>
      </c>
      <c r="I4" s="8">
        <f t="shared" ref="I4:I35" si="1">+B4-H4</f>
        <v>26.5</v>
      </c>
      <c r="J4" s="9"/>
    </row>
    <row r="5" customHeight="1" spans="1:10">
      <c r="A5" s="6">
        <v>3</v>
      </c>
      <c r="B5" s="6">
        <v>28</v>
      </c>
      <c r="C5" s="6">
        <v>114.49</v>
      </c>
      <c r="D5" s="7">
        <v>137.49</v>
      </c>
      <c r="E5" s="6">
        <v>142.49</v>
      </c>
      <c r="F5" s="6">
        <v>29736.63</v>
      </c>
      <c r="G5" s="6">
        <v>48154.63</v>
      </c>
      <c r="H5" s="8">
        <f t="shared" si="0"/>
        <v>5</v>
      </c>
      <c r="I5" s="8">
        <f t="shared" si="1"/>
        <v>23</v>
      </c>
      <c r="J5" s="9"/>
    </row>
    <row r="6" customHeight="1" spans="1:10">
      <c r="A6" s="6">
        <v>4</v>
      </c>
      <c r="B6" s="6">
        <v>30</v>
      </c>
      <c r="C6" s="6">
        <v>112.55</v>
      </c>
      <c r="D6" s="7">
        <v>138.65</v>
      </c>
      <c r="E6" s="6">
        <v>142.55</v>
      </c>
      <c r="F6" s="6">
        <v>29734.42</v>
      </c>
      <c r="G6" s="6">
        <v>48176.31</v>
      </c>
      <c r="H6" s="8">
        <f t="shared" si="0"/>
        <v>3.90000000000001</v>
      </c>
      <c r="I6" s="8">
        <f t="shared" si="1"/>
        <v>26.1</v>
      </c>
      <c r="J6" s="9"/>
    </row>
    <row r="7" customHeight="1" spans="1:10">
      <c r="A7" s="6">
        <v>5</v>
      </c>
      <c r="B7" s="6">
        <v>28</v>
      </c>
      <c r="C7" s="6">
        <v>114.49</v>
      </c>
      <c r="D7" s="7">
        <v>138.99</v>
      </c>
      <c r="E7" s="6">
        <v>142.49</v>
      </c>
      <c r="F7" s="6">
        <v>29732.08</v>
      </c>
      <c r="G7" s="6">
        <v>48197.93</v>
      </c>
      <c r="H7" s="8">
        <f t="shared" si="0"/>
        <v>3.5</v>
      </c>
      <c r="I7" s="8">
        <f t="shared" si="1"/>
        <v>24.5</v>
      </c>
      <c r="J7" s="9"/>
    </row>
    <row r="8" customHeight="1" spans="1:10">
      <c r="A8" s="6">
        <v>6</v>
      </c>
      <c r="B8" s="6">
        <v>30</v>
      </c>
      <c r="C8" s="6">
        <v>112.55</v>
      </c>
      <c r="D8" s="7">
        <v>139.45</v>
      </c>
      <c r="E8" s="6">
        <v>142.55</v>
      </c>
      <c r="F8" s="6">
        <v>29730.98</v>
      </c>
      <c r="G8" s="6">
        <v>48208.31</v>
      </c>
      <c r="H8" s="8">
        <f t="shared" si="0"/>
        <v>3.10000000000002</v>
      </c>
      <c r="I8" s="8">
        <f t="shared" si="1"/>
        <v>26.9</v>
      </c>
      <c r="J8" s="9"/>
    </row>
    <row r="9" customHeight="1" spans="1:10">
      <c r="A9" s="6">
        <v>7</v>
      </c>
      <c r="B9" s="6">
        <v>28</v>
      </c>
      <c r="C9" s="6">
        <v>114.56</v>
      </c>
      <c r="D9" s="7">
        <v>139.76</v>
      </c>
      <c r="E9" s="6">
        <v>142.56</v>
      </c>
      <c r="F9" s="6">
        <v>29728.8</v>
      </c>
      <c r="G9" s="6">
        <v>48229.8</v>
      </c>
      <c r="H9" s="8">
        <f t="shared" si="0"/>
        <v>2.80000000000001</v>
      </c>
      <c r="I9" s="8">
        <f t="shared" si="1"/>
        <v>25.2</v>
      </c>
      <c r="J9" s="9"/>
    </row>
    <row r="10" customHeight="1" spans="1:10">
      <c r="A10" s="6">
        <v>8</v>
      </c>
      <c r="B10" s="6">
        <v>30</v>
      </c>
      <c r="C10" s="6">
        <v>112.53</v>
      </c>
      <c r="D10" s="7">
        <v>139.23</v>
      </c>
      <c r="E10" s="6">
        <v>142.53</v>
      </c>
      <c r="F10" s="6">
        <v>29726.54</v>
      </c>
      <c r="G10" s="6">
        <v>48251.28</v>
      </c>
      <c r="H10" s="8">
        <f t="shared" si="0"/>
        <v>3.30000000000001</v>
      </c>
      <c r="I10" s="8">
        <f t="shared" si="1"/>
        <v>26.7</v>
      </c>
      <c r="J10" s="9"/>
    </row>
    <row r="11" customHeight="1" spans="1:10">
      <c r="A11" s="6">
        <v>9</v>
      </c>
      <c r="B11" s="6">
        <v>28</v>
      </c>
      <c r="C11" s="6">
        <v>114.62</v>
      </c>
      <c r="D11" s="7">
        <v>139.32</v>
      </c>
      <c r="E11" s="6">
        <v>142.62</v>
      </c>
      <c r="F11" s="6">
        <v>29724.19</v>
      </c>
      <c r="G11" s="6">
        <v>48272.96</v>
      </c>
      <c r="H11" s="8">
        <f t="shared" si="0"/>
        <v>3.30000000000001</v>
      </c>
      <c r="I11" s="8">
        <f t="shared" si="1"/>
        <v>24.7</v>
      </c>
      <c r="J11" s="9"/>
    </row>
    <row r="12" customHeight="1" spans="1:10">
      <c r="A12" s="6">
        <v>10</v>
      </c>
      <c r="B12" s="6">
        <v>30</v>
      </c>
      <c r="C12" s="6">
        <v>113.24</v>
      </c>
      <c r="D12" s="7">
        <v>138.64</v>
      </c>
      <c r="E12" s="6">
        <v>143.24</v>
      </c>
      <c r="F12" s="6">
        <v>29723.1</v>
      </c>
      <c r="G12" s="6">
        <v>48283.36</v>
      </c>
      <c r="H12" s="8">
        <f t="shared" si="0"/>
        <v>4.60000000000002</v>
      </c>
      <c r="I12" s="8">
        <f t="shared" si="1"/>
        <v>25.4</v>
      </c>
      <c r="J12" s="9"/>
    </row>
    <row r="13" customHeight="1" spans="1:10">
      <c r="A13" s="6">
        <v>11</v>
      </c>
      <c r="B13" s="6">
        <v>28</v>
      </c>
      <c r="C13" s="6">
        <v>114.55</v>
      </c>
      <c r="D13" s="7">
        <v>138.25</v>
      </c>
      <c r="E13" s="6">
        <v>142.55</v>
      </c>
      <c r="F13" s="6">
        <v>29720.84</v>
      </c>
      <c r="G13" s="6">
        <v>48304.82</v>
      </c>
      <c r="H13" s="8">
        <f t="shared" si="0"/>
        <v>4.30000000000001</v>
      </c>
      <c r="I13" s="8">
        <f t="shared" si="1"/>
        <v>23.7</v>
      </c>
      <c r="J13" s="9"/>
    </row>
    <row r="14" customHeight="1" spans="1:10">
      <c r="A14" s="6">
        <v>12</v>
      </c>
      <c r="B14" s="6">
        <v>30</v>
      </c>
      <c r="C14" s="6">
        <v>112.58</v>
      </c>
      <c r="D14" s="7">
        <v>139.18</v>
      </c>
      <c r="E14" s="6">
        <v>142.58</v>
      </c>
      <c r="F14" s="6">
        <v>29718.59</v>
      </c>
      <c r="G14" s="6">
        <v>48326.3</v>
      </c>
      <c r="H14" s="8">
        <f t="shared" si="0"/>
        <v>3.40000000000001</v>
      </c>
      <c r="I14" s="8">
        <f t="shared" si="1"/>
        <v>26.6</v>
      </c>
      <c r="J14" s="9"/>
    </row>
    <row r="15" customHeight="1" spans="1:9">
      <c r="A15" s="6">
        <v>13</v>
      </c>
      <c r="B15" s="6">
        <v>28</v>
      </c>
      <c r="C15" s="6">
        <v>114.48</v>
      </c>
      <c r="D15" s="7">
        <v>138.98</v>
      </c>
      <c r="E15" s="6">
        <v>142.48</v>
      </c>
      <c r="F15" s="6">
        <v>29716.31</v>
      </c>
      <c r="G15" s="6">
        <v>48347.98</v>
      </c>
      <c r="H15" s="8">
        <f t="shared" si="0"/>
        <v>3.5</v>
      </c>
      <c r="I15" s="8">
        <f t="shared" si="1"/>
        <v>24.5</v>
      </c>
    </row>
    <row r="16" customHeight="1" spans="1:9">
      <c r="A16" s="6">
        <v>14</v>
      </c>
      <c r="B16" s="6">
        <v>28</v>
      </c>
      <c r="C16" s="6">
        <v>114.69</v>
      </c>
      <c r="D16" s="7">
        <v>139.19</v>
      </c>
      <c r="E16" s="6">
        <v>142.69</v>
      </c>
      <c r="F16" s="6">
        <v>29729.56</v>
      </c>
      <c r="G16" s="6">
        <v>48132.24</v>
      </c>
      <c r="H16" s="8">
        <f t="shared" si="0"/>
        <v>3.5</v>
      </c>
      <c r="I16" s="8">
        <f t="shared" si="1"/>
        <v>24.5</v>
      </c>
    </row>
    <row r="17" customHeight="1" spans="1:9">
      <c r="A17" s="6">
        <v>15</v>
      </c>
      <c r="B17" s="6">
        <v>30</v>
      </c>
      <c r="C17" s="6">
        <v>112.53</v>
      </c>
      <c r="D17" s="7">
        <v>138.73</v>
      </c>
      <c r="E17" s="6">
        <v>142.53</v>
      </c>
      <c r="F17" s="6">
        <v>29727.31</v>
      </c>
      <c r="G17" s="6">
        <v>48153.6</v>
      </c>
      <c r="H17" s="8">
        <f t="shared" si="0"/>
        <v>3.80000000000001</v>
      </c>
      <c r="I17" s="8">
        <f t="shared" si="1"/>
        <v>26.2</v>
      </c>
    </row>
    <row r="18" customHeight="1" spans="1:9">
      <c r="A18" s="6">
        <v>16</v>
      </c>
      <c r="B18" s="6">
        <v>28</v>
      </c>
      <c r="C18" s="6">
        <v>114.59</v>
      </c>
      <c r="D18" s="7">
        <v>138.79</v>
      </c>
      <c r="E18" s="6">
        <v>142.59</v>
      </c>
      <c r="F18" s="6">
        <v>29725.03</v>
      </c>
      <c r="G18" s="6">
        <v>48175.28</v>
      </c>
      <c r="H18" s="8">
        <f t="shared" si="0"/>
        <v>3.80000000000001</v>
      </c>
      <c r="I18" s="8">
        <f t="shared" si="1"/>
        <v>24.2</v>
      </c>
    </row>
    <row r="19" customHeight="1" spans="1:9">
      <c r="A19" s="6">
        <v>17</v>
      </c>
      <c r="B19" s="6">
        <v>30</v>
      </c>
      <c r="C19" s="6">
        <v>112.62</v>
      </c>
      <c r="D19" s="7">
        <v>139.32</v>
      </c>
      <c r="E19" s="6">
        <v>142.62</v>
      </c>
      <c r="F19" s="6">
        <v>29722.75</v>
      </c>
      <c r="G19" s="6">
        <v>48197.02</v>
      </c>
      <c r="H19" s="8">
        <f t="shared" si="0"/>
        <v>3.30000000000001</v>
      </c>
      <c r="I19" s="8">
        <f t="shared" si="1"/>
        <v>26.7</v>
      </c>
    </row>
    <row r="20" customHeight="1" spans="1:9">
      <c r="A20" s="6">
        <v>18</v>
      </c>
      <c r="B20" s="6">
        <v>28</v>
      </c>
      <c r="C20" s="6">
        <v>114.45</v>
      </c>
      <c r="D20" s="7">
        <v>139.55</v>
      </c>
      <c r="E20" s="6">
        <v>142.45</v>
      </c>
      <c r="F20" s="6">
        <v>29721.67</v>
      </c>
      <c r="G20" s="6">
        <v>48207.26</v>
      </c>
      <c r="H20" s="8">
        <f t="shared" si="0"/>
        <v>2.89999999999998</v>
      </c>
      <c r="I20" s="8">
        <f t="shared" si="1"/>
        <v>25.1</v>
      </c>
    </row>
    <row r="21" customHeight="1" spans="1:9">
      <c r="A21" s="6">
        <v>19</v>
      </c>
      <c r="B21" s="6">
        <v>30</v>
      </c>
      <c r="C21" s="6">
        <v>112.63</v>
      </c>
      <c r="D21" s="7">
        <v>139.63</v>
      </c>
      <c r="E21" s="6">
        <v>142.63</v>
      </c>
      <c r="F21" s="6">
        <v>29719.41</v>
      </c>
      <c r="G21" s="6">
        <v>48228.82</v>
      </c>
      <c r="H21" s="8">
        <f t="shared" si="0"/>
        <v>3</v>
      </c>
      <c r="I21" s="8">
        <f t="shared" si="1"/>
        <v>27</v>
      </c>
    </row>
    <row r="22" customHeight="1" spans="1:9">
      <c r="A22" s="6">
        <v>20</v>
      </c>
      <c r="B22" s="6">
        <v>28</v>
      </c>
      <c r="C22" s="6">
        <v>114.6</v>
      </c>
      <c r="D22" s="7">
        <v>139.5</v>
      </c>
      <c r="E22" s="6">
        <v>142.6</v>
      </c>
      <c r="F22" s="6">
        <v>29717.15</v>
      </c>
      <c r="G22" s="6">
        <v>48250.3</v>
      </c>
      <c r="H22" s="8">
        <f t="shared" si="0"/>
        <v>3.09999999999999</v>
      </c>
      <c r="I22" s="8">
        <f t="shared" si="1"/>
        <v>24.9</v>
      </c>
    </row>
    <row r="23" customHeight="1" spans="1:9">
      <c r="A23" s="6">
        <v>21</v>
      </c>
      <c r="B23" s="6">
        <v>30</v>
      </c>
      <c r="C23" s="6">
        <v>112.63</v>
      </c>
      <c r="D23" s="7">
        <v>139.13</v>
      </c>
      <c r="E23" s="6">
        <v>142.63</v>
      </c>
      <c r="F23" s="6">
        <v>29714.86</v>
      </c>
      <c r="G23" s="6">
        <v>48272.05</v>
      </c>
      <c r="H23" s="8">
        <f t="shared" si="0"/>
        <v>3.5</v>
      </c>
      <c r="I23" s="8">
        <f t="shared" si="1"/>
        <v>26.5</v>
      </c>
    </row>
    <row r="24" customHeight="1" spans="1:9">
      <c r="A24" s="6">
        <v>22</v>
      </c>
      <c r="B24" s="6">
        <v>28</v>
      </c>
      <c r="C24" s="6">
        <v>115.23</v>
      </c>
      <c r="D24" s="7">
        <v>139.73</v>
      </c>
      <c r="E24" s="6">
        <v>143.23</v>
      </c>
      <c r="F24" s="6">
        <v>29713.79</v>
      </c>
      <c r="G24" s="6">
        <v>48282.29</v>
      </c>
      <c r="H24" s="8">
        <f t="shared" si="0"/>
        <v>3.5</v>
      </c>
      <c r="I24" s="8">
        <f t="shared" si="1"/>
        <v>24.5</v>
      </c>
    </row>
    <row r="25" customHeight="1" spans="1:9">
      <c r="A25" s="6">
        <v>23</v>
      </c>
      <c r="B25" s="6">
        <v>30</v>
      </c>
      <c r="C25" s="6">
        <v>112.61</v>
      </c>
      <c r="D25" s="7">
        <v>138.51</v>
      </c>
      <c r="E25" s="6">
        <v>142.61</v>
      </c>
      <c r="F25" s="6">
        <v>29711.52</v>
      </c>
      <c r="G25" s="6">
        <v>48303.84</v>
      </c>
      <c r="H25" s="8">
        <f t="shared" si="0"/>
        <v>4.10000000000002</v>
      </c>
      <c r="I25" s="8">
        <f t="shared" si="1"/>
        <v>25.9</v>
      </c>
    </row>
    <row r="26" customHeight="1" spans="1:9">
      <c r="A26" s="6">
        <v>24</v>
      </c>
      <c r="B26" s="6">
        <v>28</v>
      </c>
      <c r="C26" s="6">
        <v>114.43</v>
      </c>
      <c r="D26" s="7">
        <v>139.03</v>
      </c>
      <c r="E26" s="6">
        <v>142.43</v>
      </c>
      <c r="F26" s="6">
        <v>29709.27</v>
      </c>
      <c r="G26" s="6">
        <v>48325.33</v>
      </c>
      <c r="H26" s="8">
        <f t="shared" si="0"/>
        <v>3.40000000000001</v>
      </c>
      <c r="I26" s="8">
        <f t="shared" si="1"/>
        <v>24.6</v>
      </c>
    </row>
    <row r="27" customHeight="1" spans="1:9">
      <c r="A27" s="6">
        <v>25</v>
      </c>
      <c r="B27" s="6">
        <v>30</v>
      </c>
      <c r="C27" s="6">
        <v>112.54</v>
      </c>
      <c r="D27" s="7">
        <v>138.84</v>
      </c>
      <c r="E27" s="6">
        <v>142.54</v>
      </c>
      <c r="F27" s="6">
        <v>29706.99</v>
      </c>
      <c r="G27" s="6">
        <v>48347</v>
      </c>
      <c r="H27" s="8">
        <f t="shared" si="0"/>
        <v>3.69999999999999</v>
      </c>
      <c r="I27" s="8">
        <f t="shared" si="1"/>
        <v>26.3</v>
      </c>
    </row>
    <row r="28" customHeight="1" spans="1:9">
      <c r="A28" s="6">
        <v>26</v>
      </c>
      <c r="B28" s="6">
        <v>22</v>
      </c>
      <c r="C28" s="6">
        <v>120.73</v>
      </c>
      <c r="D28" s="7">
        <v>140.43</v>
      </c>
      <c r="E28" s="6">
        <v>142.73</v>
      </c>
      <c r="F28" s="6">
        <v>29718.24</v>
      </c>
      <c r="G28" s="6">
        <v>48119.58</v>
      </c>
      <c r="H28" s="8">
        <f t="shared" si="0"/>
        <v>2.29999999999998</v>
      </c>
      <c r="I28" s="8">
        <f t="shared" si="1"/>
        <v>19.7</v>
      </c>
    </row>
    <row r="29" customHeight="1" spans="1:9">
      <c r="A29" s="6">
        <v>27</v>
      </c>
      <c r="B29" s="6">
        <v>20</v>
      </c>
      <c r="C29" s="6">
        <v>122.63</v>
      </c>
      <c r="D29" s="7">
        <v>138.43</v>
      </c>
      <c r="E29" s="6">
        <v>142.63</v>
      </c>
      <c r="F29" s="6">
        <v>29717.07</v>
      </c>
      <c r="G29" s="6">
        <v>48130.72</v>
      </c>
      <c r="H29" s="8">
        <f t="shared" si="0"/>
        <v>4.19999999999999</v>
      </c>
      <c r="I29" s="8">
        <f t="shared" si="1"/>
        <v>15.8</v>
      </c>
    </row>
    <row r="30" customHeight="1" spans="1:9">
      <c r="A30" s="6">
        <v>28</v>
      </c>
      <c r="B30" s="6">
        <v>20</v>
      </c>
      <c r="C30" s="6">
        <v>122.65</v>
      </c>
      <c r="D30" s="7">
        <v>138.45</v>
      </c>
      <c r="E30" s="6">
        <v>142.65</v>
      </c>
      <c r="F30" s="6">
        <v>29709.19</v>
      </c>
      <c r="G30" s="6">
        <v>48155.13</v>
      </c>
      <c r="H30" s="8">
        <f t="shared" si="0"/>
        <v>4.20000000000002</v>
      </c>
      <c r="I30" s="8">
        <f t="shared" si="1"/>
        <v>15.8</v>
      </c>
    </row>
    <row r="31" customHeight="1" spans="1:9">
      <c r="A31" s="6">
        <v>29</v>
      </c>
      <c r="B31" s="6">
        <v>20</v>
      </c>
      <c r="C31" s="6">
        <v>122.63</v>
      </c>
      <c r="D31" s="7">
        <v>139.33</v>
      </c>
      <c r="E31" s="6">
        <v>142.63</v>
      </c>
      <c r="F31" s="6">
        <v>29706.59</v>
      </c>
      <c r="G31" s="6">
        <v>48179.9</v>
      </c>
      <c r="H31" s="8">
        <f t="shared" si="0"/>
        <v>3.29999999999998</v>
      </c>
      <c r="I31" s="8">
        <f t="shared" si="1"/>
        <v>16.7</v>
      </c>
    </row>
    <row r="32" customHeight="1" spans="1:9">
      <c r="A32" s="6">
        <v>30</v>
      </c>
      <c r="B32" s="6">
        <v>20</v>
      </c>
      <c r="C32" s="6">
        <v>122.65</v>
      </c>
      <c r="D32" s="7">
        <v>139.95</v>
      </c>
      <c r="E32" s="6">
        <v>142.65</v>
      </c>
      <c r="F32" s="6">
        <v>29705.72</v>
      </c>
      <c r="G32" s="6">
        <v>48204.84</v>
      </c>
      <c r="H32" s="8">
        <f t="shared" si="0"/>
        <v>2.70000000000002</v>
      </c>
      <c r="I32" s="8">
        <f t="shared" si="1"/>
        <v>17.3</v>
      </c>
    </row>
    <row r="33" customHeight="1" spans="1:9">
      <c r="A33" s="6">
        <v>31</v>
      </c>
      <c r="B33" s="6">
        <v>20</v>
      </c>
      <c r="C33" s="6">
        <v>122.68</v>
      </c>
      <c r="D33" s="7">
        <v>139.18</v>
      </c>
      <c r="E33" s="6">
        <v>142.68</v>
      </c>
      <c r="F33" s="6">
        <v>29703.11</v>
      </c>
      <c r="G33" s="6">
        <v>48229.61</v>
      </c>
      <c r="H33" s="8">
        <f t="shared" si="0"/>
        <v>3.5</v>
      </c>
      <c r="I33" s="8">
        <f t="shared" si="1"/>
        <v>16.5</v>
      </c>
    </row>
    <row r="34" customHeight="1" spans="1:9">
      <c r="A34" s="6">
        <v>32</v>
      </c>
      <c r="B34" s="6">
        <v>20</v>
      </c>
      <c r="C34" s="6">
        <v>122.62</v>
      </c>
      <c r="D34" s="7">
        <v>138.72</v>
      </c>
      <c r="E34" s="6">
        <v>142.62</v>
      </c>
      <c r="F34" s="6">
        <v>29700.51</v>
      </c>
      <c r="G34" s="6">
        <v>48254.37</v>
      </c>
      <c r="H34" s="8">
        <f t="shared" si="0"/>
        <v>3.90000000000001</v>
      </c>
      <c r="I34" s="8">
        <f t="shared" si="1"/>
        <v>16.1</v>
      </c>
    </row>
    <row r="35" customHeight="1" spans="1:9">
      <c r="A35" s="6">
        <v>33</v>
      </c>
      <c r="B35" s="6">
        <v>20</v>
      </c>
      <c r="C35" s="6">
        <v>123.35</v>
      </c>
      <c r="D35" s="7">
        <v>139.85</v>
      </c>
      <c r="E35" s="6">
        <v>143.35</v>
      </c>
      <c r="F35" s="6">
        <v>29697.91</v>
      </c>
      <c r="G35" s="6">
        <v>48279.13</v>
      </c>
      <c r="H35" s="8">
        <f t="shared" si="0"/>
        <v>3.5</v>
      </c>
      <c r="I35" s="8">
        <f t="shared" si="1"/>
        <v>16.5</v>
      </c>
    </row>
    <row r="36" customHeight="1" spans="1:9">
      <c r="A36" s="6">
        <v>34</v>
      </c>
      <c r="B36" s="6">
        <v>20</v>
      </c>
      <c r="C36" s="6">
        <v>122.58</v>
      </c>
      <c r="D36" s="7">
        <v>138.58</v>
      </c>
      <c r="E36" s="6">
        <v>142.58</v>
      </c>
      <c r="F36" s="6">
        <v>29695.31</v>
      </c>
      <c r="G36" s="6">
        <v>48303.9</v>
      </c>
      <c r="H36" s="8">
        <f t="shared" ref="H36:H67" si="2">+E36-D36</f>
        <v>4</v>
      </c>
      <c r="I36" s="8">
        <f t="shared" ref="I36:I67" si="3">+B36-H36</f>
        <v>16</v>
      </c>
    </row>
    <row r="37" customHeight="1" spans="1:9">
      <c r="A37" s="6">
        <v>35</v>
      </c>
      <c r="B37" s="6">
        <v>20</v>
      </c>
      <c r="C37" s="6">
        <v>122.57</v>
      </c>
      <c r="D37" s="7">
        <v>139.07</v>
      </c>
      <c r="E37" s="6">
        <v>142.57</v>
      </c>
      <c r="F37" s="6">
        <v>29692.66</v>
      </c>
      <c r="G37" s="6">
        <v>48329.04</v>
      </c>
      <c r="H37" s="8">
        <f t="shared" si="2"/>
        <v>3.5</v>
      </c>
      <c r="I37" s="8">
        <f t="shared" si="3"/>
        <v>16.5</v>
      </c>
    </row>
    <row r="38" customHeight="1" spans="1:9">
      <c r="A38" s="6">
        <v>36</v>
      </c>
      <c r="B38" s="6">
        <v>28</v>
      </c>
      <c r="C38" s="6">
        <v>114.79</v>
      </c>
      <c r="D38" s="7">
        <v>138.79</v>
      </c>
      <c r="E38" s="6">
        <v>142.79</v>
      </c>
      <c r="F38" s="6">
        <v>29695.33</v>
      </c>
      <c r="G38" s="6">
        <v>48116.05</v>
      </c>
      <c r="H38" s="8">
        <f t="shared" si="2"/>
        <v>4</v>
      </c>
      <c r="I38" s="8">
        <f t="shared" si="3"/>
        <v>24</v>
      </c>
    </row>
    <row r="39" customHeight="1" spans="1:9">
      <c r="A39" s="6">
        <v>37</v>
      </c>
      <c r="B39" s="6">
        <v>30</v>
      </c>
      <c r="C39" s="6">
        <v>112.66</v>
      </c>
      <c r="D39" s="7">
        <v>137.06</v>
      </c>
      <c r="E39" s="6">
        <v>142.66</v>
      </c>
      <c r="F39" s="6">
        <v>29693.05</v>
      </c>
      <c r="G39" s="6">
        <v>48137.79</v>
      </c>
      <c r="H39" s="8">
        <f t="shared" si="2"/>
        <v>5.59999999999999</v>
      </c>
      <c r="I39" s="8">
        <f t="shared" si="3"/>
        <v>24.4</v>
      </c>
    </row>
    <row r="40" customHeight="1" spans="1:9">
      <c r="A40" s="6">
        <v>38</v>
      </c>
      <c r="B40" s="6">
        <v>28</v>
      </c>
      <c r="C40" s="6">
        <v>114.74</v>
      </c>
      <c r="D40" s="7">
        <v>136.54</v>
      </c>
      <c r="E40" s="6">
        <v>142.74</v>
      </c>
      <c r="F40" s="6">
        <v>29690.79</v>
      </c>
      <c r="G40" s="6">
        <v>48159.27</v>
      </c>
      <c r="H40" s="8">
        <f t="shared" si="2"/>
        <v>6.20000000000002</v>
      </c>
      <c r="I40" s="8">
        <f t="shared" si="3"/>
        <v>21.8</v>
      </c>
    </row>
    <row r="41" customHeight="1" spans="1:9">
      <c r="A41" s="6">
        <v>39</v>
      </c>
      <c r="B41" s="6">
        <v>30</v>
      </c>
      <c r="C41" s="6">
        <v>112.69</v>
      </c>
      <c r="D41" s="7">
        <v>139.99</v>
      </c>
      <c r="E41" s="6">
        <v>142.69</v>
      </c>
      <c r="F41" s="6">
        <v>29688.53</v>
      </c>
      <c r="G41" s="6">
        <v>48180.77</v>
      </c>
      <c r="H41" s="8">
        <f t="shared" si="2"/>
        <v>2.69999999999999</v>
      </c>
      <c r="I41" s="8">
        <f t="shared" si="3"/>
        <v>27.3</v>
      </c>
    </row>
    <row r="42" customHeight="1" spans="1:9">
      <c r="A42" s="6">
        <v>40</v>
      </c>
      <c r="B42" s="6">
        <v>22</v>
      </c>
      <c r="C42" s="6">
        <v>120.7</v>
      </c>
      <c r="D42" s="7">
        <v>138.8</v>
      </c>
      <c r="E42" s="6">
        <v>142.7</v>
      </c>
      <c r="F42" s="6">
        <v>29689.03</v>
      </c>
      <c r="G42" s="6">
        <v>48202.87</v>
      </c>
      <c r="H42" s="8">
        <f t="shared" si="2"/>
        <v>3.89999999999998</v>
      </c>
      <c r="I42" s="8">
        <f t="shared" si="3"/>
        <v>18.1</v>
      </c>
    </row>
    <row r="43" customHeight="1" spans="1:9">
      <c r="A43" s="6">
        <v>41</v>
      </c>
      <c r="B43" s="6">
        <v>25</v>
      </c>
      <c r="C43" s="6">
        <v>117.67</v>
      </c>
      <c r="D43" s="7">
        <v>138.77</v>
      </c>
      <c r="E43" s="6">
        <v>142.67</v>
      </c>
      <c r="F43" s="6">
        <v>29692.36</v>
      </c>
      <c r="G43" s="6">
        <v>48226.92</v>
      </c>
      <c r="H43" s="8">
        <f t="shared" si="2"/>
        <v>3.89999999999998</v>
      </c>
      <c r="I43" s="8">
        <f t="shared" si="3"/>
        <v>21.1</v>
      </c>
    </row>
    <row r="44" customHeight="1" spans="1:9">
      <c r="A44" s="6">
        <v>42</v>
      </c>
      <c r="B44" s="6">
        <v>22</v>
      </c>
      <c r="C44" s="6">
        <v>120.8</v>
      </c>
      <c r="D44" s="7">
        <v>138.3</v>
      </c>
      <c r="E44" s="6">
        <v>142.8</v>
      </c>
      <c r="F44" s="6">
        <v>29684.1</v>
      </c>
      <c r="G44" s="6">
        <v>48249.75</v>
      </c>
      <c r="H44" s="8">
        <f t="shared" si="2"/>
        <v>4.5</v>
      </c>
      <c r="I44" s="8">
        <f t="shared" si="3"/>
        <v>17.5</v>
      </c>
    </row>
    <row r="45" customHeight="1" spans="1:9">
      <c r="A45" s="6">
        <v>43</v>
      </c>
      <c r="B45" s="6">
        <v>22</v>
      </c>
      <c r="C45" s="6">
        <v>120.76</v>
      </c>
      <c r="D45" s="7">
        <v>138.06</v>
      </c>
      <c r="E45" s="6">
        <v>142.76</v>
      </c>
      <c r="F45" s="6">
        <v>29681.76</v>
      </c>
      <c r="G45" s="6">
        <v>48271.99</v>
      </c>
      <c r="H45" s="8">
        <f t="shared" si="2"/>
        <v>4.69999999999999</v>
      </c>
      <c r="I45" s="8">
        <f t="shared" si="3"/>
        <v>17.3</v>
      </c>
    </row>
    <row r="46" customHeight="1" spans="1:9">
      <c r="A46" s="6">
        <v>44</v>
      </c>
      <c r="B46" s="6">
        <v>25</v>
      </c>
      <c r="C46" s="6">
        <v>117.61</v>
      </c>
      <c r="D46" s="7">
        <v>138.81</v>
      </c>
      <c r="E46" s="6">
        <v>142.61</v>
      </c>
      <c r="F46" s="6">
        <v>29685.17</v>
      </c>
      <c r="G46" s="6">
        <v>48296.04</v>
      </c>
      <c r="H46" s="8">
        <f t="shared" si="2"/>
        <v>3.80000000000001</v>
      </c>
      <c r="I46" s="8">
        <f t="shared" si="3"/>
        <v>21.2</v>
      </c>
    </row>
    <row r="47" customHeight="1" spans="1:9">
      <c r="A47" s="6">
        <v>45</v>
      </c>
      <c r="B47" s="6">
        <v>22</v>
      </c>
      <c r="C47" s="6">
        <v>120.66</v>
      </c>
      <c r="D47" s="7">
        <v>139.36</v>
      </c>
      <c r="E47" s="6">
        <v>142.66</v>
      </c>
      <c r="F47" s="6">
        <v>29676.84</v>
      </c>
      <c r="G47" s="6">
        <v>48318.87</v>
      </c>
      <c r="H47" s="8">
        <f t="shared" si="2"/>
        <v>3.29999999999998</v>
      </c>
      <c r="I47" s="8">
        <f t="shared" si="3"/>
        <v>18.7</v>
      </c>
    </row>
    <row r="48" customHeight="1" spans="1:9">
      <c r="A48" s="6">
        <v>46</v>
      </c>
      <c r="B48" s="6">
        <v>30</v>
      </c>
      <c r="C48" s="6">
        <v>112.85</v>
      </c>
      <c r="D48" s="7">
        <v>138.35</v>
      </c>
      <c r="E48" s="6">
        <v>142.85</v>
      </c>
      <c r="F48" s="6">
        <v>29685.94</v>
      </c>
      <c r="G48" s="6">
        <v>48115.06</v>
      </c>
      <c r="H48" s="8">
        <f t="shared" si="2"/>
        <v>4.5</v>
      </c>
      <c r="I48" s="8">
        <f t="shared" si="3"/>
        <v>25.5</v>
      </c>
    </row>
    <row r="49" customHeight="1" spans="1:9">
      <c r="A49" s="6">
        <v>47</v>
      </c>
      <c r="B49" s="6">
        <v>28</v>
      </c>
      <c r="C49" s="6">
        <v>114.73</v>
      </c>
      <c r="D49" s="7">
        <v>137.93</v>
      </c>
      <c r="E49" s="6">
        <v>142.73</v>
      </c>
      <c r="F49" s="6">
        <v>29683.66</v>
      </c>
      <c r="G49" s="6">
        <v>48136.75</v>
      </c>
      <c r="H49" s="8">
        <f t="shared" si="2"/>
        <v>4.79999999999998</v>
      </c>
      <c r="I49" s="8">
        <f t="shared" si="3"/>
        <v>23.2</v>
      </c>
    </row>
    <row r="50" customHeight="1" spans="1:9">
      <c r="A50" s="6">
        <v>48</v>
      </c>
      <c r="B50" s="6">
        <v>30</v>
      </c>
      <c r="C50" s="6">
        <v>112.75</v>
      </c>
      <c r="D50" s="7">
        <v>137.85</v>
      </c>
      <c r="E50" s="6">
        <v>142.75</v>
      </c>
      <c r="F50" s="6">
        <v>29681.41</v>
      </c>
      <c r="G50" s="6">
        <v>48158.24</v>
      </c>
      <c r="H50" s="8">
        <f t="shared" si="2"/>
        <v>4.90000000000001</v>
      </c>
      <c r="I50" s="8">
        <f t="shared" si="3"/>
        <v>25.1</v>
      </c>
    </row>
    <row r="51" customHeight="1" spans="1:9">
      <c r="A51" s="6">
        <v>49</v>
      </c>
      <c r="B51" s="6">
        <v>28</v>
      </c>
      <c r="C51" s="6">
        <v>114.7</v>
      </c>
      <c r="D51" s="7">
        <v>139.9</v>
      </c>
      <c r="E51" s="6">
        <v>142.7</v>
      </c>
      <c r="F51" s="6">
        <v>29679.14</v>
      </c>
      <c r="G51" s="6">
        <v>48179.78</v>
      </c>
      <c r="H51" s="8">
        <f t="shared" si="2"/>
        <v>2.79999999999998</v>
      </c>
      <c r="I51" s="8">
        <f t="shared" si="3"/>
        <v>25.2</v>
      </c>
    </row>
    <row r="52" customHeight="1" spans="1:9">
      <c r="A52" s="6">
        <v>50</v>
      </c>
      <c r="B52" s="6">
        <v>25</v>
      </c>
      <c r="C52" s="6">
        <v>117.67</v>
      </c>
      <c r="D52" s="7">
        <v>139.47</v>
      </c>
      <c r="E52" s="6">
        <v>142.67</v>
      </c>
      <c r="F52" s="6">
        <v>29679.81</v>
      </c>
      <c r="G52" s="6">
        <v>48201.9</v>
      </c>
      <c r="H52" s="8">
        <f t="shared" si="2"/>
        <v>3.19999999999999</v>
      </c>
      <c r="I52" s="8">
        <f t="shared" si="3"/>
        <v>21.8</v>
      </c>
    </row>
    <row r="53" customHeight="1" spans="1:9">
      <c r="A53" s="6">
        <v>51</v>
      </c>
      <c r="B53" s="6">
        <v>22</v>
      </c>
      <c r="C53" s="6">
        <v>120.75</v>
      </c>
      <c r="D53" s="7">
        <v>139.95</v>
      </c>
      <c r="E53" s="6">
        <v>142.75</v>
      </c>
      <c r="F53" s="6">
        <v>29677.34</v>
      </c>
      <c r="G53" s="6">
        <v>48225.34</v>
      </c>
      <c r="H53" s="8">
        <f t="shared" si="2"/>
        <v>2.80000000000001</v>
      </c>
      <c r="I53" s="8">
        <f t="shared" si="3"/>
        <v>19.2</v>
      </c>
    </row>
    <row r="54" customHeight="1" spans="1:9">
      <c r="A54" s="6">
        <v>52</v>
      </c>
      <c r="B54" s="6">
        <v>22</v>
      </c>
      <c r="C54" s="6">
        <v>120.72</v>
      </c>
      <c r="D54" s="7">
        <v>138.32</v>
      </c>
      <c r="E54" s="6">
        <v>142.72</v>
      </c>
      <c r="F54" s="6">
        <v>29674.89</v>
      </c>
      <c r="G54" s="6">
        <v>48248.71</v>
      </c>
      <c r="H54" s="8">
        <f t="shared" si="2"/>
        <v>4.40000000000001</v>
      </c>
      <c r="I54" s="8">
        <f t="shared" si="3"/>
        <v>17.6</v>
      </c>
    </row>
    <row r="55" customHeight="1" spans="1:9">
      <c r="A55" s="6">
        <v>53</v>
      </c>
      <c r="B55" s="6">
        <v>25</v>
      </c>
      <c r="C55" s="6">
        <v>118.21</v>
      </c>
      <c r="D55" s="7">
        <v>139.11</v>
      </c>
      <c r="E55" s="6">
        <v>143.21</v>
      </c>
      <c r="F55" s="6">
        <v>29672.47</v>
      </c>
      <c r="G55" s="6">
        <v>48271.01</v>
      </c>
      <c r="H55" s="8">
        <f t="shared" si="2"/>
        <v>4.09999999999999</v>
      </c>
      <c r="I55" s="8">
        <f t="shared" si="3"/>
        <v>20.9</v>
      </c>
    </row>
    <row r="56" customHeight="1" spans="1:9">
      <c r="A56" s="6">
        <v>54</v>
      </c>
      <c r="B56" s="6">
        <v>22</v>
      </c>
      <c r="C56" s="6">
        <v>120.2</v>
      </c>
      <c r="D56" s="7">
        <v>138.7</v>
      </c>
      <c r="E56" s="6">
        <v>142.7</v>
      </c>
      <c r="F56" s="6">
        <v>29670.08</v>
      </c>
      <c r="G56" s="6">
        <v>48294.46</v>
      </c>
      <c r="H56" s="8">
        <f t="shared" si="2"/>
        <v>4</v>
      </c>
      <c r="I56" s="8">
        <f t="shared" si="3"/>
        <v>18</v>
      </c>
    </row>
    <row r="57" customHeight="1" spans="1:9">
      <c r="A57" s="6">
        <v>55</v>
      </c>
      <c r="B57" s="6">
        <v>25</v>
      </c>
      <c r="C57" s="6">
        <v>117.68</v>
      </c>
      <c r="D57" s="7">
        <v>139.28</v>
      </c>
      <c r="E57" s="6">
        <v>142.68</v>
      </c>
      <c r="F57" s="6">
        <v>29667.62</v>
      </c>
      <c r="G57" s="6">
        <v>48317.9</v>
      </c>
      <c r="H57" s="8">
        <f t="shared" si="2"/>
        <v>3.40000000000001</v>
      </c>
      <c r="I57" s="8">
        <f t="shared" si="3"/>
        <v>21.6</v>
      </c>
    </row>
    <row r="58" customHeight="1" spans="1:9">
      <c r="A58" s="6">
        <v>56</v>
      </c>
      <c r="B58" s="6">
        <v>20</v>
      </c>
      <c r="C58" s="6">
        <v>122.85</v>
      </c>
      <c r="D58" s="7">
        <v>137.45</v>
      </c>
      <c r="E58" s="6">
        <v>142.85</v>
      </c>
      <c r="F58" s="6">
        <v>29667.43</v>
      </c>
      <c r="G58" s="6">
        <v>48111.7</v>
      </c>
      <c r="H58" s="8">
        <f t="shared" si="2"/>
        <v>5.40000000000001</v>
      </c>
      <c r="I58" s="8">
        <f t="shared" si="3"/>
        <v>14.6</v>
      </c>
    </row>
    <row r="59" customHeight="1" spans="1:9">
      <c r="A59" s="6">
        <v>57</v>
      </c>
      <c r="B59" s="6">
        <v>22</v>
      </c>
      <c r="C59" s="6">
        <v>120.73</v>
      </c>
      <c r="D59" s="7">
        <v>138.63</v>
      </c>
      <c r="E59" s="6">
        <v>142.73</v>
      </c>
      <c r="F59" s="6">
        <v>29664.54</v>
      </c>
      <c r="G59" s="6">
        <v>48139.16</v>
      </c>
      <c r="H59" s="8">
        <f t="shared" si="2"/>
        <v>4.09999999999999</v>
      </c>
      <c r="I59" s="8">
        <f t="shared" si="3"/>
        <v>17.9</v>
      </c>
    </row>
    <row r="60" customHeight="1" spans="1:9">
      <c r="A60" s="6">
        <v>58</v>
      </c>
      <c r="B60" s="6">
        <v>20</v>
      </c>
      <c r="C60" s="6">
        <v>122.69</v>
      </c>
      <c r="D60" s="7">
        <v>138.89</v>
      </c>
      <c r="E60" s="6">
        <v>142.69</v>
      </c>
      <c r="F60" s="6">
        <v>29661.64</v>
      </c>
      <c r="G60" s="6">
        <v>48166.61</v>
      </c>
      <c r="H60" s="8">
        <f t="shared" si="2"/>
        <v>3.80000000000001</v>
      </c>
      <c r="I60" s="8">
        <f t="shared" si="3"/>
        <v>16.2</v>
      </c>
    </row>
    <row r="61" customHeight="1" spans="1:9">
      <c r="A61" s="6">
        <v>59</v>
      </c>
      <c r="B61" s="6">
        <v>20</v>
      </c>
      <c r="C61" s="6">
        <v>122.75</v>
      </c>
      <c r="D61" s="7">
        <v>139.05</v>
      </c>
      <c r="E61" s="6">
        <v>142.75</v>
      </c>
      <c r="F61" s="6">
        <v>29666.21</v>
      </c>
      <c r="G61" s="6">
        <v>48194.84</v>
      </c>
      <c r="H61" s="8">
        <f t="shared" si="2"/>
        <v>3.69999999999999</v>
      </c>
      <c r="I61" s="8">
        <f t="shared" si="3"/>
        <v>16.3</v>
      </c>
    </row>
    <row r="62" customHeight="1" spans="1:9">
      <c r="A62" s="6">
        <v>60</v>
      </c>
      <c r="B62" s="6">
        <v>22</v>
      </c>
      <c r="C62" s="6">
        <v>120.83</v>
      </c>
      <c r="D62" s="7">
        <v>140.03</v>
      </c>
      <c r="E62" s="6">
        <v>142.83</v>
      </c>
      <c r="F62" s="6">
        <v>29649.46</v>
      </c>
      <c r="G62" s="6">
        <v>48178.7</v>
      </c>
      <c r="H62" s="8">
        <f t="shared" si="2"/>
        <v>2.80000000000001</v>
      </c>
      <c r="I62" s="8">
        <f t="shared" si="3"/>
        <v>19.2</v>
      </c>
    </row>
    <row r="63" customHeight="1" spans="1:9">
      <c r="A63" s="6">
        <v>61</v>
      </c>
      <c r="B63" s="6">
        <v>22</v>
      </c>
      <c r="C63" s="6">
        <v>120.88</v>
      </c>
      <c r="D63" s="7">
        <v>139.68</v>
      </c>
      <c r="E63" s="6">
        <v>142.88</v>
      </c>
      <c r="F63" s="6">
        <v>29646.74</v>
      </c>
      <c r="G63" s="6">
        <v>48204.73</v>
      </c>
      <c r="H63" s="8">
        <f t="shared" si="2"/>
        <v>3.19999999999999</v>
      </c>
      <c r="I63" s="8">
        <f t="shared" si="3"/>
        <v>18.8</v>
      </c>
    </row>
    <row r="64" customHeight="1" spans="1:9">
      <c r="A64" s="6">
        <v>62</v>
      </c>
      <c r="B64" s="6">
        <v>25</v>
      </c>
      <c r="C64" s="6">
        <v>117.83</v>
      </c>
      <c r="D64" s="7">
        <v>139.83</v>
      </c>
      <c r="E64" s="6">
        <v>142.83</v>
      </c>
      <c r="F64" s="6">
        <v>29644.01</v>
      </c>
      <c r="G64" s="6">
        <v>48230.69</v>
      </c>
      <c r="H64" s="8">
        <f t="shared" si="2"/>
        <v>3</v>
      </c>
      <c r="I64" s="8">
        <f t="shared" si="3"/>
        <v>22</v>
      </c>
    </row>
    <row r="65" customHeight="1" spans="1:9">
      <c r="A65" s="6">
        <v>63</v>
      </c>
      <c r="B65" s="6">
        <v>22</v>
      </c>
      <c r="C65" s="6">
        <v>120.83</v>
      </c>
      <c r="D65" s="7">
        <v>139.73</v>
      </c>
      <c r="E65" s="6">
        <v>142.83</v>
      </c>
      <c r="F65" s="6">
        <v>29646.76</v>
      </c>
      <c r="G65" s="6">
        <v>48243.64</v>
      </c>
      <c r="H65" s="8">
        <f t="shared" si="2"/>
        <v>3.10000000000002</v>
      </c>
      <c r="I65" s="8">
        <f t="shared" si="3"/>
        <v>18.9</v>
      </c>
    </row>
    <row r="66" customHeight="1" spans="1:9">
      <c r="A66" s="6">
        <v>64</v>
      </c>
      <c r="B66" s="6">
        <v>25</v>
      </c>
      <c r="C66" s="6">
        <v>118.29</v>
      </c>
      <c r="D66" s="7">
        <v>139.39</v>
      </c>
      <c r="E66" s="6">
        <v>143.29</v>
      </c>
      <c r="F66" s="6">
        <v>29644.05</v>
      </c>
      <c r="G66" s="6">
        <v>48269.6</v>
      </c>
      <c r="H66" s="8">
        <f t="shared" si="2"/>
        <v>3.90000000000001</v>
      </c>
      <c r="I66" s="8">
        <f t="shared" si="3"/>
        <v>21.1</v>
      </c>
    </row>
    <row r="67" customHeight="1" spans="1:9">
      <c r="A67" s="6">
        <v>65</v>
      </c>
      <c r="B67" s="6">
        <v>22</v>
      </c>
      <c r="C67" s="6">
        <v>120.63</v>
      </c>
      <c r="D67" s="7">
        <v>139.43</v>
      </c>
      <c r="E67" s="6">
        <v>142.63</v>
      </c>
      <c r="F67" s="6">
        <v>29641.3</v>
      </c>
      <c r="G67" s="6">
        <v>48295.63</v>
      </c>
      <c r="H67" s="8">
        <f t="shared" si="2"/>
        <v>3.19999999999999</v>
      </c>
      <c r="I67" s="8">
        <f t="shared" si="3"/>
        <v>18.8</v>
      </c>
    </row>
    <row r="68" customHeight="1" spans="1:9">
      <c r="A68" s="6">
        <v>66</v>
      </c>
      <c r="B68" s="6">
        <v>28</v>
      </c>
      <c r="C68" s="6">
        <v>114.96</v>
      </c>
      <c r="D68" s="7">
        <v>137.36</v>
      </c>
      <c r="E68" s="6">
        <v>142.96</v>
      </c>
      <c r="F68" s="6">
        <v>29649.62</v>
      </c>
      <c r="G68" s="6">
        <v>48101.59</v>
      </c>
      <c r="H68" s="8">
        <f t="shared" ref="H68:H99" si="4">+E68-D68</f>
        <v>5.59999999999999</v>
      </c>
      <c r="I68" s="8">
        <f t="shared" ref="I68:I99" si="5">+B68-H68</f>
        <v>22.4</v>
      </c>
    </row>
    <row r="69" customHeight="1" spans="1:9">
      <c r="A69" s="6">
        <v>67</v>
      </c>
      <c r="B69" s="6">
        <v>30</v>
      </c>
      <c r="C69" s="6">
        <v>112.85</v>
      </c>
      <c r="D69" s="7">
        <v>138.25</v>
      </c>
      <c r="E69" s="6">
        <v>142.85</v>
      </c>
      <c r="F69" s="6">
        <v>29647.41</v>
      </c>
      <c r="G69" s="6">
        <v>48123.34</v>
      </c>
      <c r="H69" s="8">
        <f t="shared" si="4"/>
        <v>4.59999999999999</v>
      </c>
      <c r="I69" s="8">
        <f t="shared" si="5"/>
        <v>25.4</v>
      </c>
    </row>
    <row r="70" customHeight="1" spans="1:9">
      <c r="A70" s="6">
        <v>68</v>
      </c>
      <c r="B70" s="6">
        <v>28</v>
      </c>
      <c r="C70" s="6">
        <v>114.95</v>
      </c>
      <c r="D70" s="7">
        <v>136.35</v>
      </c>
      <c r="E70" s="6">
        <v>142.95</v>
      </c>
      <c r="F70" s="6">
        <v>29645.16</v>
      </c>
      <c r="G70" s="6">
        <v>48144.8</v>
      </c>
      <c r="H70" s="8">
        <f t="shared" si="4"/>
        <v>6.59999999999999</v>
      </c>
      <c r="I70" s="8">
        <f t="shared" si="5"/>
        <v>21.4</v>
      </c>
    </row>
    <row r="71" customHeight="1" spans="1:9">
      <c r="A71" s="6">
        <v>69</v>
      </c>
      <c r="B71" s="6">
        <v>30</v>
      </c>
      <c r="C71" s="6">
        <v>112.83</v>
      </c>
      <c r="D71" s="7">
        <v>139.33</v>
      </c>
      <c r="E71" s="6">
        <v>142.83</v>
      </c>
      <c r="F71" s="6">
        <v>29642.82</v>
      </c>
      <c r="G71" s="6">
        <v>48166.3</v>
      </c>
      <c r="H71" s="8">
        <f t="shared" si="4"/>
        <v>3.5</v>
      </c>
      <c r="I71" s="8">
        <f t="shared" si="5"/>
        <v>26.5</v>
      </c>
    </row>
    <row r="72" customHeight="1" spans="1:9">
      <c r="A72" s="6">
        <v>70</v>
      </c>
      <c r="B72" s="6">
        <v>22</v>
      </c>
      <c r="C72" s="6">
        <v>120.86</v>
      </c>
      <c r="D72" s="7">
        <v>138.86</v>
      </c>
      <c r="E72" s="6">
        <v>142.86</v>
      </c>
      <c r="F72" s="6">
        <v>29638.46</v>
      </c>
      <c r="G72" s="6">
        <v>48177.51</v>
      </c>
      <c r="H72" s="8">
        <f t="shared" si="4"/>
        <v>4</v>
      </c>
      <c r="I72" s="8">
        <f t="shared" si="5"/>
        <v>18</v>
      </c>
    </row>
    <row r="73" customHeight="1" spans="1:9">
      <c r="A73" s="6">
        <v>71</v>
      </c>
      <c r="B73" s="6">
        <v>22</v>
      </c>
      <c r="C73" s="6">
        <v>120.91</v>
      </c>
      <c r="D73" s="7">
        <v>138.91</v>
      </c>
      <c r="E73" s="6">
        <v>142.91</v>
      </c>
      <c r="F73" s="6">
        <v>29635.75</v>
      </c>
      <c r="G73" s="6">
        <v>48203.57</v>
      </c>
      <c r="H73" s="8">
        <f t="shared" si="4"/>
        <v>4</v>
      </c>
      <c r="I73" s="8">
        <f t="shared" si="5"/>
        <v>18</v>
      </c>
    </row>
    <row r="74" customHeight="1" spans="1:9">
      <c r="A74" s="6">
        <v>72</v>
      </c>
      <c r="B74" s="6">
        <v>22</v>
      </c>
      <c r="C74" s="6">
        <v>120.83</v>
      </c>
      <c r="D74" s="7">
        <v>139.93</v>
      </c>
      <c r="E74" s="6">
        <v>142.83</v>
      </c>
      <c r="F74" s="6">
        <v>29632.98</v>
      </c>
      <c r="G74" s="6">
        <v>48229.63</v>
      </c>
      <c r="H74" s="8">
        <f t="shared" si="4"/>
        <v>2.90000000000001</v>
      </c>
      <c r="I74" s="8">
        <f t="shared" si="5"/>
        <v>19.1</v>
      </c>
    </row>
    <row r="75" customHeight="1" spans="1:9">
      <c r="A75" s="6">
        <v>73</v>
      </c>
      <c r="B75" s="6">
        <v>25</v>
      </c>
      <c r="C75" s="6">
        <v>117.78</v>
      </c>
      <c r="D75" s="7">
        <v>139.68</v>
      </c>
      <c r="E75" s="6">
        <v>142.78</v>
      </c>
      <c r="F75" s="6">
        <v>29635.76</v>
      </c>
      <c r="G75" s="6">
        <v>48242.39</v>
      </c>
      <c r="H75" s="8">
        <f t="shared" si="4"/>
        <v>3.09999999999999</v>
      </c>
      <c r="I75" s="8">
        <f t="shared" si="5"/>
        <v>21.9</v>
      </c>
    </row>
    <row r="76" customHeight="1" spans="1:9">
      <c r="A76" s="6">
        <v>74</v>
      </c>
      <c r="B76" s="6">
        <v>22</v>
      </c>
      <c r="C76" s="6">
        <v>121.41</v>
      </c>
      <c r="D76" s="7">
        <v>138.31</v>
      </c>
      <c r="E76" s="6">
        <v>143.41</v>
      </c>
      <c r="F76" s="6">
        <v>29633.06</v>
      </c>
      <c r="G76" s="6">
        <v>48268.45</v>
      </c>
      <c r="H76" s="8">
        <f t="shared" si="4"/>
        <v>5.09999999999999</v>
      </c>
      <c r="I76" s="8">
        <f t="shared" si="5"/>
        <v>16.9</v>
      </c>
    </row>
    <row r="77" customHeight="1" spans="1:9">
      <c r="A77" s="6">
        <v>75</v>
      </c>
      <c r="B77" s="6">
        <v>25</v>
      </c>
      <c r="C77" s="6">
        <v>117.61</v>
      </c>
      <c r="D77" s="7">
        <v>138.51</v>
      </c>
      <c r="E77" s="6">
        <v>142.61</v>
      </c>
      <c r="F77" s="6">
        <v>29630.29</v>
      </c>
      <c r="G77" s="6">
        <v>48294.5</v>
      </c>
      <c r="H77" s="8">
        <f t="shared" si="4"/>
        <v>4.10000000000002</v>
      </c>
      <c r="I77" s="8">
        <f t="shared" si="5"/>
        <v>20.9</v>
      </c>
    </row>
    <row r="78" customHeight="1" spans="1:9">
      <c r="A78" s="6">
        <v>76</v>
      </c>
      <c r="B78" s="6">
        <v>30</v>
      </c>
      <c r="C78" s="6">
        <v>113.03</v>
      </c>
      <c r="D78" s="7">
        <v>137.13</v>
      </c>
      <c r="E78" s="6">
        <v>143.03</v>
      </c>
      <c r="F78" s="6">
        <v>29640.3</v>
      </c>
      <c r="G78" s="6">
        <v>48100.62</v>
      </c>
      <c r="H78" s="8">
        <f t="shared" si="4"/>
        <v>5.90000000000001</v>
      </c>
      <c r="I78" s="8">
        <f t="shared" si="5"/>
        <v>24.1</v>
      </c>
    </row>
    <row r="79" customHeight="1" spans="1:9">
      <c r="A79" s="6">
        <v>77</v>
      </c>
      <c r="B79" s="6">
        <v>28</v>
      </c>
      <c r="C79" s="6">
        <v>114.91</v>
      </c>
      <c r="D79" s="7">
        <v>137.91</v>
      </c>
      <c r="E79" s="6">
        <v>142.91</v>
      </c>
      <c r="F79" s="6">
        <v>29638.03</v>
      </c>
      <c r="G79" s="6">
        <v>48122.31</v>
      </c>
      <c r="H79" s="8">
        <f t="shared" si="4"/>
        <v>5</v>
      </c>
      <c r="I79" s="8">
        <f t="shared" si="5"/>
        <v>23</v>
      </c>
    </row>
    <row r="80" customHeight="1" spans="1:9">
      <c r="A80" s="6">
        <v>78</v>
      </c>
      <c r="B80" s="6">
        <v>30</v>
      </c>
      <c r="C80" s="6">
        <v>112.89</v>
      </c>
      <c r="D80" s="7">
        <v>137.99</v>
      </c>
      <c r="E80" s="6">
        <v>142.89</v>
      </c>
      <c r="F80" s="6">
        <v>29635.77</v>
      </c>
      <c r="G80" s="6">
        <v>48143.79</v>
      </c>
      <c r="H80" s="8">
        <f t="shared" si="4"/>
        <v>4.89999999999998</v>
      </c>
      <c r="I80" s="8">
        <f t="shared" si="5"/>
        <v>25.1</v>
      </c>
    </row>
    <row r="81" customHeight="1" spans="1:9">
      <c r="A81" s="6">
        <v>79</v>
      </c>
      <c r="B81" s="6">
        <v>28</v>
      </c>
      <c r="C81" s="6">
        <v>114.83</v>
      </c>
      <c r="D81" s="7">
        <v>139.23</v>
      </c>
      <c r="E81" s="6">
        <v>142.83</v>
      </c>
      <c r="F81" s="6">
        <v>29633.5</v>
      </c>
      <c r="G81" s="6">
        <v>48165.33</v>
      </c>
      <c r="H81" s="8">
        <f t="shared" si="4"/>
        <v>3.60000000000002</v>
      </c>
      <c r="I81" s="8">
        <f t="shared" si="5"/>
        <v>24.4</v>
      </c>
    </row>
    <row r="82" customHeight="1" spans="1:9">
      <c r="A82" s="6">
        <v>80</v>
      </c>
      <c r="B82" s="6">
        <v>20</v>
      </c>
      <c r="C82" s="6">
        <v>123.09</v>
      </c>
      <c r="D82" s="7">
        <v>137.09</v>
      </c>
      <c r="E82" s="6">
        <v>143.09</v>
      </c>
      <c r="F82" s="6">
        <v>29621.36</v>
      </c>
      <c r="G82" s="6">
        <v>48102.81</v>
      </c>
      <c r="H82" s="8">
        <f t="shared" si="4"/>
        <v>6</v>
      </c>
      <c r="I82" s="8">
        <f t="shared" si="5"/>
        <v>14</v>
      </c>
    </row>
    <row r="83" customHeight="1" spans="1:9">
      <c r="A83" s="6">
        <v>81</v>
      </c>
      <c r="B83" s="6">
        <v>20</v>
      </c>
      <c r="C83" s="6">
        <v>123.11</v>
      </c>
      <c r="D83" s="7">
        <v>138.21</v>
      </c>
      <c r="E83" s="6">
        <v>143.11</v>
      </c>
      <c r="F83" s="6">
        <v>29618.92</v>
      </c>
      <c r="G83" s="6">
        <v>48130.35</v>
      </c>
      <c r="H83" s="8">
        <f t="shared" si="4"/>
        <v>4.90000000000001</v>
      </c>
      <c r="I83" s="8">
        <f t="shared" si="5"/>
        <v>15.1</v>
      </c>
    </row>
    <row r="84" customHeight="1" spans="1:9">
      <c r="A84" s="6">
        <v>82</v>
      </c>
      <c r="B84" s="6">
        <v>20</v>
      </c>
      <c r="C84" s="6">
        <v>122.95</v>
      </c>
      <c r="D84" s="7">
        <v>138.65</v>
      </c>
      <c r="E84" s="6">
        <v>142.95</v>
      </c>
      <c r="F84" s="6">
        <v>29616.49</v>
      </c>
      <c r="G84" s="6">
        <v>48157.9</v>
      </c>
      <c r="H84" s="8">
        <f t="shared" si="4"/>
        <v>4.29999999999998</v>
      </c>
      <c r="I84" s="8">
        <f t="shared" si="5"/>
        <v>15.7</v>
      </c>
    </row>
    <row r="85" customHeight="1" spans="1:9">
      <c r="A85" s="6">
        <v>83</v>
      </c>
      <c r="B85" s="6">
        <v>20</v>
      </c>
      <c r="C85" s="6">
        <v>122.91</v>
      </c>
      <c r="D85" s="7">
        <v>138.31</v>
      </c>
      <c r="E85" s="6">
        <v>142.91</v>
      </c>
      <c r="F85" s="6">
        <v>29619.96</v>
      </c>
      <c r="G85" s="6">
        <v>48181.6</v>
      </c>
      <c r="H85" s="8">
        <f t="shared" si="4"/>
        <v>4.59999999999999</v>
      </c>
      <c r="I85" s="8">
        <f t="shared" si="5"/>
        <v>15.4</v>
      </c>
    </row>
    <row r="86" customHeight="1" spans="1:9">
      <c r="A86" s="6">
        <v>84</v>
      </c>
      <c r="B86" s="6">
        <v>20</v>
      </c>
      <c r="C86" s="6">
        <v>122.95</v>
      </c>
      <c r="D86" s="7">
        <v>139.25</v>
      </c>
      <c r="E86" s="6">
        <v>142.95</v>
      </c>
      <c r="F86" s="6">
        <v>29617.54</v>
      </c>
      <c r="G86" s="6">
        <v>48204.68</v>
      </c>
      <c r="H86" s="8">
        <f t="shared" si="4"/>
        <v>3.69999999999999</v>
      </c>
      <c r="I86" s="8">
        <f t="shared" si="5"/>
        <v>16.3</v>
      </c>
    </row>
    <row r="87" customHeight="1" spans="1:9">
      <c r="A87" s="6">
        <v>85</v>
      </c>
      <c r="B87" s="6">
        <v>20</v>
      </c>
      <c r="C87" s="6">
        <v>122.86</v>
      </c>
      <c r="D87" s="7">
        <v>138.66</v>
      </c>
      <c r="E87" s="6">
        <v>142.86</v>
      </c>
      <c r="F87" s="6">
        <v>29615.11</v>
      </c>
      <c r="G87" s="6">
        <v>48227.75</v>
      </c>
      <c r="H87" s="8">
        <f t="shared" si="4"/>
        <v>4.20000000000002</v>
      </c>
      <c r="I87" s="8">
        <f t="shared" si="5"/>
        <v>15.8</v>
      </c>
    </row>
    <row r="88" customHeight="1" spans="1:9">
      <c r="A88" s="6">
        <v>86</v>
      </c>
      <c r="B88" s="6">
        <v>20</v>
      </c>
      <c r="C88" s="6">
        <v>122.71</v>
      </c>
      <c r="D88" s="7">
        <v>138.81</v>
      </c>
      <c r="E88" s="6">
        <v>142.71</v>
      </c>
      <c r="F88" s="6">
        <v>29620.84</v>
      </c>
      <c r="G88" s="6">
        <v>48256.04</v>
      </c>
      <c r="H88" s="8">
        <f t="shared" si="4"/>
        <v>3.90000000000001</v>
      </c>
      <c r="I88" s="8">
        <f t="shared" si="5"/>
        <v>16.1</v>
      </c>
    </row>
    <row r="89" customHeight="1" spans="1:9">
      <c r="A89" s="6">
        <v>87</v>
      </c>
      <c r="B89" s="6">
        <v>20</v>
      </c>
      <c r="C89" s="6">
        <v>122.48</v>
      </c>
      <c r="D89" s="7">
        <v>139.18</v>
      </c>
      <c r="E89" s="6">
        <v>142.48</v>
      </c>
      <c r="F89" s="6">
        <v>29617.86</v>
      </c>
      <c r="G89" s="6">
        <v>48284.39</v>
      </c>
      <c r="H89" s="8">
        <f t="shared" si="4"/>
        <v>3.29999999999998</v>
      </c>
      <c r="I89" s="8">
        <f t="shared" si="5"/>
        <v>16.7</v>
      </c>
    </row>
    <row r="90" customHeight="1" spans="1:9">
      <c r="A90" s="6">
        <v>88</v>
      </c>
      <c r="B90" s="6">
        <v>22</v>
      </c>
      <c r="C90" s="6">
        <v>120.81</v>
      </c>
      <c r="D90" s="7">
        <v>140.01</v>
      </c>
      <c r="E90" s="6">
        <v>142.81</v>
      </c>
      <c r="F90" s="6">
        <v>29606.26</v>
      </c>
      <c r="G90" s="6">
        <v>48245.75</v>
      </c>
      <c r="H90" s="8">
        <f t="shared" si="4"/>
        <v>2.80000000000001</v>
      </c>
      <c r="I90" s="8">
        <f t="shared" si="5"/>
        <v>19.2</v>
      </c>
    </row>
    <row r="91" customHeight="1" spans="1:9">
      <c r="A91" s="6">
        <v>89</v>
      </c>
      <c r="B91" s="6">
        <v>25</v>
      </c>
      <c r="C91" s="6">
        <v>117.61</v>
      </c>
      <c r="D91" s="7">
        <v>139.91</v>
      </c>
      <c r="E91" s="6">
        <v>142.61</v>
      </c>
      <c r="F91" s="6">
        <v>29603.51</v>
      </c>
      <c r="G91" s="6">
        <v>48271.88</v>
      </c>
      <c r="H91" s="8">
        <f t="shared" si="4"/>
        <v>2.70000000000002</v>
      </c>
      <c r="I91" s="8">
        <f t="shared" si="5"/>
        <v>22.3</v>
      </c>
    </row>
    <row r="92" customHeight="1" spans="1:9">
      <c r="A92" s="6">
        <v>90</v>
      </c>
      <c r="B92" s="6">
        <v>30</v>
      </c>
      <c r="C92" s="6">
        <v>113.11</v>
      </c>
      <c r="D92" s="7">
        <v>137.81</v>
      </c>
      <c r="E92" s="6">
        <v>143.11</v>
      </c>
      <c r="F92" s="6">
        <v>29605.68</v>
      </c>
      <c r="G92" s="6">
        <v>48091.33</v>
      </c>
      <c r="H92" s="8">
        <f t="shared" si="4"/>
        <v>5.30000000000001</v>
      </c>
      <c r="I92" s="8">
        <f t="shared" si="5"/>
        <v>24.7</v>
      </c>
    </row>
    <row r="93" customHeight="1" spans="1:9">
      <c r="A93" s="6">
        <v>91</v>
      </c>
      <c r="B93" s="6">
        <v>28</v>
      </c>
      <c r="C93" s="6">
        <v>115.03</v>
      </c>
      <c r="D93" s="7">
        <v>139.03</v>
      </c>
      <c r="E93" s="6">
        <v>143.03</v>
      </c>
      <c r="F93" s="6">
        <v>29603.47</v>
      </c>
      <c r="G93" s="6">
        <v>48113.08</v>
      </c>
      <c r="H93" s="8">
        <f t="shared" si="4"/>
        <v>4</v>
      </c>
      <c r="I93" s="8">
        <f t="shared" si="5"/>
        <v>24</v>
      </c>
    </row>
    <row r="94" customHeight="1" spans="1:9">
      <c r="A94" s="6">
        <v>92</v>
      </c>
      <c r="B94" s="6">
        <v>30</v>
      </c>
      <c r="C94" s="6">
        <v>113.01</v>
      </c>
      <c r="D94" s="7">
        <v>138.91</v>
      </c>
      <c r="E94" s="6">
        <v>143.01</v>
      </c>
      <c r="F94" s="6">
        <v>29601.22</v>
      </c>
      <c r="G94" s="6">
        <v>48134.53</v>
      </c>
      <c r="H94" s="8">
        <f t="shared" si="4"/>
        <v>4.09999999999999</v>
      </c>
      <c r="I94" s="8">
        <f t="shared" si="5"/>
        <v>25.9</v>
      </c>
    </row>
    <row r="95" customHeight="1" spans="1:9">
      <c r="A95" s="6">
        <v>93</v>
      </c>
      <c r="B95" s="6">
        <v>28</v>
      </c>
      <c r="C95" s="6">
        <v>115.05</v>
      </c>
      <c r="D95" s="7">
        <v>139.35</v>
      </c>
      <c r="E95" s="6">
        <v>143.05</v>
      </c>
      <c r="F95" s="6">
        <v>29598.96</v>
      </c>
      <c r="G95" s="6">
        <v>48156.05</v>
      </c>
      <c r="H95" s="8">
        <f t="shared" si="4"/>
        <v>3.70000000000002</v>
      </c>
      <c r="I95" s="8">
        <f t="shared" si="5"/>
        <v>24.3</v>
      </c>
    </row>
    <row r="96" customHeight="1" spans="1:9">
      <c r="A96" s="6">
        <v>94</v>
      </c>
      <c r="B96" s="6">
        <v>22</v>
      </c>
      <c r="C96" s="6">
        <v>120.99</v>
      </c>
      <c r="D96" s="7">
        <v>137.89</v>
      </c>
      <c r="E96" s="6">
        <v>142.99</v>
      </c>
      <c r="F96" s="6">
        <v>29603.01</v>
      </c>
      <c r="G96" s="6">
        <v>48169.4</v>
      </c>
      <c r="H96" s="8">
        <f t="shared" si="4"/>
        <v>5.10000000000002</v>
      </c>
      <c r="I96" s="8">
        <f t="shared" si="5"/>
        <v>16.9</v>
      </c>
    </row>
    <row r="97" customHeight="1" spans="1:9">
      <c r="A97" s="6">
        <v>95</v>
      </c>
      <c r="B97" s="6">
        <v>25</v>
      </c>
      <c r="C97" s="6">
        <v>117.96</v>
      </c>
      <c r="D97" s="7">
        <v>139.16</v>
      </c>
      <c r="E97" s="6">
        <v>142.96</v>
      </c>
      <c r="F97" s="6">
        <v>29600.29</v>
      </c>
      <c r="G97" s="6">
        <v>48195.42</v>
      </c>
      <c r="H97" s="8">
        <f t="shared" si="4"/>
        <v>3.80000000000001</v>
      </c>
      <c r="I97" s="8">
        <f t="shared" si="5"/>
        <v>21.2</v>
      </c>
    </row>
    <row r="98" customHeight="1" spans="1:9">
      <c r="A98" s="6">
        <v>96</v>
      </c>
      <c r="B98" s="6">
        <v>22</v>
      </c>
      <c r="C98" s="6">
        <v>120.91</v>
      </c>
      <c r="D98" s="7">
        <v>140.61</v>
      </c>
      <c r="E98" s="6">
        <v>142.91</v>
      </c>
      <c r="F98" s="6">
        <v>29597.54</v>
      </c>
      <c r="G98" s="6">
        <v>48221.45</v>
      </c>
      <c r="H98" s="8">
        <f t="shared" si="4"/>
        <v>2.29999999999998</v>
      </c>
      <c r="I98" s="8">
        <f t="shared" si="5"/>
        <v>19.7</v>
      </c>
    </row>
    <row r="99" customHeight="1" spans="1:9">
      <c r="A99" s="6">
        <v>97</v>
      </c>
      <c r="B99" s="6">
        <v>25</v>
      </c>
      <c r="C99" s="6">
        <v>117.87</v>
      </c>
      <c r="D99" s="7">
        <v>139.77</v>
      </c>
      <c r="E99" s="6">
        <v>142.87</v>
      </c>
      <c r="F99" s="6">
        <v>29595.33</v>
      </c>
      <c r="G99" s="6">
        <v>48244.67</v>
      </c>
      <c r="H99" s="8">
        <f t="shared" si="4"/>
        <v>3.09999999999999</v>
      </c>
      <c r="I99" s="8">
        <f t="shared" si="5"/>
        <v>21.9</v>
      </c>
    </row>
    <row r="100" customHeight="1" spans="1:9">
      <c r="A100" s="6">
        <v>98</v>
      </c>
      <c r="B100" s="6">
        <v>22</v>
      </c>
      <c r="C100" s="6">
        <v>120.63</v>
      </c>
      <c r="D100" s="7">
        <v>140.63</v>
      </c>
      <c r="E100" s="6">
        <v>142.63</v>
      </c>
      <c r="F100" s="6">
        <v>29592.49</v>
      </c>
      <c r="G100" s="6">
        <v>48270.82</v>
      </c>
      <c r="H100" s="8">
        <f>+E100-D100</f>
        <v>2</v>
      </c>
      <c r="I100" s="8">
        <f>+B100-H100</f>
        <v>20</v>
      </c>
    </row>
    <row r="101" customHeight="1" spans="1:9">
      <c r="A101" s="6">
        <v>99</v>
      </c>
      <c r="B101" s="6">
        <v>28</v>
      </c>
      <c r="C101" s="6">
        <v>115.09</v>
      </c>
      <c r="D101" s="7">
        <v>138.29</v>
      </c>
      <c r="E101" s="6">
        <v>143.09</v>
      </c>
      <c r="F101" s="6">
        <v>29596.37</v>
      </c>
      <c r="G101" s="6">
        <v>48090.35</v>
      </c>
      <c r="H101" s="8">
        <f>+E101-D101</f>
        <v>4.80000000000001</v>
      </c>
      <c r="I101" s="8">
        <f>+B101-H101</f>
        <v>23.2</v>
      </c>
    </row>
    <row r="102" customHeight="1" spans="1:9">
      <c r="A102" s="6">
        <v>100</v>
      </c>
      <c r="B102" s="6">
        <v>30</v>
      </c>
      <c r="C102" s="6">
        <v>113.01</v>
      </c>
      <c r="D102" s="7">
        <v>139.21</v>
      </c>
      <c r="E102" s="6">
        <v>143.01</v>
      </c>
      <c r="F102" s="6">
        <v>29594.09</v>
      </c>
      <c r="G102" s="6">
        <v>48112.04</v>
      </c>
      <c r="H102" s="8">
        <f>+E102-D102</f>
        <v>3.79999999999998</v>
      </c>
      <c r="I102" s="8">
        <f>+B102-H102</f>
        <v>26.2</v>
      </c>
    </row>
    <row r="103" customHeight="1" spans="1:9">
      <c r="A103" s="6">
        <v>101</v>
      </c>
      <c r="B103" s="6">
        <v>28</v>
      </c>
      <c r="C103" s="6">
        <v>114.96</v>
      </c>
      <c r="D103" s="7">
        <v>138.86</v>
      </c>
      <c r="E103" s="6">
        <v>142.96</v>
      </c>
      <c r="F103" s="6">
        <v>29591.83</v>
      </c>
      <c r="G103" s="6">
        <v>48133.53</v>
      </c>
      <c r="H103" s="8">
        <f>+E103-D103</f>
        <v>4.09999999999999</v>
      </c>
      <c r="I103" s="8">
        <f>+B103-H103</f>
        <v>23.9</v>
      </c>
    </row>
    <row r="104" customHeight="1" spans="1:9">
      <c r="A104" s="6">
        <v>102</v>
      </c>
      <c r="B104" s="6">
        <v>30</v>
      </c>
      <c r="C104" s="6">
        <v>112.96</v>
      </c>
      <c r="D104" s="7">
        <v>139.16</v>
      </c>
      <c r="E104" s="6">
        <v>142.96</v>
      </c>
      <c r="F104" s="6">
        <v>29589.57</v>
      </c>
      <c r="G104" s="6">
        <v>48155</v>
      </c>
      <c r="H104" s="8">
        <f>+E104-D104</f>
        <v>3.80000000000001</v>
      </c>
      <c r="I104" s="8">
        <f>+B104-H104</f>
        <v>26.2</v>
      </c>
    </row>
    <row r="105" customHeight="1" spans="1:9">
      <c r="A105" s="6">
        <v>103</v>
      </c>
      <c r="B105" s="6">
        <v>22</v>
      </c>
      <c r="C105" s="6">
        <v>121.07</v>
      </c>
      <c r="D105" s="7">
        <v>138.57</v>
      </c>
      <c r="E105" s="6">
        <v>143.07</v>
      </c>
      <c r="F105" s="6">
        <v>29592.01</v>
      </c>
      <c r="G105" s="6">
        <v>48168.21</v>
      </c>
      <c r="H105" s="8">
        <f>+E105-D105</f>
        <v>4.5</v>
      </c>
      <c r="I105" s="8">
        <f>+B105-H105</f>
        <v>17.5</v>
      </c>
    </row>
    <row r="106" customHeight="1" spans="1:9">
      <c r="A106" s="6">
        <v>104</v>
      </c>
      <c r="B106" s="6">
        <v>22</v>
      </c>
      <c r="C106" s="6">
        <v>121</v>
      </c>
      <c r="D106" s="7">
        <v>139.8</v>
      </c>
      <c r="E106" s="6">
        <v>143</v>
      </c>
      <c r="F106" s="6">
        <v>29589.3</v>
      </c>
      <c r="G106" s="6">
        <v>48194.27</v>
      </c>
      <c r="H106" s="8">
        <f>+E106-D106</f>
        <v>3.19999999999999</v>
      </c>
      <c r="I106" s="8">
        <f>+B106-H106</f>
        <v>18.8</v>
      </c>
    </row>
    <row r="107" customHeight="1" spans="1:9">
      <c r="A107" s="6">
        <v>105</v>
      </c>
      <c r="B107" s="6">
        <v>22</v>
      </c>
      <c r="C107" s="6">
        <v>120.96</v>
      </c>
      <c r="D107" s="7">
        <v>139.46</v>
      </c>
      <c r="E107" s="6">
        <v>142.96</v>
      </c>
      <c r="F107" s="6">
        <v>29586.53</v>
      </c>
      <c r="G107" s="6">
        <v>48220.32</v>
      </c>
      <c r="H107" s="8">
        <f>+E107-D107</f>
        <v>3.5</v>
      </c>
      <c r="I107" s="8">
        <f>+B107-H107</f>
        <v>18.5</v>
      </c>
    </row>
    <row r="108" customHeight="1" spans="1:9">
      <c r="A108" s="4" t="s">
        <v>113</v>
      </c>
      <c r="B108" s="4" t="s">
        <v>114</v>
      </c>
      <c r="C108" s="4" t="s">
        <v>115</v>
      </c>
      <c r="D108" s="5"/>
      <c r="E108" s="4"/>
      <c r="F108" s="4" t="s">
        <v>116</v>
      </c>
      <c r="G108" s="4"/>
      <c r="H108" s="5">
        <f>SUM(H3:H107)</f>
        <v>406.3</v>
      </c>
      <c r="I108" s="5">
        <f>SUM(I3:I107)</f>
        <v>2233.7</v>
      </c>
    </row>
    <row r="109" customHeight="1" spans="1:9">
      <c r="A109" s="10" t="s">
        <v>117</v>
      </c>
      <c r="B109" s="11"/>
      <c r="C109" s="11"/>
      <c r="D109" s="12"/>
      <c r="E109" s="11"/>
      <c r="F109" s="11"/>
      <c r="G109" s="11"/>
      <c r="H109" s="12"/>
      <c r="I109" s="13"/>
    </row>
  </sheetData>
  <mergeCells count="4">
    <mergeCell ref="A1:I1"/>
    <mergeCell ref="C108:E108"/>
    <mergeCell ref="F108:G108"/>
    <mergeCell ref="A109:I109"/>
  </mergeCells>
  <pageMargins left="0.751388888888889" right="0.751388888888889" top="1" bottom="1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1结算审批表（本工程无）</vt:lpstr>
      <vt:lpstr>2资料存档目录</vt:lpstr>
      <vt:lpstr>3工程结算汇总表</vt:lpstr>
      <vt:lpstr>结算表</vt:lpstr>
      <vt:lpstr>计算底稿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hdpc</cp:lastModifiedBy>
  <dcterms:created xsi:type="dcterms:W3CDTF">2013-11-22T07:50:00Z</dcterms:created>
  <cp:lastPrinted>2019-02-01T03:18:00Z</cp:lastPrinted>
  <dcterms:modified xsi:type="dcterms:W3CDTF">2024-04-26T01:43:41Z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F0B8BF168D1B45A9B6BC4D523FCA2EC4_13</vt:lpwstr>
  </property>
  <property fmtid="{D5CDD505-2E9C-101B-9397-08002B2CF9AE}" pid="3" name="KSOProductBuildVer">
    <vt:lpwstr>2052-12.1.0.16729</vt:lpwstr>
  </property>
</Properties>
</file>