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<sst xmlns="http://schemas.openxmlformats.org/spreadsheetml/2006/main" count="149" uniqueCount="72">
  <si>
    <r>
      <rPr>
        <sz val="16"/>
        <rFont val="宋体"/>
        <charset val="134"/>
      </rPr>
      <t>伊河湾项目展示区景观停车场及EPDM地垫等零星工程签证</t>
    </r>
    <r>
      <rPr>
        <b/>
        <sz val="16"/>
        <rFont val="宋体"/>
        <charset val="134"/>
      </rPr>
      <t>明细汇总表</t>
    </r>
  </si>
  <si>
    <t>序号</t>
  </si>
  <si>
    <t>项目名称</t>
  </si>
  <si>
    <t>内容、部位</t>
  </si>
  <si>
    <t>日期</t>
  </si>
  <si>
    <t>规格</t>
  </si>
  <si>
    <t>单位</t>
  </si>
  <si>
    <t>工程量</t>
  </si>
  <si>
    <t>单价</t>
  </si>
  <si>
    <t>金额（元）</t>
  </si>
  <si>
    <t>备注</t>
  </si>
  <si>
    <t>说明</t>
  </si>
  <si>
    <t>伊河湾项目展示区景观停车场及EPDM地垫等零星工程合同（编号：01  ）</t>
  </si>
  <si>
    <t>为保证售楼部开放，根据工程部2023年5月1日派发任务要求，配合景观抢工，施工明细如下</t>
  </si>
  <si>
    <t>拆除村民门口钢架</t>
  </si>
  <si>
    <t>个</t>
  </si>
  <si>
    <t>地产承担</t>
  </si>
  <si>
    <t>普工按工程监理确认工程量计入</t>
  </si>
  <si>
    <t>平整压实空调基础周边土方，毛料</t>
  </si>
  <si>
    <t>技工按工程监理确认工程量计入</t>
  </si>
  <si>
    <t>台班</t>
  </si>
  <si>
    <t>60挖机1个台班</t>
  </si>
  <si>
    <t>平整压实售楼部景观区一、二垫层</t>
  </si>
  <si>
    <t>微挖机1个台班</t>
  </si>
  <si>
    <t>浇筑售楼部东侧景观区一垫层，空调基础垫层</t>
  </si>
  <si>
    <t>m3</t>
  </si>
  <si>
    <t>c20混凝土，厚度15cm，按照三方价格折算</t>
  </si>
  <si>
    <t>浇筑景观区二混凝土垫层</t>
  </si>
  <si>
    <t>c20混凝土，景观区厚度15cm，围挡下方厚度6cm，按照三方价格折算</t>
  </si>
  <si>
    <t>m2</t>
  </si>
  <si>
    <t>4@150网片6张，2m2/张</t>
  </si>
  <si>
    <t>拆除清理北侧村口绿化带，浇筑路面混凝土；</t>
  </si>
  <si>
    <t>车</t>
  </si>
  <si>
    <t>含垃圾归集、装车，运至垃圾场处理全部费用（垃圾运输车容积8m³）</t>
  </si>
  <si>
    <t>C25砼路面厚200mm，C25砼按500元/m3</t>
  </si>
  <si>
    <t>c30混凝土，按照三方价格折算</t>
  </si>
  <si>
    <t>150型皮轮挖机吊钢板2块，铺设村口道路</t>
  </si>
  <si>
    <t>150型皮轮挖2000/台班</t>
  </si>
  <si>
    <t>北侧村口绿化带拆除，树木拆除，隔离带拆除，垃圾清理，围挡外加宽路面</t>
  </si>
  <si>
    <t>150型皮轮挖机2000/台班</t>
  </si>
  <si>
    <t>停车场内翻运垃圾土，停车场垃圾土方外运</t>
  </si>
  <si>
    <t>垃圾车（后八轮 ），按照三方合同价折算291/8*20=727.5</t>
  </si>
  <si>
    <t>停车场南边市政绿化带拆除，挖机配合挖树，拉绿化带垃圾</t>
  </si>
  <si>
    <t>景观区二增加排水，剔凿排水沟</t>
  </si>
  <si>
    <t>景观区二增加排水，剔凿两人排水沟</t>
  </si>
  <si>
    <t>北侧村口围挡内路面混凝土浇筑，挖机平整压实基底</t>
  </si>
  <si>
    <t>60挖机个台班</t>
  </si>
  <si>
    <t>售楼部室内楼梯顶喷漆，搭拆活动架，周边防护等</t>
  </si>
  <si>
    <t>参考三方价格</t>
  </si>
  <si>
    <t>入口水景南边市政人行道连接处南侧路基垃圾清理，平整，修补道牙</t>
  </si>
  <si>
    <t>晚上打入口水景南边市政人行道垫层，售楼部消防门口垫层</t>
  </si>
  <si>
    <t>入口水景南边市政人行道剔凿市政井盖混凝土，清理，调整标高</t>
  </si>
  <si>
    <t>停车场市政配电箱涂鸦</t>
  </si>
  <si>
    <t>项</t>
  </si>
  <si>
    <t>材料费（后附详单）</t>
  </si>
  <si>
    <t>晚上拆除市政护栏</t>
  </si>
  <si>
    <t>售楼部东西消防门外侧混凝土垫层浇筑</t>
  </si>
  <si>
    <t>c20混凝土6cm，按照三方价格折算</t>
  </si>
  <si>
    <t>配合售楼部开放，搬运物品等</t>
  </si>
  <si>
    <t>围挡西侧市政人行道垫层底部垃圾清理，平整</t>
  </si>
  <si>
    <t>整理停车场红地毯，运至3号楼地下室，打扫卫生</t>
  </si>
  <si>
    <t>打扫北侧村口道路卫生</t>
  </si>
  <si>
    <t>移村民项目部门口围挡材料</t>
  </si>
  <si>
    <t>2023年6月6日、7日</t>
  </si>
  <si>
    <t>围挡西侧市政人行道混凝土浇筑</t>
  </si>
  <si>
    <t>c20混凝土，平均厚度0.2</t>
  </si>
  <si>
    <t>安乐小院门口路面平整，打地坪</t>
  </si>
  <si>
    <t>合计（元）</t>
  </si>
  <si>
    <t xml:space="preserve">甲方代表：                                                                      </t>
  </si>
  <si>
    <t xml:space="preserve"> </t>
  </si>
  <si>
    <t>乙方代表：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</si>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</sst>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宋体"/>
      <charset val="134"/>
    </font>
    <font>
      <u/>
      <sz val="16"/>
      <color rgb="FF0000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49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ill="1" applyAlignment="1">
      <alignment horizontal="left" vertical="center" wrapText="1"/>
    </xf>
    <xf numFmtId="0" fontId="1" fillId="2" borderId="0" xfId="49" applyFill="1" applyAlignment="1">
      <alignment horizontal="center" vertical="center" wrapText="1"/>
    </xf>
    <xf numFmtId="0" fontId="1" fillId="2" borderId="0" xfId="49" applyFill="1" applyAlignment="1">
      <alignment horizontal="left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2" borderId="0" xfId="49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3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2" fontId="3" fillId="0" borderId="3" xfId="49" applyNumberFormat="1" applyFont="1" applyFill="1" applyBorder="1" applyAlignment="1">
      <alignment horizontal="center" vertical="center" wrapText="1"/>
    </xf>
    <xf numFmtId="2" fontId="3" fillId="2" borderId="3" xfId="49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31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31" fontId="7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31" fontId="7" fillId="0" borderId="8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31" fontId="7" fillId="0" borderId="6" xfId="0" applyNumberFormat="1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176" fontId="3" fillId="2" borderId="0" xfId="49" applyNumberFormat="1" applyFont="1" applyFill="1" applyAlignment="1">
      <alignment horizontal="center" vertical="center" wrapText="1"/>
    </xf>
    <xf numFmtId="0" fontId="8" fillId="2" borderId="3" xfId="50" applyFont="1" applyFill="1" applyBorder="1" applyAlignment="1">
      <alignment horizontal="center" vertical="center" wrapText="1"/>
    </xf>
    <xf numFmtId="0" fontId="9" fillId="2" borderId="3" xfId="50" applyFont="1" applyFill="1" applyBorder="1" applyAlignment="1">
      <alignment horizontal="center" vertical="center" wrapText="1"/>
    </xf>
    <xf numFmtId="0" fontId="9" fillId="2" borderId="3" xfId="50" applyFont="1" applyFill="1" applyBorder="1" applyAlignment="1">
      <alignment horizontal="left" vertical="center" wrapText="1"/>
    </xf>
    <xf numFmtId="0" fontId="10" fillId="2" borderId="3" xfId="6" applyNumberFormat="1" applyFont="1" applyFill="1" applyBorder="1" applyAlignment="1" applyProtection="1">
      <alignment horizontal="left" vertical="center" wrapText="1"/>
    </xf>
    <xf numFmtId="176" fontId="1" fillId="0" borderId="0" xfId="49" applyNumberFormat="1" applyFill="1" applyAlignment="1">
      <alignment horizontal="center" vertical="center" wrapText="1"/>
    </xf>
    <xf numFmtId="0" fontId="9" fillId="2" borderId="3" xfId="50" applyFont="1" applyFill="1" applyBorder="1" applyAlignment="1">
      <alignment vertical="center" wrapText="1"/>
    </xf>
    <xf numFmtId="176" fontId="3" fillId="2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left" vertical="center" wrapText="1"/>
    </xf>
    <xf numFmtId="176" fontId="3" fillId="0" borderId="0" xfId="49" applyNumberFormat="1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234;&#27827;&#28286;&#39033;&#30446;\&#24037;&#20316;-&#28009;&#24503;&#22320;&#20135;\&#21464;&#26356;&#27979;&#31639;\&#19977;&#26041;&#20195;&#24037;-&#20445;&#27665;\&#20234;&#27827;&#28286;&#39033;&#30446;&#23637;&#31034;&#21306;&#26223;&#35266;&#20572;&#36710;&#22330;&#21450;EPDM&#22320;&#22443;&#31561;&#38646;&#26143;&#24037;&#31243;&#31614;&#35777;&#26126;&#32454;&#27719;&#24635;&#34920;12.22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零星工程签证明细汇总编号01"/>
      <sheetName val="保民公司景观借工明细表"/>
      <sheetName val="幕墙单位垃圾清理"/>
      <sheetName val="编号05 "/>
      <sheetName val="编号04"/>
    </sheetNames>
    <sheetDataSet>
      <sheetData sheetId="0"/>
      <sheetData sheetId="1"/>
      <sheetData sheetId="2"/>
      <sheetData sheetId="3"/>
      <sheetData sheetId="4">
        <row r="7">
          <cell r="F7">
            <v>96796</v>
          </cell>
        </row>
      </sheetData>
      <sheetData sheetId="5">
        <row r="5">
          <cell r="F5">
            <v>19325.328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@150&#32593;&#29255;6&#24352;&#65292;2m2/&#2435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8"/>
  <sheetViews>
    <sheetView tabSelected="1" zoomScale="50" zoomScaleNormal="50" topLeftCell="A41" workbookViewId="0">
      <selection activeCell="A1" sqref="$A1:$XFD1048576"/>
    </sheetView>
  </sheetViews>
  <sheetFormatPr defaultColWidth="10" defaultRowHeight="15.6"/>
  <cols>
    <col min="1" max="1" width="5.55555555555556" style="1" customWidth="1"/>
    <col min="2" max="2" width="20.2777777777778" style="1" customWidth="1"/>
    <col min="3" max="3" width="18.1111111111111" style="1" customWidth="1"/>
    <col min="4" max="4" width="26.8888888888889" style="3" customWidth="1"/>
    <col min="5" max="5" width="39.8148148148148" style="3" customWidth="1"/>
    <col min="6" max="6" width="9.44444444444444" style="1" customWidth="1"/>
    <col min="7" max="7" width="12.0555555555556" style="1" customWidth="1"/>
    <col min="8" max="8" width="13.3240740740741" style="4" customWidth="1"/>
    <col min="9" max="9" width="14.9166666666667" style="4" customWidth="1"/>
    <col min="10" max="10" width="14.1203703703704" style="5" customWidth="1"/>
    <col min="11" max="11" width="46.0277777777778" style="5" customWidth="1"/>
    <col min="12" max="12" width="10.5555555555556" style="6"/>
    <col min="13" max="13" width="10.5555555555556" style="1"/>
    <col min="14" max="14" width="10" style="1"/>
    <col min="15" max="15" width="11.6666666666667" style="1"/>
    <col min="16" max="16384" width="10" style="1"/>
  </cols>
  <sheetData>
    <row r="1" s="1" customFormat="1" ht="41.25" customHeight="1" spans="1:12">
      <c r="A1" s="7" t="s">
        <v>0</v>
      </c>
      <c r="B1" s="8"/>
      <c r="C1" s="8"/>
      <c r="D1" s="8"/>
      <c r="E1" s="8"/>
      <c r="F1" s="8"/>
      <c r="G1" s="8"/>
      <c r="H1" s="9"/>
      <c r="I1" s="9"/>
      <c r="J1" s="9"/>
      <c r="K1" s="9"/>
      <c r="L1" s="6"/>
    </row>
    <row r="2" s="2" customFormat="1" ht="30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2" t="s">
        <v>9</v>
      </c>
      <c r="J2" s="35" t="s">
        <v>10</v>
      </c>
      <c r="K2" s="35" t="s">
        <v>11</v>
      </c>
    </row>
    <row r="3" s="1" customFormat="1" ht="21" customHeight="1" spans="1:12">
      <c r="A3" s="13">
        <v>1</v>
      </c>
      <c r="B3" s="14" t="s">
        <v>12</v>
      </c>
      <c r="C3" s="15" t="s">
        <v>13</v>
      </c>
      <c r="D3" s="16">
        <v>45050</v>
      </c>
      <c r="E3" s="17" t="s">
        <v>14</v>
      </c>
      <c r="F3" s="18" t="s">
        <v>15</v>
      </c>
      <c r="G3" s="18">
        <v>5</v>
      </c>
      <c r="H3" s="19">
        <v>100</v>
      </c>
      <c r="I3" s="19">
        <f t="shared" ref="I3:I51" si="0">G3*H3</f>
        <v>500</v>
      </c>
      <c r="J3" s="36" t="s">
        <v>16</v>
      </c>
      <c r="K3" s="37" t="s">
        <v>17</v>
      </c>
      <c r="L3" s="32"/>
    </row>
    <row r="4" s="1" customFormat="1" ht="33" customHeight="1" spans="1:14">
      <c r="A4" s="20"/>
      <c r="B4" s="14"/>
      <c r="C4" s="15"/>
      <c r="D4" s="21">
        <v>45051</v>
      </c>
      <c r="E4" s="22" t="s">
        <v>18</v>
      </c>
      <c r="F4" s="18" t="s">
        <v>15</v>
      </c>
      <c r="G4" s="18">
        <v>1</v>
      </c>
      <c r="H4" s="19">
        <v>180</v>
      </c>
      <c r="I4" s="19">
        <f t="shared" si="0"/>
        <v>180</v>
      </c>
      <c r="J4" s="36"/>
      <c r="K4" s="37" t="s">
        <v>19</v>
      </c>
      <c r="L4" s="32"/>
      <c r="M4" s="1"/>
      <c r="N4" s="1">
        <f>25+50+25+35+35-30+65+85+50</f>
        <v>340</v>
      </c>
    </row>
    <row r="5" s="1" customFormat="1" ht="27" customHeight="1" spans="1:12">
      <c r="A5" s="20"/>
      <c r="B5" s="14"/>
      <c r="C5" s="15"/>
      <c r="D5" s="23"/>
      <c r="E5" s="24"/>
      <c r="F5" s="18" t="s">
        <v>20</v>
      </c>
      <c r="G5" s="18">
        <v>1</v>
      </c>
      <c r="H5" s="19">
        <f>889.91*1.09</f>
        <v>970.0019</v>
      </c>
      <c r="I5" s="19">
        <f t="shared" si="0"/>
        <v>970.0019</v>
      </c>
      <c r="J5" s="36"/>
      <c r="K5" s="37" t="s">
        <v>21</v>
      </c>
      <c r="L5" s="32"/>
    </row>
    <row r="6" s="1" customFormat="1" ht="33" customHeight="1" spans="1:12">
      <c r="A6" s="20"/>
      <c r="B6" s="14"/>
      <c r="C6" s="15"/>
      <c r="D6" s="23"/>
      <c r="E6" s="22" t="s">
        <v>22</v>
      </c>
      <c r="F6" s="18" t="s">
        <v>15</v>
      </c>
      <c r="G6" s="18">
        <v>5</v>
      </c>
      <c r="H6" s="19">
        <v>180</v>
      </c>
      <c r="I6" s="19">
        <f t="shared" si="0"/>
        <v>900</v>
      </c>
      <c r="J6" s="36"/>
      <c r="K6" s="37" t="s">
        <v>19</v>
      </c>
      <c r="L6" s="32"/>
    </row>
    <row r="7" s="1" customFormat="1" ht="30" customHeight="1" spans="1:12">
      <c r="A7" s="20"/>
      <c r="B7" s="14"/>
      <c r="C7" s="15"/>
      <c r="D7" s="25"/>
      <c r="E7" s="24"/>
      <c r="F7" s="18" t="s">
        <v>20</v>
      </c>
      <c r="G7" s="18">
        <v>1.5</v>
      </c>
      <c r="H7" s="19">
        <f>889.91*1.09</f>
        <v>970.0019</v>
      </c>
      <c r="I7" s="19">
        <f t="shared" si="0"/>
        <v>1455.00285</v>
      </c>
      <c r="J7" s="36"/>
      <c r="K7" s="37" t="s">
        <v>23</v>
      </c>
      <c r="L7" s="32"/>
    </row>
    <row r="8" s="1" customFormat="1" ht="44" customHeight="1" spans="1:12">
      <c r="A8" s="20"/>
      <c r="B8" s="14"/>
      <c r="C8" s="15"/>
      <c r="D8" s="16">
        <v>45052</v>
      </c>
      <c r="E8" s="17" t="s">
        <v>24</v>
      </c>
      <c r="F8" s="18" t="s">
        <v>15</v>
      </c>
      <c r="G8" s="18">
        <v>4</v>
      </c>
      <c r="H8" s="19">
        <v>100</v>
      </c>
      <c r="I8" s="19">
        <f t="shared" si="0"/>
        <v>400</v>
      </c>
      <c r="J8" s="36"/>
      <c r="K8" s="37" t="s">
        <v>17</v>
      </c>
      <c r="L8" s="32"/>
    </row>
    <row r="9" s="1" customFormat="1" ht="44" customHeight="1" spans="1:13">
      <c r="A9" s="20"/>
      <c r="B9" s="14"/>
      <c r="C9" s="15"/>
      <c r="D9" s="16"/>
      <c r="E9" s="17"/>
      <c r="F9" s="18" t="s">
        <v>25</v>
      </c>
      <c r="G9" s="18">
        <f>(49.54)*0.15+10*0.15</f>
        <v>8.931</v>
      </c>
      <c r="H9" s="19">
        <v>624.5</v>
      </c>
      <c r="I9" s="19">
        <f t="shared" si="0"/>
        <v>5577.4095</v>
      </c>
      <c r="J9" s="36"/>
      <c r="K9" s="37" t="s">
        <v>26</v>
      </c>
      <c r="L9" s="32"/>
      <c r="M9" s="1" t="e">
        <f>G9+G11+G15+G21+G35+G38+G42+#REF!</f>
        <v>#REF!</v>
      </c>
    </row>
    <row r="10" s="1" customFormat="1" ht="35" customHeight="1" spans="1:12">
      <c r="A10" s="20"/>
      <c r="B10" s="14"/>
      <c r="C10" s="15"/>
      <c r="D10" s="16">
        <v>45053</v>
      </c>
      <c r="E10" s="17" t="s">
        <v>27</v>
      </c>
      <c r="F10" s="18" t="s">
        <v>15</v>
      </c>
      <c r="G10" s="18">
        <v>2</v>
      </c>
      <c r="H10" s="19">
        <v>100</v>
      </c>
      <c r="I10" s="19">
        <f t="shared" si="0"/>
        <v>200</v>
      </c>
      <c r="J10" s="36"/>
      <c r="K10" s="37" t="s">
        <v>17</v>
      </c>
      <c r="L10" s="32"/>
    </row>
    <row r="11" s="1" customFormat="1" ht="74" customHeight="1" spans="1:15">
      <c r="A11" s="20"/>
      <c r="B11" s="14"/>
      <c r="C11" s="15"/>
      <c r="D11" s="16"/>
      <c r="E11" s="17"/>
      <c r="F11" s="18" t="s">
        <v>25</v>
      </c>
      <c r="G11" s="18">
        <f>38.7*0.15+9.95*0.8*0.06</f>
        <v>6.2826</v>
      </c>
      <c r="H11" s="19">
        <v>624.5</v>
      </c>
      <c r="I11" s="19">
        <f t="shared" si="0"/>
        <v>3923.4837</v>
      </c>
      <c r="J11" s="36"/>
      <c r="K11" s="37" t="s">
        <v>28</v>
      </c>
      <c r="L11" s="32"/>
      <c r="M11" s="1"/>
      <c r="N11" s="1"/>
      <c r="O11" s="1">
        <f>M11*G11</f>
        <v>0</v>
      </c>
    </row>
    <row r="12" s="1" customFormat="1" ht="35" customHeight="1" spans="1:12">
      <c r="A12" s="20"/>
      <c r="B12" s="14"/>
      <c r="C12" s="15"/>
      <c r="D12" s="16"/>
      <c r="E12" s="17"/>
      <c r="F12" s="18" t="s">
        <v>29</v>
      </c>
      <c r="G12" s="18">
        <v>12</v>
      </c>
      <c r="H12" s="19">
        <v>10</v>
      </c>
      <c r="I12" s="19">
        <f t="shared" si="0"/>
        <v>120</v>
      </c>
      <c r="J12" s="36"/>
      <c r="K12" s="38" t="s">
        <v>30</v>
      </c>
      <c r="L12" s="32"/>
    </row>
    <row r="13" s="1" customFormat="1" ht="32" customHeight="1" spans="1:12">
      <c r="A13" s="20"/>
      <c r="B13" s="14"/>
      <c r="C13" s="15"/>
      <c r="D13" s="16"/>
      <c r="E13" s="17" t="s">
        <v>31</v>
      </c>
      <c r="F13" s="18" t="s">
        <v>15</v>
      </c>
      <c r="G13" s="18">
        <v>2</v>
      </c>
      <c r="H13" s="19">
        <v>100</v>
      </c>
      <c r="I13" s="19">
        <f t="shared" si="0"/>
        <v>200</v>
      </c>
      <c r="J13" s="36"/>
      <c r="K13" s="37" t="s">
        <v>17</v>
      </c>
      <c r="L13" s="32"/>
    </row>
    <row r="14" s="1" customFormat="1" ht="65" customHeight="1" spans="1:13">
      <c r="A14" s="20"/>
      <c r="B14" s="14"/>
      <c r="C14" s="15"/>
      <c r="D14" s="16"/>
      <c r="E14" s="17"/>
      <c r="F14" s="18" t="s">
        <v>32</v>
      </c>
      <c r="G14" s="18">
        <v>1</v>
      </c>
      <c r="H14" s="19">
        <v>291</v>
      </c>
      <c r="I14" s="19">
        <f t="shared" si="0"/>
        <v>291</v>
      </c>
      <c r="J14" s="36"/>
      <c r="K14" s="37" t="s">
        <v>33</v>
      </c>
      <c r="L14" s="32"/>
      <c r="M14" s="1" t="s">
        <v>34</v>
      </c>
    </row>
    <row r="15" s="1" customFormat="1" ht="32" customHeight="1" spans="1:15">
      <c r="A15" s="20"/>
      <c r="B15" s="14"/>
      <c r="C15" s="15"/>
      <c r="D15" s="16"/>
      <c r="E15" s="17"/>
      <c r="F15" s="18" t="s">
        <v>25</v>
      </c>
      <c r="G15" s="18">
        <f>5.2*2*0.2+4.3*4.9*0.2</f>
        <v>6.294</v>
      </c>
      <c r="H15" s="19">
        <v>733.52</v>
      </c>
      <c r="I15" s="19">
        <f t="shared" si="0"/>
        <v>4616.77488</v>
      </c>
      <c r="J15" s="36"/>
      <c r="K15" s="37" t="s">
        <v>35</v>
      </c>
      <c r="L15" s="32"/>
      <c r="M15" s="1">
        <v>124.59</v>
      </c>
      <c r="N15" s="1">
        <f>M15+10</f>
        <v>134.59</v>
      </c>
      <c r="O15" s="39">
        <f>N15*1.09/0.2</f>
        <v>733.5155</v>
      </c>
    </row>
    <row r="16" s="1" customFormat="1" ht="32" customHeight="1" spans="1:12">
      <c r="A16" s="20"/>
      <c r="B16" s="14"/>
      <c r="C16" s="15"/>
      <c r="D16" s="23">
        <v>45054</v>
      </c>
      <c r="E16" s="26" t="s">
        <v>36</v>
      </c>
      <c r="F16" s="18" t="s">
        <v>15</v>
      </c>
      <c r="G16" s="18">
        <v>1</v>
      </c>
      <c r="H16" s="19">
        <v>100</v>
      </c>
      <c r="I16" s="19">
        <f t="shared" si="0"/>
        <v>100</v>
      </c>
      <c r="J16" s="36"/>
      <c r="K16" s="37" t="s">
        <v>17</v>
      </c>
      <c r="L16" s="32"/>
    </row>
    <row r="17" s="1" customFormat="1" ht="32" customHeight="1" spans="1:12">
      <c r="A17" s="20"/>
      <c r="B17" s="14"/>
      <c r="C17" s="15"/>
      <c r="D17" s="25"/>
      <c r="E17" s="24"/>
      <c r="F17" s="18" t="s">
        <v>20</v>
      </c>
      <c r="G17" s="18">
        <f>3/8</f>
        <v>0.375</v>
      </c>
      <c r="H17" s="19">
        <v>2000</v>
      </c>
      <c r="I17" s="19">
        <f t="shared" si="0"/>
        <v>750</v>
      </c>
      <c r="J17" s="36"/>
      <c r="K17" s="37" t="s">
        <v>37</v>
      </c>
      <c r="L17" s="32"/>
    </row>
    <row r="18" s="1" customFormat="1" ht="49" customHeight="1" spans="1:12">
      <c r="A18" s="20"/>
      <c r="B18" s="14"/>
      <c r="C18" s="15"/>
      <c r="D18" s="23">
        <v>45055</v>
      </c>
      <c r="E18" s="26" t="s">
        <v>38</v>
      </c>
      <c r="F18" s="18" t="s">
        <v>15</v>
      </c>
      <c r="G18" s="18">
        <v>6</v>
      </c>
      <c r="H18" s="19">
        <v>100</v>
      </c>
      <c r="I18" s="19">
        <f t="shared" si="0"/>
        <v>600</v>
      </c>
      <c r="J18" s="36"/>
      <c r="K18" s="37" t="s">
        <v>17</v>
      </c>
      <c r="L18" s="32"/>
    </row>
    <row r="19" s="1" customFormat="1" ht="49" customHeight="1" spans="1:12">
      <c r="A19" s="20"/>
      <c r="B19" s="14"/>
      <c r="C19" s="15"/>
      <c r="D19" s="23"/>
      <c r="E19" s="26"/>
      <c r="F19" s="18" t="s">
        <v>20</v>
      </c>
      <c r="G19" s="18">
        <v>1</v>
      </c>
      <c r="H19" s="19">
        <v>2000</v>
      </c>
      <c r="I19" s="19">
        <f t="shared" si="0"/>
        <v>2000</v>
      </c>
      <c r="J19" s="36"/>
      <c r="K19" s="37" t="s">
        <v>37</v>
      </c>
      <c r="L19" s="32"/>
    </row>
    <row r="20" s="1" customFormat="1" ht="70" customHeight="1" spans="1:12">
      <c r="A20" s="20"/>
      <c r="B20" s="14"/>
      <c r="C20" s="15"/>
      <c r="D20" s="23"/>
      <c r="E20" s="26"/>
      <c r="F20" s="18" t="s">
        <v>32</v>
      </c>
      <c r="G20" s="18">
        <v>7</v>
      </c>
      <c r="H20" s="19">
        <v>291</v>
      </c>
      <c r="I20" s="19">
        <f t="shared" si="0"/>
        <v>2037</v>
      </c>
      <c r="J20" s="36"/>
      <c r="K20" s="37" t="s">
        <v>33</v>
      </c>
      <c r="L20" s="32"/>
    </row>
    <row r="21" s="1" customFormat="1" ht="49" customHeight="1" spans="1:12">
      <c r="A21" s="20"/>
      <c r="B21" s="14"/>
      <c r="C21" s="15"/>
      <c r="D21" s="25"/>
      <c r="E21" s="24"/>
      <c r="F21" s="18" t="s">
        <v>25</v>
      </c>
      <c r="G21" s="18">
        <f>4.9*2.2*0.2+4.9*4.3*0.2</f>
        <v>6.37</v>
      </c>
      <c r="H21" s="19">
        <v>733.52</v>
      </c>
      <c r="I21" s="19">
        <f t="shared" si="0"/>
        <v>4672.5224</v>
      </c>
      <c r="J21" s="36"/>
      <c r="K21" s="37" t="s">
        <v>35</v>
      </c>
      <c r="L21" s="32"/>
    </row>
    <row r="22" s="1" customFormat="1" ht="49" customHeight="1" spans="1:12">
      <c r="A22" s="20"/>
      <c r="B22" s="14"/>
      <c r="C22" s="15"/>
      <c r="D22" s="23">
        <v>45056</v>
      </c>
      <c r="E22" s="26" t="s">
        <v>36</v>
      </c>
      <c r="F22" s="18" t="s">
        <v>15</v>
      </c>
      <c r="G22" s="18">
        <v>1</v>
      </c>
      <c r="H22" s="19">
        <v>100</v>
      </c>
      <c r="I22" s="19">
        <f t="shared" si="0"/>
        <v>100</v>
      </c>
      <c r="J22" s="36"/>
      <c r="K22" s="37" t="s">
        <v>17</v>
      </c>
      <c r="L22" s="32"/>
    </row>
    <row r="23" s="1" customFormat="1" ht="49" customHeight="1" spans="1:12">
      <c r="A23" s="20"/>
      <c r="B23" s="14"/>
      <c r="C23" s="15"/>
      <c r="D23" s="25"/>
      <c r="E23" s="24"/>
      <c r="F23" s="18" t="s">
        <v>20</v>
      </c>
      <c r="G23" s="18">
        <f>3/8</f>
        <v>0.375</v>
      </c>
      <c r="H23" s="19">
        <v>2000</v>
      </c>
      <c r="I23" s="19">
        <f t="shared" si="0"/>
        <v>750</v>
      </c>
      <c r="J23" s="36"/>
      <c r="K23" s="37" t="s">
        <v>39</v>
      </c>
      <c r="L23" s="32"/>
    </row>
    <row r="24" s="1" customFormat="1" ht="39" customHeight="1" spans="1:12">
      <c r="A24" s="20"/>
      <c r="B24" s="14"/>
      <c r="C24" s="15"/>
      <c r="D24" s="21">
        <v>45057</v>
      </c>
      <c r="E24" s="22" t="s">
        <v>40</v>
      </c>
      <c r="F24" s="18" t="s">
        <v>32</v>
      </c>
      <c r="G24" s="18">
        <v>9</v>
      </c>
      <c r="H24" s="19">
        <f>291/8*20</f>
        <v>727.5</v>
      </c>
      <c r="I24" s="19">
        <f t="shared" si="0"/>
        <v>6547.5</v>
      </c>
      <c r="J24" s="36"/>
      <c r="K24" s="37" t="s">
        <v>41</v>
      </c>
      <c r="L24" s="32"/>
    </row>
    <row r="25" s="1" customFormat="1" ht="39" customHeight="1" spans="1:12">
      <c r="A25" s="20"/>
      <c r="B25" s="14"/>
      <c r="C25" s="15"/>
      <c r="D25" s="25"/>
      <c r="E25" s="24"/>
      <c r="F25" s="18" t="s">
        <v>20</v>
      </c>
      <c r="G25" s="18">
        <v>3</v>
      </c>
      <c r="H25" s="19">
        <v>2000</v>
      </c>
      <c r="I25" s="19">
        <f t="shared" si="0"/>
        <v>6000</v>
      </c>
      <c r="J25" s="36"/>
      <c r="K25" s="37" t="s">
        <v>37</v>
      </c>
      <c r="L25" s="32"/>
    </row>
    <row r="26" s="1" customFormat="1" ht="39" customHeight="1" spans="1:12">
      <c r="A26" s="20"/>
      <c r="B26" s="14"/>
      <c r="C26" s="15"/>
      <c r="D26" s="21">
        <v>45058</v>
      </c>
      <c r="E26" s="22" t="s">
        <v>42</v>
      </c>
      <c r="F26" s="18" t="s">
        <v>15</v>
      </c>
      <c r="G26" s="18">
        <v>2</v>
      </c>
      <c r="H26" s="19">
        <v>180</v>
      </c>
      <c r="I26" s="19">
        <f t="shared" si="0"/>
        <v>360</v>
      </c>
      <c r="J26" s="36"/>
      <c r="K26" s="37" t="s">
        <v>19</v>
      </c>
      <c r="L26" s="32"/>
    </row>
    <row r="27" s="1" customFormat="1" ht="39" customHeight="1" spans="1:12">
      <c r="A27" s="20"/>
      <c r="B27" s="14"/>
      <c r="C27" s="15"/>
      <c r="D27" s="23"/>
      <c r="E27" s="26"/>
      <c r="F27" s="18" t="s">
        <v>15</v>
      </c>
      <c r="G27" s="18">
        <v>4</v>
      </c>
      <c r="H27" s="19">
        <v>100</v>
      </c>
      <c r="I27" s="19">
        <f t="shared" si="0"/>
        <v>400</v>
      </c>
      <c r="J27" s="36"/>
      <c r="K27" s="37" t="s">
        <v>17</v>
      </c>
      <c r="L27" s="32"/>
    </row>
    <row r="28" s="1" customFormat="1" ht="39" customHeight="1" spans="1:12">
      <c r="A28" s="20"/>
      <c r="B28" s="14"/>
      <c r="C28" s="15"/>
      <c r="D28" s="23"/>
      <c r="E28" s="26"/>
      <c r="F28" s="18" t="s">
        <v>20</v>
      </c>
      <c r="G28" s="18">
        <v>1.5</v>
      </c>
      <c r="H28" s="19">
        <v>2000</v>
      </c>
      <c r="I28" s="19">
        <f t="shared" si="0"/>
        <v>3000</v>
      </c>
      <c r="J28" s="36"/>
      <c r="K28" s="37" t="s">
        <v>37</v>
      </c>
      <c r="L28" s="32"/>
    </row>
    <row r="29" s="1" customFormat="1" ht="57" customHeight="1" spans="1:12">
      <c r="A29" s="20"/>
      <c r="B29" s="14"/>
      <c r="C29" s="15"/>
      <c r="D29" s="23"/>
      <c r="E29" s="24"/>
      <c r="F29" s="18" t="s">
        <v>32</v>
      </c>
      <c r="G29" s="18">
        <v>9</v>
      </c>
      <c r="H29" s="19">
        <v>291</v>
      </c>
      <c r="I29" s="19">
        <f t="shared" si="0"/>
        <v>2619</v>
      </c>
      <c r="J29" s="36"/>
      <c r="K29" s="37" t="s">
        <v>33</v>
      </c>
      <c r="L29" s="32"/>
    </row>
    <row r="30" s="1" customFormat="1" ht="39" customHeight="1" spans="1:12">
      <c r="A30" s="20"/>
      <c r="B30" s="14"/>
      <c r="C30" s="15"/>
      <c r="D30" s="23"/>
      <c r="E30" s="22" t="s">
        <v>43</v>
      </c>
      <c r="F30" s="18" t="s">
        <v>15</v>
      </c>
      <c r="G30" s="18">
        <v>4</v>
      </c>
      <c r="H30" s="19">
        <v>180</v>
      </c>
      <c r="I30" s="19">
        <f t="shared" si="0"/>
        <v>720</v>
      </c>
      <c r="J30" s="36"/>
      <c r="K30" s="37" t="s">
        <v>19</v>
      </c>
      <c r="L30" s="32"/>
    </row>
    <row r="31" s="1" customFormat="1" ht="39" customHeight="1" spans="1:12">
      <c r="A31" s="20"/>
      <c r="B31" s="14"/>
      <c r="C31" s="15"/>
      <c r="D31" s="25"/>
      <c r="E31" s="24"/>
      <c r="F31" s="18" t="s">
        <v>15</v>
      </c>
      <c r="G31" s="18">
        <v>1</v>
      </c>
      <c r="H31" s="19">
        <v>100</v>
      </c>
      <c r="I31" s="19">
        <f t="shared" si="0"/>
        <v>100</v>
      </c>
      <c r="J31" s="36"/>
      <c r="K31" s="37" t="s">
        <v>17</v>
      </c>
      <c r="L31" s="32"/>
    </row>
    <row r="32" s="1" customFormat="1" ht="39" customHeight="1" spans="1:12">
      <c r="A32" s="20"/>
      <c r="B32" s="14"/>
      <c r="C32" s="15"/>
      <c r="D32" s="21">
        <v>45059</v>
      </c>
      <c r="E32" s="22" t="s">
        <v>44</v>
      </c>
      <c r="F32" s="18" t="s">
        <v>15</v>
      </c>
      <c r="G32" s="18">
        <v>4</v>
      </c>
      <c r="H32" s="19">
        <v>180</v>
      </c>
      <c r="I32" s="19">
        <f t="shared" si="0"/>
        <v>720</v>
      </c>
      <c r="J32" s="36"/>
      <c r="K32" s="37" t="s">
        <v>19</v>
      </c>
      <c r="L32" s="32"/>
    </row>
    <row r="33" s="1" customFormat="1" ht="39" customHeight="1" spans="1:12">
      <c r="A33" s="20"/>
      <c r="B33" s="14"/>
      <c r="C33" s="15"/>
      <c r="D33" s="25"/>
      <c r="E33" s="24"/>
      <c r="F33" s="18" t="s">
        <v>15</v>
      </c>
      <c r="G33" s="18">
        <v>1</v>
      </c>
      <c r="H33" s="19">
        <v>100</v>
      </c>
      <c r="I33" s="19">
        <f t="shared" si="0"/>
        <v>100</v>
      </c>
      <c r="J33" s="36"/>
      <c r="K33" s="37" t="s">
        <v>17</v>
      </c>
      <c r="L33" s="32"/>
    </row>
    <row r="34" s="1" customFormat="1" ht="39" customHeight="1" spans="1:12">
      <c r="A34" s="20"/>
      <c r="B34" s="14"/>
      <c r="C34" s="15"/>
      <c r="D34" s="21">
        <v>45062</v>
      </c>
      <c r="E34" s="22" t="s">
        <v>45</v>
      </c>
      <c r="F34" s="18" t="s">
        <v>20</v>
      </c>
      <c r="G34" s="18">
        <v>0.5</v>
      </c>
      <c r="H34" s="19">
        <v>970</v>
      </c>
      <c r="I34" s="19">
        <f t="shared" si="0"/>
        <v>485</v>
      </c>
      <c r="J34" s="36"/>
      <c r="K34" s="37" t="s">
        <v>46</v>
      </c>
      <c r="L34" s="32"/>
    </row>
    <row r="35" s="1" customFormat="1" ht="39" customHeight="1" spans="1:12">
      <c r="A35" s="20"/>
      <c r="B35" s="14"/>
      <c r="C35" s="15"/>
      <c r="D35" s="23"/>
      <c r="E35" s="24"/>
      <c r="F35" s="18" t="s">
        <v>25</v>
      </c>
      <c r="G35" s="18">
        <f>11.6*3.4*0.3</f>
        <v>11.832</v>
      </c>
      <c r="H35" s="19">
        <v>733.52</v>
      </c>
      <c r="I35" s="19">
        <f t="shared" si="0"/>
        <v>8679.00864</v>
      </c>
      <c r="J35" s="36"/>
      <c r="K35" s="37" t="s">
        <v>35</v>
      </c>
      <c r="L35" s="32"/>
    </row>
    <row r="36" s="1" customFormat="1" ht="66" customHeight="1" spans="1:12">
      <c r="A36" s="20"/>
      <c r="B36" s="14"/>
      <c r="C36" s="15"/>
      <c r="D36" s="23"/>
      <c r="E36" s="22" t="s">
        <v>47</v>
      </c>
      <c r="F36" s="18" t="s">
        <v>29</v>
      </c>
      <c r="G36" s="18">
        <v>29.43</v>
      </c>
      <c r="H36" s="19">
        <v>24.25</v>
      </c>
      <c r="I36" s="19">
        <f t="shared" si="0"/>
        <v>713.6775</v>
      </c>
      <c r="J36" s="36"/>
      <c r="K36" s="37" t="s">
        <v>48</v>
      </c>
      <c r="L36" s="32"/>
    </row>
    <row r="37" s="1" customFormat="1" ht="39" customHeight="1" spans="1:12">
      <c r="A37" s="20"/>
      <c r="B37" s="14"/>
      <c r="C37" s="15"/>
      <c r="D37" s="23"/>
      <c r="E37" s="22" t="s">
        <v>49</v>
      </c>
      <c r="F37" s="18" t="s">
        <v>15</v>
      </c>
      <c r="G37" s="18">
        <v>10</v>
      </c>
      <c r="H37" s="19">
        <v>100</v>
      </c>
      <c r="I37" s="19">
        <f t="shared" si="0"/>
        <v>1000</v>
      </c>
      <c r="J37" s="36"/>
      <c r="K37" s="37" t="s">
        <v>17</v>
      </c>
      <c r="L37" s="32"/>
    </row>
    <row r="38" s="1" customFormat="1" ht="39" customHeight="1" spans="1:12">
      <c r="A38" s="20"/>
      <c r="B38" s="14"/>
      <c r="C38" s="15"/>
      <c r="D38" s="21">
        <v>45068</v>
      </c>
      <c r="E38" s="22" t="s">
        <v>50</v>
      </c>
      <c r="F38" s="18" t="s">
        <v>25</v>
      </c>
      <c r="G38" s="18">
        <f>4.6*0.06*1+2.5*3*0.1</f>
        <v>1.026</v>
      </c>
      <c r="H38" s="19">
        <v>733.52</v>
      </c>
      <c r="I38" s="19">
        <f t="shared" si="0"/>
        <v>752.59152</v>
      </c>
      <c r="J38" s="36"/>
      <c r="K38" s="37" t="s">
        <v>35</v>
      </c>
      <c r="L38" s="32"/>
    </row>
    <row r="39" s="1" customFormat="1" ht="57" customHeight="1" spans="1:12">
      <c r="A39" s="20"/>
      <c r="B39" s="14"/>
      <c r="C39" s="15"/>
      <c r="D39" s="21">
        <v>45069</v>
      </c>
      <c r="E39" s="22" t="s">
        <v>51</v>
      </c>
      <c r="F39" s="18" t="s">
        <v>15</v>
      </c>
      <c r="G39" s="18">
        <v>4</v>
      </c>
      <c r="H39" s="19">
        <v>100</v>
      </c>
      <c r="I39" s="19">
        <f t="shared" si="0"/>
        <v>400</v>
      </c>
      <c r="J39" s="36"/>
      <c r="K39" s="37" t="s">
        <v>17</v>
      </c>
      <c r="L39" s="32"/>
    </row>
    <row r="40" s="1" customFormat="1" ht="39" customHeight="1" spans="1:12">
      <c r="A40" s="20"/>
      <c r="B40" s="14"/>
      <c r="C40" s="15"/>
      <c r="D40" s="21">
        <v>45070</v>
      </c>
      <c r="E40" s="17" t="s">
        <v>52</v>
      </c>
      <c r="F40" s="18" t="s">
        <v>53</v>
      </c>
      <c r="G40" s="18">
        <v>1</v>
      </c>
      <c r="H40" s="19">
        <v>2400</v>
      </c>
      <c r="I40" s="19">
        <f t="shared" si="0"/>
        <v>2400</v>
      </c>
      <c r="J40" s="36"/>
      <c r="K40" s="37" t="s">
        <v>54</v>
      </c>
      <c r="L40" s="32"/>
    </row>
    <row r="41" s="1" customFormat="1" ht="39" customHeight="1" spans="1:14">
      <c r="A41" s="20"/>
      <c r="B41" s="14"/>
      <c r="C41" s="15"/>
      <c r="D41" s="25"/>
      <c r="E41" s="22" t="s">
        <v>55</v>
      </c>
      <c r="F41" s="18" t="s">
        <v>15</v>
      </c>
      <c r="G41" s="18">
        <v>6</v>
      </c>
      <c r="H41" s="19">
        <v>100</v>
      </c>
      <c r="I41" s="19">
        <f t="shared" si="0"/>
        <v>600</v>
      </c>
      <c r="J41" s="36"/>
      <c r="K41" s="37" t="s">
        <v>17</v>
      </c>
      <c r="L41" s="32"/>
      <c r="M41" s="1">
        <f>(124.59-10)*1.09</f>
        <v>124.9031</v>
      </c>
      <c r="N41" s="1">
        <f>124.9/0.2</f>
        <v>624.5</v>
      </c>
    </row>
    <row r="42" s="1" customFormat="1" ht="39" customHeight="1" spans="1:12">
      <c r="A42" s="20"/>
      <c r="B42" s="14"/>
      <c r="C42" s="15"/>
      <c r="D42" s="21">
        <v>45072</v>
      </c>
      <c r="E42" s="22" t="s">
        <v>56</v>
      </c>
      <c r="F42" s="18" t="s">
        <v>25</v>
      </c>
      <c r="G42" s="18">
        <f>15.2*0.8*0.06+14.7*1*0.06</f>
        <v>1.6116</v>
      </c>
      <c r="H42" s="19">
        <v>624.5</v>
      </c>
      <c r="I42" s="19">
        <f t="shared" si="0"/>
        <v>1006.4442</v>
      </c>
      <c r="J42" s="36"/>
      <c r="K42" s="37" t="s">
        <v>57</v>
      </c>
      <c r="L42" s="32"/>
    </row>
    <row r="43" s="1" customFormat="1" ht="39" customHeight="1" spans="1:12">
      <c r="A43" s="20"/>
      <c r="B43" s="14"/>
      <c r="C43" s="15"/>
      <c r="D43" s="16">
        <v>45074</v>
      </c>
      <c r="E43" s="17" t="s">
        <v>58</v>
      </c>
      <c r="F43" s="18" t="s">
        <v>15</v>
      </c>
      <c r="G43" s="18">
        <v>2</v>
      </c>
      <c r="H43" s="19">
        <v>100</v>
      </c>
      <c r="I43" s="19">
        <f t="shared" si="0"/>
        <v>200</v>
      </c>
      <c r="J43" s="36"/>
      <c r="K43" s="37" t="s">
        <v>17</v>
      </c>
      <c r="L43" s="32"/>
    </row>
    <row r="44" s="1" customFormat="1" ht="39" customHeight="1" spans="1:12">
      <c r="A44" s="20"/>
      <c r="B44" s="14"/>
      <c r="C44" s="15"/>
      <c r="D44" s="23">
        <v>45076</v>
      </c>
      <c r="E44" s="24" t="s">
        <v>59</v>
      </c>
      <c r="F44" s="18" t="s">
        <v>15</v>
      </c>
      <c r="G44" s="18">
        <v>10</v>
      </c>
      <c r="H44" s="19">
        <v>100</v>
      </c>
      <c r="I44" s="19">
        <f t="shared" si="0"/>
        <v>1000</v>
      </c>
      <c r="J44" s="36"/>
      <c r="K44" s="37" t="s">
        <v>17</v>
      </c>
      <c r="L44" s="32"/>
    </row>
    <row r="45" s="1" customFormat="1" ht="59" customHeight="1" spans="1:12">
      <c r="A45" s="20"/>
      <c r="B45" s="14"/>
      <c r="C45" s="15"/>
      <c r="D45" s="25"/>
      <c r="E45" s="24" t="s">
        <v>60</v>
      </c>
      <c r="F45" s="18" t="s">
        <v>15</v>
      </c>
      <c r="G45" s="18">
        <v>17</v>
      </c>
      <c r="H45" s="19">
        <v>100</v>
      </c>
      <c r="I45" s="19">
        <f t="shared" si="0"/>
        <v>1700</v>
      </c>
      <c r="J45" s="36"/>
      <c r="K45" s="37" t="s">
        <v>17</v>
      </c>
      <c r="L45" s="32"/>
    </row>
    <row r="46" s="1" customFormat="1" ht="39" customHeight="1" spans="1:12">
      <c r="A46" s="20"/>
      <c r="B46" s="14"/>
      <c r="C46" s="15"/>
      <c r="D46" s="16">
        <v>45077</v>
      </c>
      <c r="E46" s="17" t="s">
        <v>61</v>
      </c>
      <c r="F46" s="18" t="s">
        <v>15</v>
      </c>
      <c r="G46" s="18">
        <v>4</v>
      </c>
      <c r="H46" s="19">
        <v>100</v>
      </c>
      <c r="I46" s="19">
        <f t="shared" si="0"/>
        <v>400</v>
      </c>
      <c r="J46" s="36"/>
      <c r="K46" s="37" t="s">
        <v>17</v>
      </c>
      <c r="L46" s="32"/>
    </row>
    <row r="47" s="1" customFormat="1" ht="39" customHeight="1" spans="1:12">
      <c r="A47" s="20"/>
      <c r="B47" s="14"/>
      <c r="C47" s="15"/>
      <c r="D47" s="23">
        <v>45078</v>
      </c>
      <c r="E47" s="26" t="s">
        <v>62</v>
      </c>
      <c r="F47" s="18" t="s">
        <v>15</v>
      </c>
      <c r="G47" s="18">
        <v>8</v>
      </c>
      <c r="H47" s="19">
        <v>100</v>
      </c>
      <c r="I47" s="19">
        <f t="shared" si="0"/>
        <v>800</v>
      </c>
      <c r="J47" s="36"/>
      <c r="K47" s="37" t="s">
        <v>17</v>
      </c>
      <c r="L47" s="32"/>
    </row>
    <row r="48" s="1" customFormat="1" ht="65" customHeight="1" spans="1:12">
      <c r="A48" s="20"/>
      <c r="B48" s="14"/>
      <c r="C48" s="15"/>
      <c r="D48" s="27" t="s">
        <v>63</v>
      </c>
      <c r="E48" s="22" t="s">
        <v>64</v>
      </c>
      <c r="F48" s="18" t="s">
        <v>29</v>
      </c>
      <c r="G48" s="18">
        <f>219*0.42</f>
        <v>91.98</v>
      </c>
      <c r="H48" s="19">
        <v>124.9</v>
      </c>
      <c r="I48" s="19">
        <f t="shared" si="0"/>
        <v>11488.302</v>
      </c>
      <c r="J48" s="36"/>
      <c r="K48" s="37" t="s">
        <v>65</v>
      </c>
      <c r="L48" s="32"/>
    </row>
    <row r="49" s="1" customFormat="1" ht="39" customHeight="1" spans="1:12">
      <c r="A49" s="20"/>
      <c r="B49" s="14"/>
      <c r="C49" s="15"/>
      <c r="D49" s="21">
        <v>45088</v>
      </c>
      <c r="E49" s="22" t="s">
        <v>66</v>
      </c>
      <c r="F49" s="18" t="s">
        <v>15</v>
      </c>
      <c r="G49" s="18">
        <v>8</v>
      </c>
      <c r="H49" s="19">
        <v>180</v>
      </c>
      <c r="I49" s="19">
        <f t="shared" si="0"/>
        <v>1440</v>
      </c>
      <c r="J49" s="36"/>
      <c r="K49" s="37" t="s">
        <v>19</v>
      </c>
      <c r="L49" s="32"/>
    </row>
    <row r="50" s="1" customFormat="1" ht="39" customHeight="1" spans="1:12">
      <c r="A50" s="20"/>
      <c r="B50" s="14"/>
      <c r="C50" s="15"/>
      <c r="D50" s="23"/>
      <c r="E50" s="26"/>
      <c r="F50" s="18" t="s">
        <v>15</v>
      </c>
      <c r="G50" s="18">
        <v>4</v>
      </c>
      <c r="H50" s="19">
        <v>100</v>
      </c>
      <c r="I50" s="19">
        <f t="shared" si="0"/>
        <v>400</v>
      </c>
      <c r="J50" s="36"/>
      <c r="K50" s="37" t="s">
        <v>17</v>
      </c>
      <c r="L50" s="32"/>
    </row>
    <row r="51" s="1" customFormat="1" ht="39" customHeight="1" spans="1:12">
      <c r="A51" s="20"/>
      <c r="B51" s="14"/>
      <c r="C51" s="15"/>
      <c r="D51" s="25"/>
      <c r="E51" s="24"/>
      <c r="F51" s="18" t="s">
        <v>20</v>
      </c>
      <c r="G51" s="18">
        <v>1.5</v>
      </c>
      <c r="H51" s="19">
        <v>970</v>
      </c>
      <c r="I51" s="19">
        <f t="shared" si="0"/>
        <v>1455</v>
      </c>
      <c r="J51" s="36"/>
      <c r="K51" s="37" t="s">
        <v>46</v>
      </c>
      <c r="L51" s="32"/>
    </row>
    <row r="52" s="1" customFormat="1" ht="22.5" customHeight="1" spans="1:12">
      <c r="A52" s="28"/>
      <c r="B52" s="29" t="s">
        <v>67</v>
      </c>
      <c r="C52" s="29"/>
      <c r="D52" s="29"/>
      <c r="E52" s="29"/>
      <c r="F52" s="30">
        <f>SUM(I3:I51)</f>
        <v>85829.71909</v>
      </c>
      <c r="G52" s="30"/>
      <c r="H52" s="31"/>
      <c r="I52" s="31"/>
      <c r="J52" s="31"/>
      <c r="K52" s="40"/>
      <c r="L52" s="32"/>
    </row>
    <row r="53" s="1" customFormat="1" ht="18.75" customHeight="1" spans="1:12">
      <c r="A53" s="6"/>
      <c r="B53" s="32" t="s">
        <v>68</v>
      </c>
      <c r="C53" s="32"/>
      <c r="D53" s="32"/>
      <c r="E53" s="32"/>
      <c r="F53" s="32" t="s">
        <v>69</v>
      </c>
      <c r="G53" s="33"/>
      <c r="H53" s="34"/>
      <c r="I53" s="41" t="s">
        <v>70</v>
      </c>
      <c r="J53" s="41"/>
      <c r="K53" s="41"/>
      <c r="L53" s="42"/>
    </row>
    <row r="54" s="1" customFormat="1" ht="20.25" customHeight="1" spans="1:12">
      <c r="A54" s="6"/>
      <c r="B54" s="32" t="s">
        <v>71</v>
      </c>
      <c r="C54" s="32"/>
      <c r="D54" s="32"/>
      <c r="E54" s="32"/>
      <c r="F54" s="32"/>
      <c r="G54" s="33"/>
      <c r="H54" s="34"/>
      <c r="I54" s="41" t="s">
        <v>71</v>
      </c>
      <c r="J54" s="41"/>
      <c r="K54" s="41"/>
      <c r="L54" s="43"/>
    </row>
    <row r="55" s="1" customFormat="1" ht="2.25" customHeight="1" spans="1:12">
      <c r="A55" s="6"/>
      <c r="B55" s="32"/>
      <c r="C55" s="32"/>
      <c r="D55" s="32"/>
      <c r="E55" s="32"/>
      <c r="F55" s="32"/>
      <c r="G55" s="33"/>
      <c r="H55" s="34"/>
      <c r="I55" s="34"/>
      <c r="J55" s="34"/>
      <c r="K55" s="34"/>
      <c r="L55" s="42"/>
    </row>
    <row r="56" s="1" customFormat="1" ht="29.1" customHeight="1" spans="1:12">
      <c r="A56" s="3"/>
      <c r="B56" s="3"/>
      <c r="C56" s="3"/>
      <c r="D56" s="3"/>
      <c r="E56" s="3"/>
      <c r="F56" s="1"/>
      <c r="G56" s="1"/>
      <c r="H56" s="4"/>
      <c r="I56" s="4"/>
      <c r="J56" s="5"/>
      <c r="K56" s="5"/>
      <c r="L56" s="6"/>
    </row>
    <row r="57" s="1" customFormat="1" ht="29.1" customHeight="1" spans="4:12">
      <c r="D57" s="3"/>
      <c r="E57" s="3"/>
      <c r="F57" s="1"/>
      <c r="G57" s="1"/>
      <c r="H57" s="4"/>
      <c r="I57" s="4"/>
      <c r="J57" s="5"/>
      <c r="K57" s="5"/>
      <c r="L57" s="6"/>
    </row>
    <row r="58" s="1" customFormat="1" ht="29.1" customHeight="1" spans="4:12">
      <c r="D58" s="3"/>
      <c r="E58" s="3"/>
      <c r="F58" s="1"/>
      <c r="G58" s="1"/>
      <c r="H58" s="4"/>
      <c r="I58" s="4"/>
      <c r="J58" s="5"/>
      <c r="K58" s="5"/>
      <c r="L58" s="6"/>
    </row>
    <row r="59" s="1" customFormat="1" ht="29.1" customHeight="1" spans="4:12">
      <c r="D59" s="3"/>
      <c r="E59" s="3"/>
      <c r="F59" s="1"/>
      <c r="G59" s="1"/>
      <c r="H59" s="4"/>
      <c r="I59" s="4"/>
      <c r="J59" s="5"/>
      <c r="K59" s="5"/>
      <c r="L59" s="6"/>
    </row>
    <row r="60" s="1" customFormat="1" ht="29.1" customHeight="1" spans="4:12">
      <c r="D60" s="3"/>
      <c r="E60" s="3"/>
      <c r="F60" s="1">
        <f>F52+'[1]编号05 '!F7+[1]编号04!F5</f>
        <v>201951.04709</v>
      </c>
      <c r="H60" s="4"/>
      <c r="I60" s="4"/>
      <c r="J60" s="5"/>
      <c r="K60" s="5"/>
      <c r="L60" s="6"/>
    </row>
    <row r="61" s="1" customFormat="1" ht="29.1" customHeight="1" spans="4:12">
      <c r="D61" s="3"/>
      <c r="E61" s="3"/>
      <c r="F61" s="1"/>
      <c r="G61" s="1"/>
      <c r="H61" s="4"/>
      <c r="I61" s="4"/>
      <c r="J61" s="5"/>
      <c r="K61" s="5"/>
      <c r="L61" s="6"/>
    </row>
    <row r="62" s="1" customFormat="1" ht="29.1" customHeight="1" spans="4:12">
      <c r="D62" s="3"/>
      <c r="E62" s="3"/>
      <c r="F62" s="1"/>
      <c r="G62" s="1"/>
      <c r="H62" s="4"/>
      <c r="I62" s="4"/>
      <c r="J62" s="5"/>
      <c r="K62" s="5"/>
      <c r="L62" s="6"/>
    </row>
    <row r="63" s="1" customFormat="1" ht="29.1" customHeight="1" spans="4:12">
      <c r="D63" s="3"/>
      <c r="E63" s="3"/>
      <c r="F63" s="1"/>
      <c r="G63" s="1"/>
      <c r="H63" s="4"/>
      <c r="I63" s="4"/>
      <c r="J63" s="5"/>
      <c r="K63" s="5"/>
      <c r="L63" s="6"/>
    </row>
    <row r="64" s="1" customFormat="1" ht="29.1" customHeight="1" spans="4:12">
      <c r="D64" s="3"/>
      <c r="E64" s="3"/>
      <c r="F64" s="1"/>
      <c r="G64" s="1"/>
      <c r="H64" s="4"/>
      <c r="I64" s="4"/>
      <c r="J64" s="5"/>
      <c r="K64" s="5"/>
      <c r="L64" s="6"/>
    </row>
    <row r="65" s="1" customFormat="1" ht="29.1" customHeight="1" spans="4:12">
      <c r="D65" s="3"/>
      <c r="E65" s="3"/>
      <c r="F65" s="1"/>
      <c r="G65" s="1"/>
      <c r="H65" s="4"/>
      <c r="I65" s="4"/>
      <c r="J65" s="5"/>
      <c r="K65" s="5"/>
      <c r="L65" s="6"/>
    </row>
    <row r="66" s="1" customFormat="1" ht="29.1" customHeight="1" spans="4:12">
      <c r="D66" s="3"/>
      <c r="E66" s="3"/>
      <c r="F66" s="1"/>
      <c r="G66" s="1"/>
      <c r="H66" s="4"/>
      <c r="I66" s="4"/>
      <c r="J66" s="5"/>
      <c r="K66" s="5"/>
      <c r="L66" s="6"/>
    </row>
    <row r="67" s="1" customFormat="1" ht="29.1" customHeight="1" spans="4:12">
      <c r="D67" s="3"/>
      <c r="E67" s="3"/>
      <c r="F67" s="1"/>
      <c r="G67" s="1"/>
      <c r="H67" s="4"/>
      <c r="I67" s="4"/>
      <c r="J67" s="5"/>
      <c r="K67" s="5"/>
      <c r="L67" s="6"/>
    </row>
    <row r="68" s="1" customFormat="1" ht="29.1" customHeight="1" spans="4:12">
      <c r="D68" s="3"/>
      <c r="E68" s="3"/>
      <c r="F68" s="1"/>
      <c r="G68" s="1"/>
      <c r="H68" s="4"/>
      <c r="I68" s="4"/>
      <c r="J68" s="5"/>
      <c r="K68" s="5"/>
      <c r="L68" s="6"/>
    </row>
  </sheetData>
  <mergeCells count="38">
    <mergeCell ref="A1:K1"/>
    <mergeCell ref="B52:E52"/>
    <mergeCell ref="F52:J52"/>
    <mergeCell ref="I53:L53"/>
    <mergeCell ref="I54:L54"/>
    <mergeCell ref="I55:L55"/>
    <mergeCell ref="A56:B56"/>
    <mergeCell ref="A3:A51"/>
    <mergeCell ref="A54:A55"/>
    <mergeCell ref="B3:B51"/>
    <mergeCell ref="B54:B55"/>
    <mergeCell ref="C3:C51"/>
    <mergeCell ref="D4:D7"/>
    <mergeCell ref="D8:D9"/>
    <mergeCell ref="D10:D15"/>
    <mergeCell ref="D16:D17"/>
    <mergeCell ref="D18:D21"/>
    <mergeCell ref="D22:D23"/>
    <mergeCell ref="D24:D25"/>
    <mergeCell ref="D26:D31"/>
    <mergeCell ref="D32:D33"/>
    <mergeCell ref="D40:D41"/>
    <mergeCell ref="D44:D45"/>
    <mergeCell ref="D49:D51"/>
    <mergeCell ref="E4:E5"/>
    <mergeCell ref="E6:E7"/>
    <mergeCell ref="E8:E9"/>
    <mergeCell ref="E10:E12"/>
    <mergeCell ref="E13:E15"/>
    <mergeCell ref="E16:E17"/>
    <mergeCell ref="E18:E21"/>
    <mergeCell ref="E22:E23"/>
    <mergeCell ref="E24:E25"/>
    <mergeCell ref="E26:E29"/>
    <mergeCell ref="E30:E31"/>
    <mergeCell ref="E32:E33"/>
    <mergeCell ref="E49:E51"/>
    <mergeCell ref="J3:J51"/>
  </mergeCells>
  <hyperlinks>
    <hyperlink ref="K12" r:id="rId1" display="4@150网片6张，2m2/张" tooltip="mailto:4@150网片6张，2m2/张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HMJ</cp:lastModifiedBy>
  <dcterms:created xsi:type="dcterms:W3CDTF">2024-05-29T08:01:20Z</dcterms:created>
  <dcterms:modified xsi:type="dcterms:W3CDTF">2024-05-29T08:02:22Z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6F83EE2BB6754CC6A924BDEF8E1350E3_11</vt:lpwstr>
  </property>
  <property fmtid="{D5CDD505-2E9C-101B-9397-08002B2CF9AE}" pid="3" name="KSOProductBuildVer">
    <vt:lpwstr>2052-12.1.0.16929</vt:lpwstr>
  </property>
</Properties>
</file>