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进度款" sheetId="4" r:id="rId1"/>
    <sheet name="19#" sheetId="2" r:id="rId2"/>
  </sheets>
  <definedNames>
    <definedName name="_xlnm._FilterDatabase" localSheetId="1" hidden="1">'19#'!$A$2:$K$87</definedName>
    <definedName name="_xlnm.Print_Area" localSheetId="1">'19#'!$A$1:$K$15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<sst xmlns="http://schemas.openxmlformats.org/spreadsheetml/2006/main" count="184" uniqueCount="119">
  <si>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</si>
  <si>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</si>
  <si>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</si>
  <si>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</si>
  <si>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</si>
  <si>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</si>
  <si>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</si>
  <si>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</si>
  <si>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</si>
  <si>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</si>
  <si>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</si>
  <si>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</si>
  <si>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</si>
  <si>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</si>
  <si>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</si>
  <si>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</si>
  <si>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</si>
  <si>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</si>
  <si>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</si>
  <si>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</si>
  <si>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</si>
  <si>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</si>
  <si>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</si>
  <si>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</si>
  <si>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</si>
  <si>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</si>
  <si>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</si>
  <si>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</si>
  <si>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</si>
  <si>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</si>
  <si>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</si>
  <si>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19#楼外墙</t>
  </si>
  <si>
    <t>19#楼水管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</si>
  <si>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</si>
  <si>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</si>
  <si>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</si>
  <si>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</si>
  <si>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</si>
  <si>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</si>
  <si>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</si>
  <si>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</si>
  <si>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</si>
  <si>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19#---13F</t>
  </si>
  <si>
    <t>轴线</t>
  </si>
  <si>
    <t>层数</t>
  </si>
  <si>
    <t>材料名称</t>
  </si>
  <si>
    <t>位置</t>
  </si>
  <si>
    <t>计算式(长*高)</t>
  </si>
  <si>
    <t>单位</t>
  </si>
  <si>
    <t>工程量</t>
  </si>
  <si>
    <t>对称轴个数</t>
  </si>
  <si>
    <t>预算工程量</t>
  </si>
  <si>
    <t>节点</t>
  </si>
  <si>
    <t>备注</t>
  </si>
  <si>
    <t>工程量合计</t>
  </si>
  <si>
    <t>乳白色涂料</t>
  </si>
  <si>
    <t>浅灰色涂料</t>
  </si>
  <si>
    <t>深灰色涂料</t>
  </si>
  <si>
    <t>电梯施工区域</t>
  </si>
  <si>
    <t>南面</t>
  </si>
  <si>
    <t>外墙</t>
  </si>
  <si>
    <t>（31.5+0.35+0.435）*20.16-1.8*1.7*2*11-2.3*1*3*11-4.85*2.2*2*11</t>
  </si>
  <si>
    <t>窗台</t>
  </si>
  <si>
    <t>0.1*20.16*11</t>
  </si>
  <si>
    <t>窗侧边</t>
  </si>
  <si>
    <t>0.15*（1.8+1.7）*2*2*11</t>
  </si>
  <si>
    <t>空调板</t>
  </si>
  <si>
    <t>（0.75*3+0.1）*1*11</t>
  </si>
  <si>
    <t>百叶窗侧边</t>
  </si>
  <si>
    <t>0.15*（1+2.3）*2*3*11</t>
  </si>
  <si>
    <t>阳台内侧</t>
  </si>
  <si>
    <t>（15.6*（2.9-0.1*2）-3*2.3-1.6*2.3-4.85*2.2）*2*11</t>
  </si>
  <si>
    <t>阳台+推拉门窗侧边</t>
  </si>
  <si>
    <t>0.15*（4.85+2.2+3+2.3+1.6+2.3）*2*2*11</t>
  </si>
  <si>
    <t>（8.9+0.35+0.435）*20.16-1.8*1.7*2*3-2.3*1*3*3-4.85*2.2*2*3</t>
  </si>
  <si>
    <t>0.1*20.16*3</t>
  </si>
  <si>
    <t>0.15*（1.8+1.7）*2*2*3</t>
  </si>
  <si>
    <t>百叶窗内</t>
  </si>
  <si>
    <t>4.6*（2.9-0.1*2）*3*3-1*2.3*3*3</t>
  </si>
  <si>
    <t>（0.75*3+0.1）*1*3</t>
  </si>
  <si>
    <t>0.15*（1+2.3）*2*3*3</t>
  </si>
  <si>
    <t>（15.6*（2.9-0.1*2）-3*2.3-1.6*2.3）*2*3</t>
  </si>
  <si>
    <t>0.15*（4.85+2.2+3+2.3+1.6+2.3）*2*2</t>
  </si>
  <si>
    <t>北面</t>
  </si>
  <si>
    <t>7.85*（31.5+0.35+0.34）-1.5*1.4*11-0.6*1.4*11-2.2*1.5*11</t>
  </si>
  <si>
    <t>0.15*（1.5+1.4+0.6+1.4+2.2+1.5）*2*11</t>
  </si>
  <si>
    <t>22.81*（36.35+0.35+0.34）-1.5*1.4*13-0.6*1.4*13-2.2*1.5*13-1.2*1.4*12-0.4*1.4*13</t>
  </si>
  <si>
    <t>0.15*（1.5+1.4+0.6+1.4+2.2+1.5+1.2+1.4）*2*13</t>
  </si>
  <si>
    <t>（8.4*（2.9-0.1*2）-1.5*2.2-2*2.3）*11</t>
  </si>
  <si>
    <t>（8.4*（2.9-0.1*2）-1.5*2.2-2*2.3）*13</t>
  </si>
  <si>
    <t>阳台侧边</t>
  </si>
  <si>
    <t>0.15*（1.5+2.2）*2*11</t>
  </si>
  <si>
    <t>0.15*（1.5+2.2）*2*13</t>
  </si>
  <si>
    <t>（22.86+7.79）*（6.05+0.35）-1.5*1.4*2*2-0.6*1.4*2*2-2.2*1.5*2*2</t>
  </si>
  <si>
    <t>大门石材未减</t>
  </si>
  <si>
    <t>（0.15*（1.5+1.4）*2*2+0.15*（0.6+1.4）*2*2）*2</t>
  </si>
  <si>
    <t>（8.4*（2.9-0.1*2）-1.5*2.2）*2*2</t>
  </si>
  <si>
    <t>0.15*（1.5+2.2）*2*2*2</t>
  </si>
  <si>
    <t>东/西面</t>
  </si>
  <si>
    <t>13.36*（29+0.35+0.435）-0.6*1.4*2*10</t>
  </si>
  <si>
    <t>0.15*（0.6+1.4）*2*2*10</t>
  </si>
  <si>
    <t>百叶侧板</t>
  </si>
  <si>
    <t>2.72*（31.5+0.35+0.435）*0</t>
  </si>
  <si>
    <t>13.36*（6.05+0.35）-0.6*1.4*2*3</t>
  </si>
  <si>
    <t>0.15*（0.6+1.4）*2*2*3</t>
  </si>
  <si>
    <t>0.92*（31.5+0.35+0.435）*0</t>
  </si>
  <si>
    <t>屋面</t>
  </si>
  <si>
    <t>楼梯外侧</t>
  </si>
  <si>
    <t>5.7*2.95</t>
  </si>
  <si>
    <t>楼梯内侧西</t>
  </si>
  <si>
    <t>5*2.95</t>
  </si>
  <si>
    <t>楼梯内侧东</t>
  </si>
  <si>
    <t>19.35*4.55</t>
  </si>
  <si>
    <t>电梯机房</t>
  </si>
  <si>
    <t>11.04*4.55-1.2*2.1-1.2*1.4</t>
  </si>
  <si>
    <t>电梯机房旁边墙</t>
  </si>
  <si>
    <t>16.9*4.55</t>
  </si>
  <si>
    <t>屋面挑檐</t>
  </si>
  <si>
    <t>92.7*1.32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</si>
</sst>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name val="宋体"/>
      <charset val="134"/>
      <scheme val="minor"/>
    </font>
    <font>
      <b/>
      <sz val="8"/>
      <name val="微软雅黑"/>
      <charset val="134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9" borderId="8" applyNumberFormat="0" applyAlignment="0" applyProtection="0">
      <alignment vertical="center"/>
    </xf>
    <xf numFmtId="0" fontId="27" fillId="9" borderId="7" applyNumberFormat="0" applyAlignment="0" applyProtection="0">
      <alignment vertical="center"/>
    </xf>
    <xf numFmtId="0" fontId="28" fillId="10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49" fontId="0" fillId="0" borderId="0" xfId="0" applyNumberFormat="1" applyFont="1" applyFill="1" applyAlignment="1">
      <alignment vertical="center" wrapText="1"/>
    </xf>
    <xf numFmtId="176" fontId="0" fillId="0" borderId="0" xfId="0" applyNumberFormat="1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176" fontId="3" fillId="0" borderId="2" xfId="0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 wrapText="1"/>
    </xf>
    <xf numFmtId="0" fontId="1" fillId="0" borderId="2" xfId="34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49" fontId="0" fillId="0" borderId="2" xfId="0" applyNumberFormat="1" applyFont="1" applyFill="1" applyBorder="1" applyAlignment="1">
      <alignment vertical="center" wrapText="1"/>
    </xf>
    <xf numFmtId="176" fontId="0" fillId="0" borderId="2" xfId="0" applyNumberFormat="1" applyFont="1" applyFill="1" applyBorder="1" applyAlignment="1">
      <alignment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176" fontId="7" fillId="0" borderId="2" xfId="0" applyNumberFormat="1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176" fontId="2" fillId="0" borderId="2" xfId="0" applyNumberFormat="1" applyFont="1" applyFill="1" applyBorder="1" applyAlignment="1">
      <alignment vertical="center" wrapText="1"/>
    </xf>
    <xf numFmtId="176" fontId="2" fillId="0" borderId="2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176" fontId="0" fillId="0" borderId="0" xfId="3" applyNumberFormat="1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0" fontId="9" fillId="0" borderId="0" xfId="0" applyNumberFormat="1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10" fontId="10" fillId="3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2" fontId="11" fillId="4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2" fontId="11" fillId="4" borderId="2" xfId="0" applyNumberFormat="1" applyFont="1" applyFill="1" applyBorder="1" applyAlignment="1">
      <alignment horizontal="center" vertical="center" wrapText="1"/>
    </xf>
    <xf numFmtId="176" fontId="11" fillId="4" borderId="2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2" fontId="11" fillId="5" borderId="2" xfId="0" applyNumberFormat="1" applyFont="1" applyFill="1" applyBorder="1" applyAlignment="1">
      <alignment horizontal="center" vertical="center"/>
    </xf>
    <xf numFmtId="2" fontId="11" fillId="5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11" fillId="5" borderId="2" xfId="0" applyNumberFormat="1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 wrapText="1"/>
    </xf>
    <xf numFmtId="10" fontId="15" fillId="6" borderId="2" xfId="3" applyNumberFormat="1" applyFont="1" applyFill="1" applyBorder="1" applyAlignment="1">
      <alignment horizontal="center" vertical="center"/>
    </xf>
    <xf numFmtId="176" fontId="15" fillId="6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10" fontId="15" fillId="0" borderId="2" xfId="3" applyNumberFormat="1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10" fontId="16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10" fontId="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9" fillId="0" borderId="0" xfId="3" applyNumberFormat="1" applyFont="1" applyAlignment="1">
      <alignment horizontal="center" vertical="center"/>
    </xf>
    <xf numFmtId="176" fontId="10" fillId="3" borderId="2" xfId="3" applyNumberFormat="1" applyFont="1" applyFill="1" applyBorder="1" applyAlignment="1">
      <alignment horizontal="center" vertical="center" wrapText="1"/>
    </xf>
    <xf numFmtId="9" fontId="11" fillId="4" borderId="2" xfId="0" applyNumberFormat="1" applyFont="1" applyFill="1" applyBorder="1" applyAlignment="1">
      <alignment horizontal="center" vertical="center" wrapText="1"/>
    </xf>
    <xf numFmtId="176" fontId="11" fillId="4" borderId="2" xfId="3" applyNumberFormat="1" applyFont="1" applyFill="1" applyBorder="1" applyAlignment="1">
      <alignment horizontal="center" vertical="center" wrapText="1"/>
    </xf>
    <xf numFmtId="10" fontId="11" fillId="4" borderId="2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9" fontId="11" fillId="5" borderId="2" xfId="0" applyNumberFormat="1" applyFont="1" applyFill="1" applyBorder="1" applyAlignment="1">
      <alignment horizontal="center" vertical="center" wrapText="1"/>
    </xf>
    <xf numFmtId="176" fontId="11" fillId="5" borderId="2" xfId="3" applyNumberFormat="1" applyFont="1" applyFill="1" applyBorder="1" applyAlignment="1">
      <alignment horizontal="center" vertical="center" wrapText="1"/>
    </xf>
    <xf numFmtId="10" fontId="11" fillId="5" borderId="2" xfId="0" applyNumberFormat="1" applyFont="1" applyFill="1" applyBorder="1" applyAlignment="1">
      <alignment horizontal="center" vertical="center"/>
    </xf>
    <xf numFmtId="9" fontId="16" fillId="6" borderId="2" xfId="0" applyNumberFormat="1" applyFont="1" applyFill="1" applyBorder="1" applyAlignment="1">
      <alignment horizontal="center" vertical="center" wrapText="1"/>
    </xf>
    <xf numFmtId="10" fontId="15" fillId="6" borderId="2" xfId="0" applyNumberFormat="1" applyFont="1" applyFill="1" applyBorder="1" applyAlignment="1">
      <alignment horizontal="center" vertical="center"/>
    </xf>
    <xf numFmtId="176" fontId="15" fillId="6" borderId="2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/>
    </xf>
    <xf numFmtId="176" fontId="15" fillId="0" borderId="2" xfId="3" applyNumberFormat="1" applyFont="1" applyBorder="1" applyAlignment="1">
      <alignment horizontal="center" vertical="center"/>
    </xf>
    <xf numFmtId="10" fontId="15" fillId="0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76" fontId="16" fillId="0" borderId="0" xfId="3" applyNumberFormat="1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76" fontId="1" fillId="0" borderId="0" xfId="3" applyNumberFormat="1" applyFont="1" applyFill="1" applyAlignment="1">
      <alignment horizontal="center" vertical="center"/>
    </xf>
    <xf numFmtId="1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3" applyNumberFormat="1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X6" sqref="X6"/>
    </sheetView>
  </sheetViews>
  <sheetFormatPr defaultColWidth="9" defaultRowHeight="13.5"/>
  <cols>
    <col min="1" max="1" width="3.875" style="35" customWidth="1"/>
    <col min="2" max="2" width="11.125" style="35" customWidth="1"/>
    <col min="3" max="3" width="7.875" style="35" customWidth="1"/>
    <col min="4" max="5" width="7.625" style="35" customWidth="1"/>
    <col min="6" max="6" width="7.125" style="36" customWidth="1"/>
    <col min="7" max="7" width="7.875" style="35" customWidth="1"/>
    <col min="8" max="8" width="8.625" style="35" customWidth="1"/>
    <col min="9" max="9" width="7" style="35" customWidth="1"/>
    <col min="10" max="10" width="11.25" style="35" customWidth="1"/>
    <col min="11" max="11" width="7.5" style="37" customWidth="1"/>
    <col min="12" max="12" width="6" style="36" customWidth="1"/>
    <col min="13" max="13" width="10.875" style="35" customWidth="1"/>
    <col min="14" max="14" width="7.375" style="35" customWidth="1"/>
    <col min="15" max="15" width="14.375" style="35" customWidth="1"/>
    <col min="16" max="16384" width="9" style="35"/>
  </cols>
  <sheetData>
    <row r="1" ht="33" customHeight="1" spans="1:15">
      <c r="A1" s="38" t="s">
        <v>0</v>
      </c>
      <c r="B1" s="39"/>
      <c r="C1" s="39"/>
      <c r="D1" s="39"/>
      <c r="E1" s="39"/>
      <c r="F1" s="40"/>
      <c r="G1" s="39"/>
      <c r="H1" s="39"/>
      <c r="I1" s="39"/>
      <c r="J1" s="39"/>
      <c r="K1" s="67"/>
      <c r="L1" s="40"/>
      <c r="M1" s="39"/>
      <c r="N1" s="39"/>
      <c r="O1" s="39"/>
    </row>
    <row r="2" ht="32" customHeight="1" spans="1:15">
      <c r="A2" s="41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2" t="s">
        <v>6</v>
      </c>
      <c r="G2" s="41"/>
      <c r="H2" s="41" t="s">
        <v>7</v>
      </c>
      <c r="I2" s="41"/>
      <c r="J2" s="41"/>
      <c r="K2" s="68" t="s">
        <v>8</v>
      </c>
      <c r="L2" s="42"/>
      <c r="M2" s="41" t="s">
        <v>9</v>
      </c>
      <c r="N2" s="41" t="s">
        <v>10</v>
      </c>
      <c r="O2" s="41" t="s">
        <v>11</v>
      </c>
    </row>
    <row r="3" ht="40" customHeight="1" spans="1:15">
      <c r="A3" s="41"/>
      <c r="B3" s="41"/>
      <c r="C3" s="41"/>
      <c r="D3" s="41"/>
      <c r="E3" s="41"/>
      <c r="F3" s="42" t="s">
        <v>12</v>
      </c>
      <c r="G3" s="41" t="s">
        <v>13</v>
      </c>
      <c r="H3" s="41" t="s">
        <v>14</v>
      </c>
      <c r="I3" s="41" t="s">
        <v>15</v>
      </c>
      <c r="J3" s="41" t="s">
        <v>16</v>
      </c>
      <c r="K3" s="68" t="s">
        <v>17</v>
      </c>
      <c r="L3" s="42" t="s">
        <v>18</v>
      </c>
      <c r="M3" s="41"/>
      <c r="N3" s="41"/>
      <c r="O3" s="41"/>
    </row>
    <row r="4" ht="44" customHeight="1" spans="1:15">
      <c r="A4" s="43"/>
      <c r="B4" s="43"/>
      <c r="C4" s="44" t="s">
        <v>19</v>
      </c>
      <c r="D4" s="45" t="s">
        <v>20</v>
      </c>
      <c r="E4" s="45" t="s">
        <v>20</v>
      </c>
      <c r="F4" s="46" t="s">
        <v>21</v>
      </c>
      <c r="G4" s="47" t="s">
        <v>22</v>
      </c>
      <c r="H4" s="46" t="s">
        <v>23</v>
      </c>
      <c r="I4" s="69" t="s">
        <v>24</v>
      </c>
      <c r="J4" s="47" t="s">
        <v>25</v>
      </c>
      <c r="K4" s="70" t="s">
        <v>26</v>
      </c>
      <c r="L4" s="71" t="s">
        <v>27</v>
      </c>
      <c r="M4" s="47" t="s">
        <v>28</v>
      </c>
      <c r="N4" s="47" t="s">
        <v>29</v>
      </c>
      <c r="O4" s="72" t="s">
        <v>30</v>
      </c>
    </row>
    <row r="5" ht="33" customHeight="1" spans="1:15">
      <c r="A5" s="48">
        <v>1</v>
      </c>
      <c r="B5" s="48" t="s">
        <v>31</v>
      </c>
      <c r="C5" s="49"/>
      <c r="D5" s="50">
        <f ca="1">'19#'!J7</f>
        <v>4595.2024</v>
      </c>
      <c r="E5" s="51">
        <v>52</v>
      </c>
      <c r="F5" s="50"/>
      <c r="G5" s="52"/>
      <c r="H5" s="50">
        <f ca="1">D5*E5</f>
        <v>238950.5248</v>
      </c>
      <c r="I5" s="73">
        <v>0.8</v>
      </c>
      <c r="J5" s="52">
        <f ca="1">H5*I5</f>
        <v>191160.41984</v>
      </c>
      <c r="K5" s="74"/>
      <c r="L5" s="75"/>
      <c r="M5" s="52"/>
      <c r="N5" s="52"/>
      <c r="O5" s="50"/>
    </row>
    <row r="6" ht="33" customHeight="1" spans="1:15">
      <c r="A6" s="48">
        <v>2</v>
      </c>
      <c r="B6" s="48" t="s">
        <v>32</v>
      </c>
      <c r="C6" s="49"/>
      <c r="D6" s="53">
        <v>104.59</v>
      </c>
      <c r="E6" s="51">
        <v>18</v>
      </c>
      <c r="F6" s="50"/>
      <c r="G6" s="52"/>
      <c r="H6" s="50">
        <f>D6*E6</f>
        <v>1882.62</v>
      </c>
      <c r="I6" s="73">
        <v>0.8</v>
      </c>
      <c r="J6" s="52">
        <f>H6*I6</f>
        <v>1506.096</v>
      </c>
      <c r="K6" s="74"/>
      <c r="L6" s="75"/>
      <c r="M6" s="52"/>
      <c r="N6" s="52"/>
      <c r="O6" s="50"/>
    </row>
    <row r="7" ht="33" customHeight="1" spans="1:15">
      <c r="A7" s="54"/>
      <c r="B7" s="55" t="s">
        <v>33</v>
      </c>
      <c r="C7" s="55"/>
      <c r="D7" s="55"/>
      <c r="E7" s="54"/>
      <c r="F7" s="56"/>
      <c r="G7" s="57"/>
      <c r="H7" s="57"/>
      <c r="I7" s="76"/>
      <c r="J7" s="57">
        <f ca="1">J5+J6</f>
        <v>192666.51584</v>
      </c>
      <c r="K7" s="57"/>
      <c r="L7" s="77"/>
      <c r="M7" s="78" t="s">
        <v>34</v>
      </c>
      <c r="N7" s="78" t="s">
        <v>35</v>
      </c>
      <c r="O7" s="79"/>
    </row>
    <row r="8" ht="27.75" customHeight="1" spans="1:15">
      <c r="A8" s="58"/>
      <c r="B8" s="58" t="s">
        <v>36</v>
      </c>
      <c r="C8" s="58"/>
      <c r="D8" s="58"/>
      <c r="E8" s="58"/>
      <c r="F8" s="59"/>
      <c r="G8" s="60"/>
      <c r="H8" s="60"/>
      <c r="I8" s="60"/>
      <c r="J8" s="60">
        <v>190000</v>
      </c>
      <c r="K8" s="80"/>
      <c r="L8" s="81"/>
      <c r="M8" s="60"/>
      <c r="N8" s="60"/>
      <c r="O8" s="82" t="s">
        <v>37</v>
      </c>
    </row>
    <row r="9" ht="20.25" customHeight="1" spans="1:15">
      <c r="A9" s="61" t="s">
        <v>38</v>
      </c>
      <c r="B9" s="61"/>
      <c r="C9" s="61"/>
      <c r="D9" s="61"/>
      <c r="E9" s="61"/>
      <c r="F9" s="62"/>
      <c r="G9" s="61"/>
      <c r="H9" s="61"/>
      <c r="I9" s="61"/>
      <c r="J9" s="61"/>
      <c r="K9" s="83"/>
      <c r="L9" s="62"/>
      <c r="M9" s="61"/>
      <c r="N9" s="61"/>
      <c r="O9" s="61"/>
    </row>
    <row r="10" ht="20.25" customHeight="1" spans="1:15">
      <c r="A10" s="61" t="s">
        <v>39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</row>
    <row r="11" ht="27.75" customHeight="1" spans="1:15">
      <c r="A11" s="63"/>
      <c r="B11" s="64"/>
      <c r="C11" s="64"/>
      <c r="D11" s="64"/>
      <c r="E11" s="64"/>
      <c r="F11" s="65"/>
      <c r="G11" s="66" t="s">
        <v>40</v>
      </c>
      <c r="H11" s="66"/>
      <c r="I11" s="66"/>
      <c r="J11" s="84"/>
      <c r="K11" s="85"/>
      <c r="L11" s="86" t="s">
        <v>41</v>
      </c>
      <c r="M11" s="87"/>
      <c r="N11" s="64"/>
      <c r="O11" s="64"/>
    </row>
    <row r="12" spans="1:15">
      <c r="A12" s="63"/>
      <c r="B12" s="64"/>
      <c r="C12" s="64"/>
      <c r="D12" s="64"/>
      <c r="E12" s="64"/>
      <c r="F12" s="65"/>
      <c r="J12" s="64"/>
      <c r="K12" s="88"/>
      <c r="L12" s="65"/>
      <c r="M12" s="64"/>
      <c r="N12" s="64"/>
      <c r="O12" s="64"/>
    </row>
  </sheetData>
  <mergeCells count="18">
    <mergeCell ref="A1:O1"/>
    <mergeCell ref="F2:G2"/>
    <mergeCell ref="H2:J2"/>
    <mergeCell ref="K2:L2"/>
    <mergeCell ref="B8:E8"/>
    <mergeCell ref="A9:O9"/>
    <mergeCell ref="A10:O10"/>
    <mergeCell ref="G11:I11"/>
    <mergeCell ref="J11:K11"/>
    <mergeCell ref="L11:M11"/>
    <mergeCell ref="A2:A3"/>
    <mergeCell ref="B2:B3"/>
    <mergeCell ref="C2:C3"/>
    <mergeCell ref="D2:D3"/>
    <mergeCell ref="E2:E3"/>
    <mergeCell ref="M2:M3"/>
    <mergeCell ref="N2:N3"/>
    <mergeCell ref="O2:O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3"/>
  <sheetViews>
    <sheetView workbookViewId="0">
      <pane ySplit="2" topLeftCell="A3" activePane="bottomLeft" state="frozen"/>
      <selection/>
      <selection pane="bottomLeft" activeCell="L9" sqref="L9"/>
    </sheetView>
  </sheetViews>
  <sheetFormatPr defaultColWidth="9" defaultRowHeight="13.5"/>
  <cols>
    <col min="1" max="1" width="14" style="5" customWidth="1"/>
    <col min="2" max="2" width="10.6333333333333" style="5" customWidth="1"/>
    <col min="3" max="3" width="16.3833333333333" style="5" customWidth="1"/>
    <col min="4" max="4" width="14.875" style="5" customWidth="1"/>
    <col min="5" max="5" width="41.8833333333333" style="6" customWidth="1"/>
    <col min="6" max="6" width="6.25" style="5" customWidth="1"/>
    <col min="7" max="7" width="8.63333333333333" style="7" customWidth="1"/>
    <col min="8" max="8" width="6" style="5" customWidth="1"/>
    <col min="9" max="9" width="6.38333333333333" style="5" customWidth="1"/>
    <col min="10" max="10" width="11.25" style="7" customWidth="1"/>
    <col min="11" max="11" width="15.8833333333333" style="5" customWidth="1"/>
    <col min="12" max="12" width="14" style="5" customWidth="1"/>
    <col min="13" max="13" width="43.6333333333333" style="4" customWidth="1"/>
    <col min="14" max="14" width="11.5" style="4"/>
    <col min="15" max="16384" width="9" style="4"/>
  </cols>
  <sheetData>
    <row r="1" s="1" customFormat="1" ht="36" customHeight="1" spans="1:12">
      <c r="A1" s="8" t="s">
        <v>42</v>
      </c>
      <c r="B1" s="8"/>
      <c r="C1" s="8"/>
      <c r="D1" s="8"/>
      <c r="E1" s="8"/>
      <c r="F1" s="8"/>
      <c r="G1" s="8"/>
      <c r="H1" s="8"/>
      <c r="I1" s="8"/>
      <c r="J1" s="8"/>
      <c r="K1" s="8"/>
      <c r="L1" s="28"/>
    </row>
    <row r="2" s="2" customFormat="1" ht="45" customHeight="1" spans="1:12">
      <c r="A2" s="9" t="s">
        <v>43</v>
      </c>
      <c r="B2" s="9" t="s">
        <v>44</v>
      </c>
      <c r="C2" s="9" t="s">
        <v>45</v>
      </c>
      <c r="D2" s="9" t="s">
        <v>46</v>
      </c>
      <c r="E2" s="10" t="s">
        <v>47</v>
      </c>
      <c r="F2" s="9" t="s">
        <v>48</v>
      </c>
      <c r="G2" s="11" t="s">
        <v>49</v>
      </c>
      <c r="H2" s="12" t="s">
        <v>44</v>
      </c>
      <c r="I2" s="12" t="s">
        <v>50</v>
      </c>
      <c r="J2" s="11" t="s">
        <v>51</v>
      </c>
      <c r="K2" s="9" t="s">
        <v>52</v>
      </c>
      <c r="L2" s="29" t="s">
        <v>53</v>
      </c>
    </row>
    <row r="3" s="3" customFormat="1" ht="25" customHeight="1" spans="1:12">
      <c r="A3" s="13" t="s">
        <v>54</v>
      </c>
      <c r="B3" s="13"/>
      <c r="C3" s="14" t="s">
        <v>55</v>
      </c>
      <c r="D3" s="13"/>
      <c r="E3" s="15"/>
      <c r="F3" s="13"/>
      <c r="G3" s="16"/>
      <c r="H3" s="17"/>
      <c r="I3" s="17"/>
      <c r="J3" s="16">
        <f ca="1">SUMIF($C$9:$C$94,C3,$J$9:$J$94)</f>
        <v>4009.5952</v>
      </c>
      <c r="K3" s="13"/>
      <c r="L3" s="30"/>
    </row>
    <row r="4" s="3" customFormat="1" ht="25" customHeight="1" spans="1:12">
      <c r="A4" s="13"/>
      <c r="B4" s="13"/>
      <c r="C4" s="14" t="s">
        <v>56</v>
      </c>
      <c r="D4" s="13"/>
      <c r="E4" s="15"/>
      <c r="F4" s="13"/>
      <c r="G4" s="16"/>
      <c r="H4" s="17"/>
      <c r="I4" s="17"/>
      <c r="J4" s="16">
        <f ca="1">SUMIF($C$9:$C$94,C4,$J$9:$J$94)</f>
        <v>763.2432</v>
      </c>
      <c r="K4" s="13"/>
      <c r="L4" s="30"/>
    </row>
    <row r="5" s="3" customFormat="1" ht="25" customHeight="1" spans="1:12">
      <c r="A5" s="13"/>
      <c r="B5" s="13"/>
      <c r="C5" s="14" t="s">
        <v>57</v>
      </c>
      <c r="D5" s="13"/>
      <c r="E5" s="15"/>
      <c r="F5" s="13"/>
      <c r="G5" s="16"/>
      <c r="H5" s="17"/>
      <c r="I5" s="17"/>
      <c r="J5" s="16">
        <f ca="1">SUMIF($C$9:$C$94,C5,$J$9:$J$94)</f>
        <v>122.364</v>
      </c>
      <c r="K5" s="13"/>
      <c r="L5" s="30"/>
    </row>
    <row r="6" s="3" customFormat="1" ht="25" customHeight="1" spans="1:12">
      <c r="A6" s="13"/>
      <c r="B6" s="13"/>
      <c r="C6" s="18" t="s">
        <v>58</v>
      </c>
      <c r="D6" s="13"/>
      <c r="E6" s="15"/>
      <c r="F6" s="13"/>
      <c r="G6" s="16"/>
      <c r="H6" s="17"/>
      <c r="I6" s="17"/>
      <c r="J6" s="16">
        <v>-300</v>
      </c>
      <c r="K6" s="13"/>
      <c r="L6" s="30"/>
    </row>
    <row r="7" s="3" customFormat="1" ht="25" customHeight="1" spans="1:12">
      <c r="A7" s="13" t="s">
        <v>54</v>
      </c>
      <c r="B7" s="13"/>
      <c r="C7" s="13"/>
      <c r="D7" s="13"/>
      <c r="E7" s="15"/>
      <c r="F7" s="13"/>
      <c r="G7" s="16"/>
      <c r="H7" s="17"/>
      <c r="I7" s="17"/>
      <c r="J7" s="31">
        <f ca="1">SUM(J3:J6)</f>
        <v>4595.2024</v>
      </c>
      <c r="K7" s="13"/>
      <c r="L7" s="30"/>
    </row>
    <row r="8" s="4" customFormat="1" ht="25" customHeight="1" spans="1:12">
      <c r="A8" s="9" t="s">
        <v>59</v>
      </c>
      <c r="B8" s="19"/>
      <c r="C8" s="14"/>
      <c r="D8" s="14"/>
      <c r="E8" s="20"/>
      <c r="F8" s="14"/>
      <c r="G8" s="21"/>
      <c r="H8" s="14"/>
      <c r="I8" s="14"/>
      <c r="J8" s="21"/>
      <c r="K8" s="14"/>
      <c r="L8" s="32"/>
    </row>
    <row r="9" s="4" customFormat="1" ht="58" customHeight="1" spans="1:12">
      <c r="A9" s="14"/>
      <c r="B9" s="14"/>
      <c r="C9" s="14" t="s">
        <v>55</v>
      </c>
      <c r="D9" s="14" t="s">
        <v>60</v>
      </c>
      <c r="E9" s="20" t="s">
        <v>61</v>
      </c>
      <c r="F9" s="14"/>
      <c r="G9" s="22">
        <f ca="1" t="shared" ref="G9:G13" si="0">(EVALUATE(SUBSTITUTE(SUBSTITUTE(E9,"【","*ISTEXT（""【"),"】","】""）")))</f>
        <v>272.9056</v>
      </c>
      <c r="H9" s="14">
        <v>1</v>
      </c>
      <c r="I9" s="14">
        <v>2</v>
      </c>
      <c r="J9" s="33">
        <f ca="1" t="shared" ref="J9:J23" si="1">G9*H9*I9</f>
        <v>545.8112</v>
      </c>
      <c r="K9" s="14"/>
      <c r="L9" s="14"/>
    </row>
    <row r="10" s="4" customFormat="1" ht="58" customHeight="1" spans="1:12">
      <c r="A10" s="14"/>
      <c r="B10" s="14"/>
      <c r="C10" s="14" t="s">
        <v>55</v>
      </c>
      <c r="D10" s="14" t="s">
        <v>62</v>
      </c>
      <c r="E10" s="20" t="s">
        <v>63</v>
      </c>
      <c r="F10" s="14"/>
      <c r="G10" s="22">
        <f ca="1" t="shared" si="0"/>
        <v>22.176</v>
      </c>
      <c r="H10" s="14">
        <v>1</v>
      </c>
      <c r="I10" s="14">
        <v>2</v>
      </c>
      <c r="J10" s="33">
        <f ca="1" t="shared" si="1"/>
        <v>44.352</v>
      </c>
      <c r="K10" s="14"/>
      <c r="L10" s="14"/>
    </row>
    <row r="11" s="4" customFormat="1" ht="25" customHeight="1" spans="1:12">
      <c r="A11" s="14"/>
      <c r="B11" s="14"/>
      <c r="C11" s="14" t="s">
        <v>55</v>
      </c>
      <c r="D11" s="14" t="s">
        <v>64</v>
      </c>
      <c r="E11" s="20" t="s">
        <v>65</v>
      </c>
      <c r="F11" s="14"/>
      <c r="G11" s="22">
        <f ca="1" t="shared" si="0"/>
        <v>23.1</v>
      </c>
      <c r="H11" s="14">
        <v>1</v>
      </c>
      <c r="I11" s="14">
        <v>2</v>
      </c>
      <c r="J11" s="33">
        <f ca="1" t="shared" si="1"/>
        <v>46.2</v>
      </c>
      <c r="K11" s="14"/>
      <c r="L11" s="14"/>
    </row>
    <row r="12" s="4" customFormat="1" ht="25" customHeight="1" spans="1:12">
      <c r="A12" s="14"/>
      <c r="B12" s="14"/>
      <c r="C12" s="14" t="s">
        <v>55</v>
      </c>
      <c r="D12" s="14" t="s">
        <v>66</v>
      </c>
      <c r="E12" s="20" t="s">
        <v>67</v>
      </c>
      <c r="F12" s="14"/>
      <c r="G12" s="22">
        <f ca="1" t="shared" si="0"/>
        <v>25.85</v>
      </c>
      <c r="H12" s="14">
        <v>1</v>
      </c>
      <c r="I12" s="14">
        <v>2</v>
      </c>
      <c r="J12" s="33">
        <f ca="1" t="shared" si="1"/>
        <v>51.7</v>
      </c>
      <c r="K12" s="14"/>
      <c r="L12" s="14"/>
    </row>
    <row r="13" s="4" customFormat="1" ht="25" customHeight="1" spans="1:12">
      <c r="A13" s="14"/>
      <c r="B13" s="14"/>
      <c r="C13" s="14" t="s">
        <v>55</v>
      </c>
      <c r="D13" s="14" t="s">
        <v>68</v>
      </c>
      <c r="E13" s="20" t="s">
        <v>69</v>
      </c>
      <c r="F13" s="14"/>
      <c r="G13" s="22">
        <f ca="1" t="shared" si="0"/>
        <v>32.67</v>
      </c>
      <c r="H13" s="14">
        <v>1</v>
      </c>
      <c r="I13" s="14">
        <v>2</v>
      </c>
      <c r="J13" s="33">
        <f ca="1" t="shared" si="1"/>
        <v>65.34</v>
      </c>
      <c r="K13" s="14"/>
      <c r="L13" s="14"/>
    </row>
    <row r="14" s="4" customFormat="1" ht="36" customHeight="1" spans="1:12">
      <c r="A14" s="9"/>
      <c r="B14" s="14"/>
      <c r="C14" s="14" t="s">
        <v>55</v>
      </c>
      <c r="D14" s="23" t="s">
        <v>70</v>
      </c>
      <c r="E14" s="20" t="s">
        <v>71</v>
      </c>
      <c r="F14" s="14"/>
      <c r="G14" s="22">
        <f ca="1">(EVALUATE(SUBSTITUTE(SUBSTITUTE(E14,"【","*ISTEXT（""【"),"】","】""）")))*0</f>
        <v>0</v>
      </c>
      <c r="H14" s="14">
        <v>1</v>
      </c>
      <c r="I14" s="14">
        <v>2</v>
      </c>
      <c r="J14" s="33">
        <f ca="1" t="shared" si="1"/>
        <v>0</v>
      </c>
      <c r="K14" s="14"/>
      <c r="L14" s="14"/>
    </row>
    <row r="15" s="4" customFormat="1" ht="34" customHeight="1" spans="1:12">
      <c r="A15" s="9"/>
      <c r="B15" s="14"/>
      <c r="C15" s="14" t="s">
        <v>55</v>
      </c>
      <c r="D15" s="23" t="s">
        <v>72</v>
      </c>
      <c r="E15" s="20" t="s">
        <v>73</v>
      </c>
      <c r="F15" s="14"/>
      <c r="G15" s="22">
        <f ca="1">(EVALUATE(SUBSTITUTE(SUBSTITUTE(E15,"【","*ISTEXT（""【"),"】","】""）")))*0</f>
        <v>0</v>
      </c>
      <c r="H15" s="14">
        <v>1</v>
      </c>
      <c r="I15" s="14">
        <v>2</v>
      </c>
      <c r="J15" s="33">
        <f ca="1" t="shared" si="1"/>
        <v>0</v>
      </c>
      <c r="K15" s="14"/>
      <c r="L15" s="14"/>
    </row>
    <row r="16" s="4" customFormat="1" ht="46" customHeight="1" spans="1:12">
      <c r="A16" s="9"/>
      <c r="B16" s="14"/>
      <c r="C16" s="14" t="s">
        <v>56</v>
      </c>
      <c r="D16" s="14" t="s">
        <v>60</v>
      </c>
      <c r="E16" s="20" t="s">
        <v>74</v>
      </c>
      <c r="F16" s="14"/>
      <c r="G16" s="22">
        <f ca="1" t="shared" ref="G16:G21" si="2">(EVALUATE(SUBSTITUTE(SUBSTITUTE(E16,"【","*ISTEXT（""【"),"】","】""）")))</f>
        <v>92.1696</v>
      </c>
      <c r="H16" s="14">
        <v>1</v>
      </c>
      <c r="I16" s="14">
        <v>2</v>
      </c>
      <c r="J16" s="33">
        <f ca="1" t="shared" si="1"/>
        <v>184.3392</v>
      </c>
      <c r="K16" s="14"/>
      <c r="L16" s="14"/>
    </row>
    <row r="17" s="4" customFormat="1" ht="58" customHeight="1" spans="1:12">
      <c r="A17" s="14"/>
      <c r="B17" s="14"/>
      <c r="C17" s="14" t="s">
        <v>56</v>
      </c>
      <c r="D17" s="14" t="s">
        <v>62</v>
      </c>
      <c r="E17" s="20" t="s">
        <v>75</v>
      </c>
      <c r="F17" s="14"/>
      <c r="G17" s="22">
        <f ca="1" t="shared" si="2"/>
        <v>6.048</v>
      </c>
      <c r="H17" s="14">
        <v>1</v>
      </c>
      <c r="I17" s="14">
        <v>2</v>
      </c>
      <c r="J17" s="33">
        <f ca="1" t="shared" si="1"/>
        <v>12.096</v>
      </c>
      <c r="K17" s="14"/>
      <c r="L17" s="14"/>
    </row>
    <row r="18" s="4" customFormat="1" ht="25" customHeight="1" spans="1:12">
      <c r="A18" s="9"/>
      <c r="B18" s="14"/>
      <c r="C18" s="14" t="s">
        <v>56</v>
      </c>
      <c r="D18" s="14" t="s">
        <v>64</v>
      </c>
      <c r="E18" s="20" t="s">
        <v>76</v>
      </c>
      <c r="F18" s="14"/>
      <c r="G18" s="22">
        <f ca="1" t="shared" si="2"/>
        <v>6.3</v>
      </c>
      <c r="H18" s="14">
        <v>1</v>
      </c>
      <c r="I18" s="14">
        <v>2</v>
      </c>
      <c r="J18" s="33">
        <f ca="1" t="shared" si="1"/>
        <v>12.6</v>
      </c>
      <c r="K18" s="14"/>
      <c r="L18" s="14"/>
    </row>
    <row r="19" s="4" customFormat="1" ht="25" customHeight="1" spans="1:12">
      <c r="A19" s="9"/>
      <c r="B19" s="14"/>
      <c r="C19" s="14" t="s">
        <v>56</v>
      </c>
      <c r="D19" s="23" t="s">
        <v>77</v>
      </c>
      <c r="E19" s="20" t="s">
        <v>78</v>
      </c>
      <c r="F19" s="14"/>
      <c r="G19" s="22">
        <f ca="1">(EVALUATE(SUBSTITUTE(SUBSTITUTE(E19,"【","*ISTEXT（""【"),"】","】""）")))*0</f>
        <v>0</v>
      </c>
      <c r="H19" s="14">
        <v>1</v>
      </c>
      <c r="I19" s="14">
        <v>2</v>
      </c>
      <c r="J19" s="33">
        <f ca="1" t="shared" si="1"/>
        <v>0</v>
      </c>
      <c r="K19" s="14"/>
      <c r="L19" s="14"/>
    </row>
    <row r="20" s="4" customFormat="1" ht="25" customHeight="1" spans="1:12">
      <c r="A20" s="14"/>
      <c r="B20" s="14"/>
      <c r="C20" s="14" t="s">
        <v>56</v>
      </c>
      <c r="D20" s="14" t="s">
        <v>66</v>
      </c>
      <c r="E20" s="20" t="s">
        <v>79</v>
      </c>
      <c r="F20" s="14"/>
      <c r="G20" s="22">
        <f ca="1" t="shared" si="2"/>
        <v>7.05</v>
      </c>
      <c r="H20" s="14">
        <v>1</v>
      </c>
      <c r="I20" s="14">
        <v>2</v>
      </c>
      <c r="J20" s="33">
        <f ca="1" t="shared" si="1"/>
        <v>14.1</v>
      </c>
      <c r="K20" s="14"/>
      <c r="L20" s="14"/>
    </row>
    <row r="21" s="4" customFormat="1" ht="25" customHeight="1" spans="1:12">
      <c r="A21" s="9"/>
      <c r="B21" s="14"/>
      <c r="C21" s="14" t="s">
        <v>56</v>
      </c>
      <c r="D21" s="14" t="s">
        <v>68</v>
      </c>
      <c r="E21" s="20" t="s">
        <v>80</v>
      </c>
      <c r="F21" s="14"/>
      <c r="G21" s="22">
        <f ca="1" t="shared" si="2"/>
        <v>8.91</v>
      </c>
      <c r="H21" s="14">
        <v>1</v>
      </c>
      <c r="I21" s="14">
        <v>2</v>
      </c>
      <c r="J21" s="33">
        <f ca="1" t="shared" si="1"/>
        <v>17.82</v>
      </c>
      <c r="K21" s="14"/>
      <c r="L21" s="14"/>
    </row>
    <row r="22" s="4" customFormat="1" ht="25" customHeight="1" spans="1:12">
      <c r="A22" s="9"/>
      <c r="B22" s="14"/>
      <c r="C22" s="14" t="s">
        <v>56</v>
      </c>
      <c r="D22" s="23" t="s">
        <v>70</v>
      </c>
      <c r="E22" s="20" t="s">
        <v>81</v>
      </c>
      <c r="F22" s="14"/>
      <c r="G22" s="22">
        <f ca="1">(EVALUATE(SUBSTITUTE(SUBSTITUTE(E22,"【","*ISTEXT（""【"),"】","】""）")))*0</f>
        <v>0</v>
      </c>
      <c r="H22" s="14">
        <v>1</v>
      </c>
      <c r="I22" s="14">
        <v>2</v>
      </c>
      <c r="J22" s="33">
        <f ca="1" t="shared" si="1"/>
        <v>0</v>
      </c>
      <c r="K22" s="14"/>
      <c r="L22" s="14"/>
    </row>
    <row r="23" s="4" customFormat="1" ht="34" customHeight="1" spans="1:12">
      <c r="A23" s="9"/>
      <c r="B23" s="14"/>
      <c r="C23" s="14" t="s">
        <v>55</v>
      </c>
      <c r="D23" s="23" t="s">
        <v>72</v>
      </c>
      <c r="E23" s="20" t="s">
        <v>82</v>
      </c>
      <c r="F23" s="14"/>
      <c r="G23" s="22">
        <f ca="1">(EVALUATE(SUBSTITUTE(SUBSTITUTE(E23,"【","*ISTEXT（""【"),"】","】""）")))*0</f>
        <v>0</v>
      </c>
      <c r="H23" s="14">
        <v>1</v>
      </c>
      <c r="I23" s="14">
        <v>2</v>
      </c>
      <c r="J23" s="33">
        <f ca="1" t="shared" si="1"/>
        <v>0</v>
      </c>
      <c r="K23" s="14"/>
      <c r="L23" s="14"/>
    </row>
    <row r="24" s="4" customFormat="1" ht="30" customHeight="1" spans="1:12">
      <c r="A24" s="9" t="s">
        <v>83</v>
      </c>
      <c r="B24" s="14"/>
      <c r="C24" s="14"/>
      <c r="D24" s="14"/>
      <c r="E24" s="20"/>
      <c r="F24" s="14"/>
      <c r="G24" s="22"/>
      <c r="H24" s="14"/>
      <c r="I24" s="14"/>
      <c r="J24" s="33"/>
      <c r="K24" s="14"/>
      <c r="L24" s="14"/>
    </row>
    <row r="25" s="4" customFormat="1" ht="30" customHeight="1" spans="1:12">
      <c r="A25" s="9"/>
      <c r="B25" s="14"/>
      <c r="C25" s="14" t="s">
        <v>55</v>
      </c>
      <c r="D25" s="14" t="s">
        <v>60</v>
      </c>
      <c r="E25" s="20" t="s">
        <v>84</v>
      </c>
      <c r="F25" s="14"/>
      <c r="G25" s="22">
        <f ca="1" t="shared" ref="G25:G28" si="3">(EVALUATE(SUBSTITUTE(SUBSTITUTE(E25,"【","*ISTEXT（""【"),"】","】""）")))</f>
        <v>184.0515</v>
      </c>
      <c r="H25" s="14">
        <v>1</v>
      </c>
      <c r="I25" s="14">
        <v>2</v>
      </c>
      <c r="J25" s="33">
        <f ca="1" t="shared" ref="J25:J36" si="4">G25*H25*I25</f>
        <v>368.103</v>
      </c>
      <c r="K25" s="14"/>
      <c r="L25" s="14"/>
    </row>
    <row r="26" s="4" customFormat="1" ht="30" customHeight="1" spans="1:12">
      <c r="A26" s="9"/>
      <c r="B26" s="14"/>
      <c r="C26" s="14" t="s">
        <v>55</v>
      </c>
      <c r="D26" s="14" t="s">
        <v>64</v>
      </c>
      <c r="E26" s="20" t="s">
        <v>85</v>
      </c>
      <c r="F26" s="14"/>
      <c r="G26" s="22">
        <f ca="1" t="shared" si="3"/>
        <v>28.38</v>
      </c>
      <c r="H26" s="14">
        <v>1</v>
      </c>
      <c r="I26" s="14">
        <v>2</v>
      </c>
      <c r="J26" s="33">
        <f ca="1" t="shared" si="4"/>
        <v>56.76</v>
      </c>
      <c r="K26" s="14"/>
      <c r="L26" s="14"/>
    </row>
    <row r="27" s="4" customFormat="1" ht="30" customHeight="1" spans="1:12">
      <c r="A27" s="9"/>
      <c r="B27" s="14"/>
      <c r="C27" s="14" t="s">
        <v>55</v>
      </c>
      <c r="D27" s="14" t="s">
        <v>60</v>
      </c>
      <c r="E27" s="20" t="s">
        <v>86</v>
      </c>
      <c r="F27" s="14"/>
      <c r="G27" s="22">
        <f ca="1" t="shared" si="3"/>
        <v>736.3224</v>
      </c>
      <c r="H27" s="14">
        <v>1</v>
      </c>
      <c r="I27" s="14">
        <v>2</v>
      </c>
      <c r="J27" s="33">
        <f ca="1" t="shared" si="4"/>
        <v>1472.6448</v>
      </c>
      <c r="K27" s="14"/>
      <c r="L27" s="14"/>
    </row>
    <row r="28" s="4" customFormat="1" ht="43" customHeight="1" spans="1:12">
      <c r="A28" s="9"/>
      <c r="B28" s="14"/>
      <c r="C28" s="14" t="s">
        <v>55</v>
      </c>
      <c r="D28" s="14" t="s">
        <v>64</v>
      </c>
      <c r="E28" s="20" t="s">
        <v>87</v>
      </c>
      <c r="F28" s="14"/>
      <c r="G28" s="22">
        <f ca="1" t="shared" si="3"/>
        <v>43.68</v>
      </c>
      <c r="H28" s="14">
        <v>1</v>
      </c>
      <c r="I28" s="14">
        <v>2</v>
      </c>
      <c r="J28" s="33">
        <f ca="1" t="shared" si="4"/>
        <v>87.36</v>
      </c>
      <c r="K28" s="14"/>
      <c r="L28" s="14"/>
    </row>
    <row r="29" s="4" customFormat="1" ht="30" customHeight="1" spans="1:12">
      <c r="A29" s="9"/>
      <c r="B29" s="14"/>
      <c r="C29" s="14" t="s">
        <v>55</v>
      </c>
      <c r="D29" s="23" t="s">
        <v>70</v>
      </c>
      <c r="E29" s="20" t="s">
        <v>88</v>
      </c>
      <c r="F29" s="14"/>
      <c r="G29" s="22">
        <f ca="1" t="shared" ref="G29:G32" si="5">(EVALUATE(SUBSTITUTE(SUBSTITUTE(E29,"【","*ISTEXT（""【"),"】","】""）")))*0</f>
        <v>0</v>
      </c>
      <c r="H29" s="14">
        <v>1</v>
      </c>
      <c r="I29" s="14">
        <v>2</v>
      </c>
      <c r="J29" s="33">
        <f ca="1" t="shared" si="4"/>
        <v>0</v>
      </c>
      <c r="K29" s="14"/>
      <c r="L29" s="14"/>
    </row>
    <row r="30" s="4" customFormat="1" ht="30" customHeight="1" spans="1:12">
      <c r="A30" s="9"/>
      <c r="B30" s="14"/>
      <c r="C30" s="14" t="s">
        <v>55</v>
      </c>
      <c r="D30" s="23" t="s">
        <v>70</v>
      </c>
      <c r="E30" s="20" t="s">
        <v>89</v>
      </c>
      <c r="F30" s="14"/>
      <c r="G30" s="22">
        <f ca="1" t="shared" si="5"/>
        <v>0</v>
      </c>
      <c r="H30" s="14">
        <v>1</v>
      </c>
      <c r="I30" s="14">
        <v>2</v>
      </c>
      <c r="J30" s="33">
        <f ca="1" t="shared" si="4"/>
        <v>0</v>
      </c>
      <c r="K30" s="14"/>
      <c r="L30" s="14"/>
    </row>
    <row r="31" s="4" customFormat="1" ht="30" customHeight="1" spans="1:12">
      <c r="A31" s="9"/>
      <c r="B31" s="14"/>
      <c r="C31" s="14" t="s">
        <v>55</v>
      </c>
      <c r="D31" s="23" t="s">
        <v>90</v>
      </c>
      <c r="E31" s="20" t="s">
        <v>91</v>
      </c>
      <c r="F31" s="14"/>
      <c r="G31" s="22">
        <f ca="1" t="shared" si="5"/>
        <v>0</v>
      </c>
      <c r="H31" s="14">
        <v>1</v>
      </c>
      <c r="I31" s="14">
        <v>2</v>
      </c>
      <c r="J31" s="33">
        <f ca="1" t="shared" si="4"/>
        <v>0</v>
      </c>
      <c r="K31" s="14"/>
      <c r="L31" s="14"/>
    </row>
    <row r="32" s="4" customFormat="1" ht="30" customHeight="1" spans="1:12">
      <c r="A32" s="9"/>
      <c r="B32" s="14"/>
      <c r="C32" s="14" t="s">
        <v>55</v>
      </c>
      <c r="D32" s="23" t="s">
        <v>90</v>
      </c>
      <c r="E32" s="20" t="s">
        <v>92</v>
      </c>
      <c r="F32" s="14"/>
      <c r="G32" s="22">
        <f ca="1" t="shared" si="5"/>
        <v>0</v>
      </c>
      <c r="H32" s="14">
        <v>1</v>
      </c>
      <c r="I32" s="14">
        <v>2</v>
      </c>
      <c r="J32" s="33">
        <f ca="1" t="shared" si="4"/>
        <v>0</v>
      </c>
      <c r="K32" s="14"/>
      <c r="L32" s="14"/>
    </row>
    <row r="33" s="4" customFormat="1" ht="30" customHeight="1" spans="1:13">
      <c r="A33" s="9"/>
      <c r="B33" s="14"/>
      <c r="C33" s="14" t="s">
        <v>56</v>
      </c>
      <c r="D33" s="14" t="s">
        <v>60</v>
      </c>
      <c r="E33" s="20" t="s">
        <v>93</v>
      </c>
      <c r="F33" s="14"/>
      <c r="G33" s="22">
        <f ca="1" t="shared" ref="G33:G50" si="6">(EVALUATE(SUBSTITUTE(SUBSTITUTE(E33,"【","*ISTEXT（""【"),"】","】""）")))</f>
        <v>171.2</v>
      </c>
      <c r="H33" s="14">
        <v>1</v>
      </c>
      <c r="I33" s="14">
        <v>2</v>
      </c>
      <c r="J33" s="33">
        <f ca="1" t="shared" si="4"/>
        <v>342.4</v>
      </c>
      <c r="K33" s="14"/>
      <c r="L33" s="14"/>
      <c r="M33" s="4" t="s">
        <v>94</v>
      </c>
    </row>
    <row r="34" s="4" customFormat="1" ht="30" customHeight="1" spans="1:12">
      <c r="A34" s="9"/>
      <c r="B34" s="14"/>
      <c r="C34" s="14" t="s">
        <v>56</v>
      </c>
      <c r="D34" s="14" t="s">
        <v>64</v>
      </c>
      <c r="E34" s="20" t="s">
        <v>95</v>
      </c>
      <c r="F34" s="14"/>
      <c r="G34" s="22">
        <f ca="1" t="shared" si="6"/>
        <v>5.88</v>
      </c>
      <c r="H34" s="14">
        <v>1</v>
      </c>
      <c r="I34" s="14">
        <v>2</v>
      </c>
      <c r="J34" s="33">
        <f ca="1" t="shared" si="4"/>
        <v>11.76</v>
      </c>
      <c r="K34" s="14"/>
      <c r="L34" s="14"/>
    </row>
    <row r="35" s="4" customFormat="1" ht="30" customHeight="1" spans="1:12">
      <c r="A35" s="9"/>
      <c r="B35" s="14"/>
      <c r="C35" s="14" t="s">
        <v>56</v>
      </c>
      <c r="D35" s="23" t="s">
        <v>70</v>
      </c>
      <c r="E35" s="20" t="s">
        <v>96</v>
      </c>
      <c r="F35" s="14"/>
      <c r="G35" s="22">
        <f ca="1">(EVALUATE(SUBSTITUTE(SUBSTITUTE(E35,"【","*ISTEXT（""【"),"】","】""）")))*0</f>
        <v>0</v>
      </c>
      <c r="H35" s="14">
        <v>1</v>
      </c>
      <c r="I35" s="14">
        <v>2</v>
      </c>
      <c r="J35" s="33">
        <f ca="1" t="shared" si="4"/>
        <v>0</v>
      </c>
      <c r="K35" s="14"/>
      <c r="L35" s="14"/>
    </row>
    <row r="36" s="4" customFormat="1" ht="30" customHeight="1" spans="1:12">
      <c r="A36" s="9"/>
      <c r="B36" s="14"/>
      <c r="C36" s="14" t="s">
        <v>56</v>
      </c>
      <c r="D36" s="23" t="s">
        <v>90</v>
      </c>
      <c r="E36" s="20" t="s">
        <v>97</v>
      </c>
      <c r="F36" s="14"/>
      <c r="G36" s="22">
        <f ca="1">(EVALUATE(SUBSTITUTE(SUBSTITUTE(E36,"【","*ISTEXT（""【"),"】","】""）")))*0</f>
        <v>0</v>
      </c>
      <c r="H36" s="14">
        <v>1</v>
      </c>
      <c r="I36" s="14">
        <v>2</v>
      </c>
      <c r="J36" s="33">
        <f ca="1" t="shared" si="4"/>
        <v>0</v>
      </c>
      <c r="K36" s="14"/>
      <c r="L36" s="14"/>
    </row>
    <row r="37" s="4" customFormat="1" ht="25" customHeight="1" spans="1:12">
      <c r="A37" s="9" t="s">
        <v>98</v>
      </c>
      <c r="B37" s="14"/>
      <c r="C37" s="14"/>
      <c r="D37" s="14"/>
      <c r="E37" s="20"/>
      <c r="F37" s="14"/>
      <c r="G37" s="22"/>
      <c r="H37" s="14"/>
      <c r="I37" s="14"/>
      <c r="J37" s="33"/>
      <c r="K37" s="14"/>
      <c r="L37" s="14"/>
    </row>
    <row r="38" s="4" customFormat="1" ht="25" customHeight="1" spans="1:12">
      <c r="A38" s="14"/>
      <c r="B38" s="14"/>
      <c r="C38" s="14" t="s">
        <v>55</v>
      </c>
      <c r="D38" s="14" t="s">
        <v>60</v>
      </c>
      <c r="E38" s="20" t="s">
        <v>99</v>
      </c>
      <c r="F38" s="14"/>
      <c r="G38" s="22">
        <f ca="1" t="shared" si="6"/>
        <v>381.1276</v>
      </c>
      <c r="H38" s="14">
        <v>1</v>
      </c>
      <c r="I38" s="14">
        <v>2</v>
      </c>
      <c r="J38" s="33">
        <f ca="1" t="shared" ref="J38:J50" si="7">G38*H38*I38</f>
        <v>762.2552</v>
      </c>
      <c r="K38" s="14"/>
      <c r="L38" s="14"/>
    </row>
    <row r="39" s="4" customFormat="1" ht="25" customHeight="1" spans="1:12">
      <c r="A39" s="14"/>
      <c r="B39" s="14"/>
      <c r="C39" s="14" t="s">
        <v>55</v>
      </c>
      <c r="D39" s="14" t="s">
        <v>64</v>
      </c>
      <c r="E39" s="20" t="s">
        <v>100</v>
      </c>
      <c r="F39" s="14"/>
      <c r="G39" s="22">
        <f ca="1" t="shared" si="6"/>
        <v>12</v>
      </c>
      <c r="H39" s="14">
        <v>1</v>
      </c>
      <c r="I39" s="14">
        <v>2</v>
      </c>
      <c r="J39" s="33">
        <f ca="1" t="shared" si="7"/>
        <v>24</v>
      </c>
      <c r="K39" s="14"/>
      <c r="L39" s="14"/>
    </row>
    <row r="40" s="4" customFormat="1" ht="25" customHeight="1" spans="1:12">
      <c r="A40" s="14"/>
      <c r="B40" s="14"/>
      <c r="C40" s="14" t="s">
        <v>55</v>
      </c>
      <c r="D40" s="23" t="s">
        <v>101</v>
      </c>
      <c r="E40" s="20" t="s">
        <v>102</v>
      </c>
      <c r="F40" s="14"/>
      <c r="G40" s="22">
        <f ca="1" t="shared" si="6"/>
        <v>0</v>
      </c>
      <c r="H40" s="14">
        <v>1</v>
      </c>
      <c r="I40" s="14">
        <v>2</v>
      </c>
      <c r="J40" s="33">
        <f ca="1" t="shared" si="7"/>
        <v>0</v>
      </c>
      <c r="K40" s="14"/>
      <c r="L40" s="14"/>
    </row>
    <row r="41" s="4" customFormat="1" ht="25" customHeight="1" spans="1:12">
      <c r="A41" s="14"/>
      <c r="B41" s="14"/>
      <c r="C41" s="14" t="s">
        <v>56</v>
      </c>
      <c r="D41" s="14" t="s">
        <v>60</v>
      </c>
      <c r="E41" s="20" t="s">
        <v>103</v>
      </c>
      <c r="F41" s="14"/>
      <c r="G41" s="22">
        <f ca="1" t="shared" si="6"/>
        <v>80.464</v>
      </c>
      <c r="H41" s="14">
        <v>1</v>
      </c>
      <c r="I41" s="14">
        <v>2</v>
      </c>
      <c r="J41" s="33">
        <f ca="1" t="shared" si="7"/>
        <v>160.928</v>
      </c>
      <c r="K41" s="14"/>
      <c r="L41" s="14"/>
    </row>
    <row r="42" s="4" customFormat="1" ht="25" customHeight="1" spans="1:12">
      <c r="A42" s="14"/>
      <c r="B42" s="14"/>
      <c r="C42" s="14" t="s">
        <v>56</v>
      </c>
      <c r="D42" s="14" t="s">
        <v>64</v>
      </c>
      <c r="E42" s="20" t="s">
        <v>104</v>
      </c>
      <c r="F42" s="14"/>
      <c r="G42" s="22">
        <f ca="1" t="shared" si="6"/>
        <v>3.6</v>
      </c>
      <c r="H42" s="14">
        <v>1</v>
      </c>
      <c r="I42" s="14">
        <v>2</v>
      </c>
      <c r="J42" s="33">
        <f ca="1" t="shared" si="7"/>
        <v>7.2</v>
      </c>
      <c r="K42" s="14"/>
      <c r="L42" s="14"/>
    </row>
    <row r="43" s="4" customFormat="1" ht="25" customHeight="1" spans="1:12">
      <c r="A43" s="14"/>
      <c r="B43" s="14"/>
      <c r="C43" s="14" t="s">
        <v>56</v>
      </c>
      <c r="D43" s="23" t="s">
        <v>101</v>
      </c>
      <c r="E43" s="20" t="s">
        <v>105</v>
      </c>
      <c r="F43" s="14"/>
      <c r="G43" s="22">
        <f ca="1" t="shared" si="6"/>
        <v>0</v>
      </c>
      <c r="H43" s="14">
        <v>1</v>
      </c>
      <c r="I43" s="14">
        <v>2</v>
      </c>
      <c r="J43" s="33">
        <f ca="1" t="shared" si="7"/>
        <v>0</v>
      </c>
      <c r="K43" s="14"/>
      <c r="L43" s="14"/>
    </row>
    <row r="44" s="4" customFormat="1" ht="25" customHeight="1" spans="1:12">
      <c r="A44" s="24" t="s">
        <v>106</v>
      </c>
      <c r="B44" s="25"/>
      <c r="C44" s="25" t="s">
        <v>55</v>
      </c>
      <c r="D44" s="25" t="s">
        <v>107</v>
      </c>
      <c r="E44" s="26" t="s">
        <v>108</v>
      </c>
      <c r="F44" s="25"/>
      <c r="G44" s="22">
        <f ca="1" t="shared" si="6"/>
        <v>16.815</v>
      </c>
      <c r="H44" s="27">
        <v>1</v>
      </c>
      <c r="I44" s="27">
        <v>2</v>
      </c>
      <c r="J44" s="34">
        <f ca="1" t="shared" si="7"/>
        <v>33.63</v>
      </c>
      <c r="K44" s="25"/>
      <c r="L44" s="25"/>
    </row>
    <row r="45" s="4" customFormat="1" ht="25" customHeight="1" spans="1:12">
      <c r="A45" s="25"/>
      <c r="B45" s="25"/>
      <c r="C45" s="25" t="s">
        <v>55</v>
      </c>
      <c r="D45" s="25" t="s">
        <v>109</v>
      </c>
      <c r="E45" s="26" t="s">
        <v>110</v>
      </c>
      <c r="F45" s="25"/>
      <c r="G45" s="22">
        <f ca="1" t="shared" si="6"/>
        <v>14.75</v>
      </c>
      <c r="H45" s="27">
        <v>1</v>
      </c>
      <c r="I45" s="27">
        <v>2</v>
      </c>
      <c r="J45" s="34">
        <f ca="1" t="shared" si="7"/>
        <v>29.5</v>
      </c>
      <c r="K45" s="25"/>
      <c r="L45" s="25"/>
    </row>
    <row r="46" s="4" customFormat="1" ht="25" customHeight="1" spans="1:12">
      <c r="A46" s="25"/>
      <c r="B46" s="25"/>
      <c r="C46" s="25" t="s">
        <v>55</v>
      </c>
      <c r="D46" s="25" t="s">
        <v>111</v>
      </c>
      <c r="E46" s="26" t="s">
        <v>112</v>
      </c>
      <c r="F46" s="25"/>
      <c r="G46" s="22">
        <f ca="1" t="shared" si="6"/>
        <v>88.0425</v>
      </c>
      <c r="H46" s="27">
        <v>1</v>
      </c>
      <c r="I46" s="27">
        <v>2</v>
      </c>
      <c r="J46" s="34">
        <f ca="1" t="shared" si="7"/>
        <v>176.085</v>
      </c>
      <c r="K46" s="25"/>
      <c r="L46" s="25"/>
    </row>
    <row r="47" s="4" customFormat="1" ht="25" customHeight="1" spans="1:12">
      <c r="A47" s="25"/>
      <c r="B47" s="25"/>
      <c r="C47" s="25" t="s">
        <v>55</v>
      </c>
      <c r="D47" s="25" t="s">
        <v>113</v>
      </c>
      <c r="E47" s="26" t="s">
        <v>114</v>
      </c>
      <c r="F47" s="25"/>
      <c r="G47" s="22">
        <f ca="1" t="shared" si="6"/>
        <v>46.032</v>
      </c>
      <c r="H47" s="27">
        <v>1</v>
      </c>
      <c r="I47" s="27">
        <v>2</v>
      </c>
      <c r="J47" s="34">
        <f ca="1" t="shared" si="7"/>
        <v>92.064</v>
      </c>
      <c r="K47" s="25"/>
      <c r="L47" s="25"/>
    </row>
    <row r="48" s="4" customFormat="1" ht="25" customHeight="1" spans="1:12">
      <c r="A48" s="25"/>
      <c r="B48" s="25"/>
      <c r="C48" s="25" t="s">
        <v>55</v>
      </c>
      <c r="D48" s="25" t="s">
        <v>115</v>
      </c>
      <c r="E48" s="26" t="s">
        <v>116</v>
      </c>
      <c r="F48" s="25"/>
      <c r="G48" s="22">
        <f ca="1" t="shared" si="6"/>
        <v>76.895</v>
      </c>
      <c r="H48" s="27">
        <v>1</v>
      </c>
      <c r="I48" s="27">
        <v>2</v>
      </c>
      <c r="J48" s="34">
        <f ca="1" t="shared" si="7"/>
        <v>153.79</v>
      </c>
      <c r="K48" s="25"/>
      <c r="L48" s="25"/>
    </row>
    <row r="49" s="4" customFormat="1" ht="25" customHeight="1" spans="1:12">
      <c r="A49" s="14"/>
      <c r="B49" s="14"/>
      <c r="C49" s="14" t="s">
        <v>57</v>
      </c>
      <c r="D49" s="14" t="s">
        <v>117</v>
      </c>
      <c r="E49" s="20" t="s">
        <v>118</v>
      </c>
      <c r="F49" s="14"/>
      <c r="G49" s="22">
        <f ca="1">(EVALUATE(SUBSTITUTE(SUBSTITUTE(E49,"【","*ISTEXT（""【"),"】","】""）")))</f>
        <v>122.364</v>
      </c>
      <c r="H49" s="14">
        <v>1</v>
      </c>
      <c r="I49" s="14">
        <v>1</v>
      </c>
      <c r="J49" s="33">
        <f ca="1">G49*H49*I49</f>
        <v>122.364</v>
      </c>
      <c r="K49" s="14"/>
      <c r="L49" s="14"/>
    </row>
    <row r="50" s="4" customFormat="1" ht="25" customHeight="1" spans="1:12">
      <c r="A50" s="5"/>
      <c r="B50" s="5"/>
      <c r="C50" s="5"/>
      <c r="D50" s="5"/>
      <c r="E50" s="6"/>
      <c r="F50" s="5"/>
      <c r="G50" s="7"/>
      <c r="H50" s="5"/>
      <c r="I50" s="5"/>
      <c r="J50" s="7"/>
      <c r="K50" s="5"/>
      <c r="L50" s="5"/>
    </row>
    <row r="51" s="4" customFormat="1" ht="25" customHeight="1" spans="1:12">
      <c r="A51" s="5"/>
      <c r="B51" s="5"/>
      <c r="C51" s="5"/>
      <c r="D51" s="5"/>
      <c r="E51" s="6"/>
      <c r="F51" s="5"/>
      <c r="G51" s="7"/>
      <c r="H51" s="5"/>
      <c r="I51" s="5"/>
      <c r="J51" s="7"/>
      <c r="K51" s="5"/>
      <c r="L51" s="5"/>
    </row>
    <row r="52" s="4" customFormat="1" ht="25" customHeight="1" spans="1:12">
      <c r="A52" s="5"/>
      <c r="B52" s="5"/>
      <c r="C52" s="5"/>
      <c r="D52" s="5"/>
      <c r="E52" s="6"/>
      <c r="F52" s="5"/>
      <c r="G52" s="7"/>
      <c r="H52" s="5"/>
      <c r="I52" s="5"/>
      <c r="J52" s="7"/>
      <c r="K52" s="5"/>
      <c r="L52" s="5"/>
    </row>
    <row r="53" s="4" customFormat="1" ht="25" customHeight="1" spans="1:12">
      <c r="A53" s="5"/>
      <c r="B53" s="5"/>
      <c r="C53" s="5"/>
      <c r="D53" s="5"/>
      <c r="E53" s="6"/>
      <c r="F53" s="5"/>
      <c r="G53" s="7"/>
      <c r="H53" s="5"/>
      <c r="I53" s="5"/>
      <c r="J53" s="7"/>
      <c r="K53" s="5"/>
      <c r="L53" s="5"/>
    </row>
  </sheetData>
  <autoFilter ref="A2:K87">
    <extLst/>
  </autoFilter>
  <mergeCells count="1">
    <mergeCell ref="A1:K1"/>
  </mergeCells>
  <dataValidations count="1">
    <dataValidation type="list" allowBlank="1" showInputMessage="1" showErrorMessage="1" sqref="C8">
      <formula1>$C$3:$C$6</formula1>
    </dataValidation>
  </dataValidations>
  <printOptions horizontalCentered="1"/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股份机关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进度款</vt:lpstr>
      <vt:lpstr>19#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岳鹏</cp:lastModifiedBy>
  <dcterms:created xsi:type="dcterms:W3CDTF">2022-07-05T00:57:00Z</dcterms:created>
  <cp:lastPrinted>2022-11-18T02:01:00Z</cp:lastPrinted>
  <dcterms:modified xsi:type="dcterms:W3CDTF">2024-06-17T03:37:03Z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4D3346D0E5C64D97A3A72D788AC39044</vt:lpwstr>
  </property>
  <property fmtid="{D5CDD505-2E9C-101B-9397-08002B2CF9AE}" pid="3" name="KSOProductBuildVer">
    <vt:lpwstr>2052-12.1.0.16929</vt:lpwstr>
  </property>
</Properties>
</file>