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汇总表" sheetId="15" r:id="rId1"/>
    <sheet name="零星工程签证明细汇总编号0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<sst xmlns="http://schemas.openxmlformats.org/spreadsheetml/2006/main" count="105" uniqueCount="62">
  <si>
    <t>序号</t>
  </si>
  <si>
    <t>项目名称</t>
  </si>
  <si>
    <t>零星工程签证明细汇总编号01</t>
  </si>
  <si>
    <t>保民公司景观借工明细表002</t>
  </si>
  <si>
    <t>幕墙单位垃圾清理003</t>
  </si>
  <si>
    <t>零星工程签证明细汇总编号05</t>
  </si>
  <si>
    <t>零星工程签证明细汇总编号04</t>
  </si>
  <si>
    <t>合计</t>
  </si>
  <si>
    <r>
      <rPr>
        <sz val="16"/>
        <rFont val="宋体"/>
        <charset val="134"/>
      </rPr>
      <t>伊河湾项目展示区景观停车场及EPDM地垫等零星工程签证</t>
    </r>
    <r>
      <rPr>
        <b/>
        <sz val="16"/>
        <rFont val="宋体"/>
        <charset val="134"/>
      </rPr>
      <t>明细汇总表</t>
    </r>
  </si>
  <si>
    <t>内容、部位</t>
  </si>
  <si>
    <t>日期</t>
  </si>
  <si>
    <t>规格</t>
  </si>
  <si>
    <t>单位</t>
  </si>
  <si>
    <t>工程量</t>
  </si>
  <si>
    <t>单价</t>
  </si>
  <si>
    <t>金额（元）</t>
  </si>
  <si>
    <t>备注</t>
  </si>
  <si>
    <t>说明</t>
  </si>
  <si>
    <t>伊河湾项目展示区景观停车场及EPDM地垫等零星工程合同（编号：01  ）</t>
  </si>
  <si>
    <t>为保证售楼部开放，根据工程部2023年5月1日派发任务要求，配合景观抢工，施工明细如下</t>
  </si>
  <si>
    <t>拆除村民门口钢架</t>
  </si>
  <si>
    <t>个</t>
  </si>
  <si>
    <t>地产承担</t>
  </si>
  <si>
    <t>普工按工程监理确认工程量计入</t>
  </si>
  <si>
    <t>拆除清理北侧村口绿化带，浇筑路面混凝土；</t>
  </si>
  <si>
    <t>车</t>
  </si>
  <si>
    <t>含垃圾归集、装车，运至垃圾场处理全部费用（垃圾运输车容积8m³）</t>
  </si>
  <si>
    <t>C25砼路面厚200mm，C25砼按500元/m3</t>
  </si>
  <si>
    <t>m3</t>
  </si>
  <si>
    <t>c30混凝土，按照C25砼价格核算</t>
  </si>
  <si>
    <t>150型皮轮挖机吊钢板2块，铺设村口道路</t>
  </si>
  <si>
    <t>台班</t>
  </si>
  <si>
    <t>150型皮轮挖2000/台班</t>
  </si>
  <si>
    <t>北侧村口绿化带拆除，树木拆除，隔离带拆除，垃圾清理，围挡外加宽路面</t>
  </si>
  <si>
    <t>150型皮轮挖机2000/台班</t>
  </si>
  <si>
    <t>北侧村口围挡内路面混凝土浇筑，挖机平整压实基底</t>
  </si>
  <si>
    <t>60挖机0.5个台班</t>
  </si>
  <si>
    <t>售楼部室内楼梯顶喷漆，搭拆活动架，周边防护等</t>
  </si>
  <si>
    <t>m2</t>
  </si>
  <si>
    <t>参考三方价格</t>
  </si>
  <si>
    <t>入口水景南边市政人行道连接处南侧路基垃圾清理，平整，修补道牙</t>
  </si>
  <si>
    <t>入口水景南边市政人行道剔凿市政井盖混凝土，清理，调整标高</t>
  </si>
  <si>
    <t>停车场市政配电箱涂鸦</t>
  </si>
  <si>
    <t>项</t>
  </si>
  <si>
    <t>材料费（后附详单）</t>
  </si>
  <si>
    <t>晚上拆除市政护栏</t>
  </si>
  <si>
    <t>配合售楼部开放，搬运物品等</t>
  </si>
  <si>
    <t>围挡西侧市政人行道垫层底部垃圾清理，平整</t>
  </si>
  <si>
    <t>整理停车场红地毯，运至3号楼地下室，打扫卫生</t>
  </si>
  <si>
    <t>打扫北侧村口道路卫生</t>
  </si>
  <si>
    <t>移村民项目部门口围挡材料</t>
  </si>
  <si>
    <t>2023年6月6日、7日</t>
  </si>
  <si>
    <t>围挡西侧市政人行道混凝土浇筑</t>
  </si>
  <si>
    <t>c20混凝土，平均厚度0.2</t>
  </si>
  <si>
    <t>安乐小院门口路面平整，打地坪</t>
  </si>
  <si>
    <t>技工按工程监理确认工程量计入</t>
  </si>
  <si>
    <t>60挖机个台班</t>
  </si>
  <si>
    <t>合计（元）</t>
  </si>
  <si>
    <t xml:space="preserve">甲方代表：                                                                      </t>
  </si>
  <si>
    <t xml:space="preserve"> </t>
  </si>
  <si>
    <t>乙方代表：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</si>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</sst>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9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18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35" borderId="19" applyNumberFormat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35" borderId="19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35" borderId="18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5" fillId="45" borderId="20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6" fillId="0" borderId="0"/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5" fillId="45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6" fillId="43" borderId="18" applyNumberFormat="0" applyAlignment="0" applyProtection="0">
      <alignment vertical="center"/>
    </xf>
    <xf numFmtId="0" fontId="46" fillId="43" borderId="18" applyNumberFormat="0" applyAlignment="0" applyProtection="0">
      <alignment vertical="center"/>
    </xf>
    <xf numFmtId="0" fontId="0" fillId="55" borderId="26" applyNumberFormat="0" applyFont="0" applyAlignment="0" applyProtection="0">
      <alignment vertical="center"/>
    </xf>
    <xf numFmtId="0" fontId="0" fillId="55" borderId="26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88" applyFill="1" applyAlignment="1">
      <alignment horizontal="center" vertical="center" wrapText="1"/>
    </xf>
    <xf numFmtId="0" fontId="0" fillId="0" borderId="0" xfId="88" applyFont="1" applyFill="1" applyAlignment="1">
      <alignment horizontal="center" vertical="center" wrapText="1"/>
    </xf>
    <xf numFmtId="0" fontId="0" fillId="0" borderId="0" xfId="88" applyFill="1" applyAlignment="1">
      <alignment horizontal="left" vertical="center" wrapText="1"/>
    </xf>
    <xf numFmtId="0" fontId="0" fillId="2" borderId="0" xfId="88" applyFill="1" applyAlignment="1">
      <alignment horizontal="center" vertical="center" wrapText="1"/>
    </xf>
    <xf numFmtId="0" fontId="0" fillId="2" borderId="0" xfId="88" applyFill="1" applyAlignment="1">
      <alignment horizontal="left" vertical="center" wrapText="1"/>
    </xf>
    <xf numFmtId="0" fontId="1" fillId="0" borderId="0" xfId="88" applyFont="1" applyFill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 wrapText="1"/>
    </xf>
    <xf numFmtId="0" fontId="3" fillId="0" borderId="0" xfId="88" applyFont="1" applyFill="1" applyBorder="1" applyAlignment="1">
      <alignment horizontal="center" vertical="center" wrapText="1"/>
    </xf>
    <xf numFmtId="0" fontId="3" fillId="2" borderId="0" xfId="88" applyFont="1" applyFill="1" applyBorder="1" applyAlignment="1">
      <alignment horizontal="center" vertical="center" wrapText="1"/>
    </xf>
    <xf numFmtId="0" fontId="4" fillId="0" borderId="2" xfId="112" applyFont="1" applyFill="1" applyBorder="1" applyAlignment="1">
      <alignment horizontal="center" vertical="center" wrapText="1"/>
    </xf>
    <xf numFmtId="0" fontId="4" fillId="0" borderId="3" xfId="112" applyFont="1" applyFill="1" applyBorder="1" applyAlignment="1">
      <alignment horizontal="center" vertical="center" wrapText="1"/>
    </xf>
    <xf numFmtId="0" fontId="4" fillId="2" borderId="3" xfId="112" applyFont="1" applyFill="1" applyBorder="1" applyAlignment="1">
      <alignment horizontal="center" vertical="center" wrapText="1"/>
    </xf>
    <xf numFmtId="0" fontId="5" fillId="0" borderId="4" xfId="11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112" applyFont="1" applyFill="1" applyBorder="1" applyAlignment="1">
      <alignment horizontal="center" vertical="center" wrapText="1"/>
    </xf>
    <xf numFmtId="31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2" fontId="2" fillId="0" borderId="3" xfId="88" applyNumberFormat="1" applyFont="1" applyFill="1" applyBorder="1" applyAlignment="1">
      <alignment horizontal="center" vertical="center" wrapText="1"/>
    </xf>
    <xf numFmtId="2" fontId="2" fillId="2" borderId="3" xfId="88" applyNumberFormat="1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31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31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31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31" fontId="6" fillId="0" borderId="8" xfId="0" applyNumberFormat="1" applyFont="1" applyFill="1" applyBorder="1" applyAlignment="1">
      <alignment horizontal="center" vertical="center" wrapText="1"/>
    </xf>
    <xf numFmtId="0" fontId="4" fillId="0" borderId="9" xfId="88" applyFont="1" applyFill="1" applyBorder="1" applyAlignment="1">
      <alignment horizontal="center" vertical="center" wrapText="1"/>
    </xf>
    <xf numFmtId="0" fontId="2" fillId="0" borderId="3" xfId="88" applyFont="1" applyFill="1" applyBorder="1" applyAlignment="1">
      <alignment horizontal="center" vertical="center" wrapText="1"/>
    </xf>
    <xf numFmtId="176" fontId="2" fillId="0" borderId="3" xfId="88" applyNumberFormat="1" applyFont="1" applyFill="1" applyBorder="1" applyAlignment="1">
      <alignment horizontal="center" vertical="center" wrapText="1"/>
    </xf>
    <xf numFmtId="176" fontId="2" fillId="2" borderId="3" xfId="88" applyNumberFormat="1" applyFont="1" applyFill="1" applyBorder="1" applyAlignment="1">
      <alignment horizontal="center" vertical="center" wrapText="1"/>
    </xf>
    <xf numFmtId="0" fontId="2" fillId="0" borderId="0" xfId="88" applyFont="1" applyFill="1" applyAlignment="1">
      <alignment horizontal="center" vertical="center" wrapText="1"/>
    </xf>
    <xf numFmtId="176" fontId="2" fillId="0" borderId="0" xfId="88" applyNumberFormat="1" applyFont="1" applyFill="1" applyAlignment="1">
      <alignment horizontal="center" vertical="center" wrapText="1"/>
    </xf>
    <xf numFmtId="176" fontId="2" fillId="2" borderId="0" xfId="88" applyNumberFormat="1" applyFont="1" applyFill="1" applyAlignment="1">
      <alignment horizontal="center" vertical="center" wrapText="1"/>
    </xf>
    <xf numFmtId="0" fontId="7" fillId="2" borderId="3" xfId="112" applyFont="1" applyFill="1" applyBorder="1" applyAlignment="1">
      <alignment horizontal="center" vertical="center" wrapText="1"/>
    </xf>
    <xf numFmtId="0" fontId="8" fillId="2" borderId="3" xfId="112" applyFont="1" applyFill="1" applyBorder="1" applyAlignment="1">
      <alignment horizontal="center" vertical="center" wrapText="1"/>
    </xf>
    <xf numFmtId="0" fontId="8" fillId="2" borderId="3" xfId="112" applyFont="1" applyFill="1" applyBorder="1" applyAlignment="1">
      <alignment horizontal="left" vertical="center" wrapText="1"/>
    </xf>
    <xf numFmtId="176" fontId="0" fillId="0" borderId="0" xfId="88" applyNumberFormat="1" applyFill="1" applyAlignment="1">
      <alignment horizontal="center" vertical="center" wrapText="1"/>
    </xf>
    <xf numFmtId="0" fontId="8" fillId="2" borderId="3" xfId="112" applyFont="1" applyFill="1" applyBorder="1" applyAlignment="1">
      <alignment vertical="center" wrapText="1"/>
    </xf>
    <xf numFmtId="176" fontId="2" fillId="2" borderId="0" xfId="88" applyNumberFormat="1" applyFont="1" applyFill="1" applyAlignment="1">
      <alignment horizontal="left" vertical="center" wrapText="1"/>
    </xf>
    <xf numFmtId="0" fontId="2" fillId="0" borderId="0" xfId="88" applyFont="1" applyFill="1" applyAlignment="1">
      <alignment horizontal="left" vertical="center" wrapText="1"/>
    </xf>
    <xf numFmtId="176" fontId="2" fillId="0" borderId="0" xfId="88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Normal" xfId="97"/>
    <cellStyle name="标题 1 2" xfId="98"/>
    <cellStyle name="标题 1 2 2" xfId="99"/>
    <cellStyle name="标题 2 2" xfId="100"/>
    <cellStyle name="标题 2 2 2" xfId="101"/>
    <cellStyle name="标题 3 2" xfId="102"/>
    <cellStyle name="标题 3 2 2" xfId="103"/>
    <cellStyle name="标题 4 2" xfId="104"/>
    <cellStyle name="标题 4 2 2" xfId="105"/>
    <cellStyle name="标题 5" xfId="106"/>
    <cellStyle name="标题 5 2" xfId="107"/>
    <cellStyle name="差 2" xfId="108"/>
    <cellStyle name="差 2 2" xfId="109"/>
    <cellStyle name="常规 2" xfId="110"/>
    <cellStyle name="常规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B11" sqref="B11"/>
    </sheetView>
  </sheetViews>
  <sheetFormatPr defaultColWidth="8.8" defaultRowHeight="14.25" outlineLevelRow="6" outlineLevelCol="3"/>
  <cols>
    <col min="1" max="1" width="8.8" style="43"/>
    <col min="2" max="2" width="28.9" style="43" customWidth="1"/>
    <col min="3" max="3" width="15" style="43"/>
    <col min="4" max="16384" width="8.8" style="43"/>
  </cols>
  <sheetData>
    <row r="1" spans="1:4">
      <c r="A1" s="44" t="s">
        <v>0</v>
      </c>
      <c r="B1" s="44" t="s">
        <v>1</v>
      </c>
      <c r="C1" s="44"/>
      <c r="D1" s="44"/>
    </row>
    <row r="2" spans="1:4">
      <c r="A2" s="44">
        <v>1</v>
      </c>
      <c r="B2" s="44" t="s">
        <v>2</v>
      </c>
      <c r="C2" s="45" t="e">
        <f>#REF!</f>
        <v>#REF!</v>
      </c>
      <c r="D2" s="44"/>
    </row>
    <row r="3" spans="1:4">
      <c r="A3" s="44">
        <v>2</v>
      </c>
      <c r="B3" s="44" t="s">
        <v>3</v>
      </c>
      <c r="C3" s="45" t="e">
        <f>#REF!</f>
        <v>#REF!</v>
      </c>
      <c r="D3" s="44"/>
    </row>
    <row r="4" spans="1:4">
      <c r="A4" s="44">
        <v>3</v>
      </c>
      <c r="B4" s="44" t="s">
        <v>4</v>
      </c>
      <c r="C4" s="45" t="e">
        <f>#REF!</f>
        <v>#REF!</v>
      </c>
      <c r="D4" s="44"/>
    </row>
    <row r="5" spans="1:4">
      <c r="A5" s="44">
        <v>4</v>
      </c>
      <c r="B5" s="44" t="s">
        <v>5</v>
      </c>
      <c r="C5" s="45" t="e">
        <f>#REF!</f>
        <v>#REF!</v>
      </c>
      <c r="D5" s="44"/>
    </row>
    <row r="6" spans="1:4">
      <c r="A6" s="44">
        <v>5</v>
      </c>
      <c r="B6" s="44" t="s">
        <v>6</v>
      </c>
      <c r="C6" s="45" t="e">
        <f>#REF!</f>
        <v>#REF!</v>
      </c>
      <c r="D6" s="44"/>
    </row>
    <row r="7" spans="1:4">
      <c r="A7" s="44">
        <v>6</v>
      </c>
      <c r="B7" s="44" t="s">
        <v>7</v>
      </c>
      <c r="C7" s="45" t="e">
        <f>SUM(C2:C6)</f>
        <v>#REF!</v>
      </c>
      <c r="D7" s="4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70" zoomScaleNormal="70" topLeftCell="A23" workbookViewId="0">
      <selection activeCell="E46" sqref="E46"/>
    </sheetView>
  </sheetViews>
  <sheetFormatPr defaultColWidth="9" defaultRowHeight="14.25"/>
  <cols>
    <col min="1" max="1" width="5" style="1" customWidth="1"/>
    <col min="2" max="2" width="11.4583333333333" style="1" customWidth="1"/>
    <col min="3" max="3" width="9.79166666666667" style="1" customWidth="1"/>
    <col min="4" max="4" width="21.0416666666667" style="3" customWidth="1"/>
    <col min="5" max="5" width="25" style="3" customWidth="1"/>
    <col min="6" max="6" width="8.5" style="1" customWidth="1"/>
    <col min="7" max="7" width="10.85" style="1" customWidth="1"/>
    <col min="8" max="8" width="11.9916666666667" style="4" customWidth="1"/>
    <col min="9" max="9" width="13.425" style="4" customWidth="1"/>
    <col min="10" max="10" width="12.7083333333333" style="5" customWidth="1"/>
    <col min="11" max="11" width="32.9166666666667" style="5" customWidth="1"/>
    <col min="12" max="12" width="13.3" style="6"/>
    <col min="13" max="13" width="9.5" style="1" hidden="1" customWidth="1"/>
    <col min="14" max="14" width="9" style="1" hidden="1" customWidth="1"/>
    <col min="15" max="15" width="10.5" style="1" hidden="1" customWidth="1"/>
    <col min="16" max="16" width="9" style="1"/>
    <col min="17" max="17" width="12.8" style="1"/>
    <col min="18" max="16384" width="9" style="1"/>
  </cols>
  <sheetData>
    <row r="1" s="1" customFormat="1" ht="41.25" customHeight="1" spans="1:12">
      <c r="A1" s="7" t="s">
        <v>8</v>
      </c>
      <c r="B1" s="8"/>
      <c r="C1" s="8"/>
      <c r="D1" s="8"/>
      <c r="E1" s="8"/>
      <c r="F1" s="8"/>
      <c r="G1" s="8"/>
      <c r="H1" s="9"/>
      <c r="I1" s="9"/>
      <c r="J1" s="9"/>
      <c r="K1" s="9"/>
      <c r="L1" s="6"/>
    </row>
    <row r="2" s="2" customFormat="1" ht="30" customHeight="1" spans="1:11">
      <c r="A2" s="10" t="s">
        <v>0</v>
      </c>
      <c r="B2" s="11" t="s">
        <v>1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2" t="s">
        <v>14</v>
      </c>
      <c r="I2" s="12" t="s">
        <v>15</v>
      </c>
      <c r="J2" s="35" t="s">
        <v>16</v>
      </c>
      <c r="K2" s="35" t="s">
        <v>17</v>
      </c>
    </row>
    <row r="3" s="1" customFormat="1" ht="40" customHeight="1" spans="1:12">
      <c r="A3" s="13">
        <v>1</v>
      </c>
      <c r="B3" s="14" t="s">
        <v>18</v>
      </c>
      <c r="C3" s="15" t="s">
        <v>19</v>
      </c>
      <c r="D3" s="16">
        <v>45050</v>
      </c>
      <c r="E3" s="17" t="s">
        <v>20</v>
      </c>
      <c r="F3" s="18" t="s">
        <v>21</v>
      </c>
      <c r="G3" s="18">
        <v>5</v>
      </c>
      <c r="H3" s="19">
        <v>100</v>
      </c>
      <c r="I3" s="19">
        <f t="shared" ref="I3:I21" si="0">G3*H3</f>
        <v>500</v>
      </c>
      <c r="J3" s="36" t="s">
        <v>22</v>
      </c>
      <c r="K3" s="37" t="s">
        <v>23</v>
      </c>
      <c r="L3" s="32"/>
    </row>
    <row r="4" s="1" customFormat="1" ht="63" customHeight="1" spans="1:12">
      <c r="A4" s="20"/>
      <c r="B4" s="14"/>
      <c r="C4" s="15"/>
      <c r="D4" s="16">
        <v>45053</v>
      </c>
      <c r="E4" s="17" t="s">
        <v>24</v>
      </c>
      <c r="F4" s="18" t="s">
        <v>21</v>
      </c>
      <c r="G4" s="18">
        <v>0</v>
      </c>
      <c r="H4" s="19">
        <v>100</v>
      </c>
      <c r="I4" s="19">
        <f t="shared" si="0"/>
        <v>0</v>
      </c>
      <c r="J4" s="36"/>
      <c r="K4" s="37" t="s">
        <v>23</v>
      </c>
      <c r="L4" s="32"/>
    </row>
    <row r="5" s="1" customFormat="1" ht="59" customHeight="1" spans="1:13">
      <c r="A5" s="20"/>
      <c r="B5" s="14"/>
      <c r="C5" s="15"/>
      <c r="D5" s="16"/>
      <c r="E5" s="17"/>
      <c r="F5" s="18" t="s">
        <v>25</v>
      </c>
      <c r="G5" s="18">
        <v>1</v>
      </c>
      <c r="H5" s="19">
        <v>291</v>
      </c>
      <c r="I5" s="19">
        <f t="shared" si="0"/>
        <v>291</v>
      </c>
      <c r="J5" s="36"/>
      <c r="K5" s="37" t="s">
        <v>26</v>
      </c>
      <c r="L5" s="32"/>
      <c r="M5" s="1" t="s">
        <v>27</v>
      </c>
    </row>
    <row r="6" s="1" customFormat="1" ht="42" customHeight="1" spans="1:15">
      <c r="A6" s="20"/>
      <c r="B6" s="14"/>
      <c r="C6" s="15"/>
      <c r="D6" s="16"/>
      <c r="E6" s="17"/>
      <c r="F6" s="18" t="s">
        <v>28</v>
      </c>
      <c r="G6" s="18">
        <f>5.2*2*0.2+4.3*4.9*0.2</f>
        <v>6.294</v>
      </c>
      <c r="H6" s="19">
        <v>706.32</v>
      </c>
      <c r="I6" s="19">
        <f t="shared" si="0"/>
        <v>4445.57808</v>
      </c>
      <c r="J6" s="36"/>
      <c r="K6" s="37" t="s">
        <v>29</v>
      </c>
      <c r="L6" s="32"/>
      <c r="M6" s="1">
        <v>124.59</v>
      </c>
      <c r="N6" s="1">
        <f>M6+10</f>
        <v>134.59</v>
      </c>
      <c r="O6" s="38">
        <f>N6*1.09/0.2</f>
        <v>733.5155</v>
      </c>
    </row>
    <row r="7" s="1" customFormat="1" ht="52" customHeight="1" spans="1:12">
      <c r="A7" s="20"/>
      <c r="B7" s="14"/>
      <c r="C7" s="15"/>
      <c r="D7" s="21">
        <v>45054</v>
      </c>
      <c r="E7" s="22" t="s">
        <v>30</v>
      </c>
      <c r="F7" s="18" t="s">
        <v>21</v>
      </c>
      <c r="G7" s="18">
        <v>1</v>
      </c>
      <c r="H7" s="19">
        <v>100</v>
      </c>
      <c r="I7" s="19">
        <f t="shared" si="0"/>
        <v>100</v>
      </c>
      <c r="J7" s="36"/>
      <c r="K7" s="37" t="s">
        <v>23</v>
      </c>
      <c r="L7" s="32"/>
    </row>
    <row r="8" s="1" customFormat="1" ht="32" customHeight="1" spans="1:12">
      <c r="A8" s="20"/>
      <c r="B8" s="14"/>
      <c r="C8" s="15"/>
      <c r="D8" s="23"/>
      <c r="E8" s="24"/>
      <c r="F8" s="18" t="s">
        <v>31</v>
      </c>
      <c r="G8" s="18">
        <f>3/8</f>
        <v>0.375</v>
      </c>
      <c r="H8" s="19">
        <v>2000</v>
      </c>
      <c r="I8" s="19">
        <f t="shared" si="0"/>
        <v>750</v>
      </c>
      <c r="J8" s="36"/>
      <c r="K8" s="37" t="s">
        <v>32</v>
      </c>
      <c r="L8" s="32"/>
    </row>
    <row r="9" s="1" customFormat="1" ht="41" customHeight="1" spans="1:12">
      <c r="A9" s="20"/>
      <c r="B9" s="14"/>
      <c r="C9" s="15"/>
      <c r="D9" s="21">
        <v>45055</v>
      </c>
      <c r="E9" s="22" t="s">
        <v>33</v>
      </c>
      <c r="F9" s="18" t="s">
        <v>21</v>
      </c>
      <c r="G9" s="18">
        <v>0</v>
      </c>
      <c r="H9" s="19">
        <v>100</v>
      </c>
      <c r="I9" s="19">
        <f t="shared" si="0"/>
        <v>0</v>
      </c>
      <c r="J9" s="36"/>
      <c r="K9" s="37" t="s">
        <v>23</v>
      </c>
      <c r="L9" s="32"/>
    </row>
    <row r="10" s="1" customFormat="1" ht="33" customHeight="1" spans="1:12">
      <c r="A10" s="20"/>
      <c r="B10" s="14"/>
      <c r="C10" s="15"/>
      <c r="D10" s="21"/>
      <c r="E10" s="22"/>
      <c r="F10" s="18" t="s">
        <v>31</v>
      </c>
      <c r="G10" s="18">
        <v>1</v>
      </c>
      <c r="H10" s="19">
        <v>2000</v>
      </c>
      <c r="I10" s="19">
        <f t="shared" si="0"/>
        <v>2000</v>
      </c>
      <c r="J10" s="36"/>
      <c r="K10" s="37" t="s">
        <v>32</v>
      </c>
      <c r="L10" s="32"/>
    </row>
    <row r="11" s="1" customFormat="1" ht="42" customHeight="1" spans="1:12">
      <c r="A11" s="20"/>
      <c r="B11" s="14"/>
      <c r="C11" s="15"/>
      <c r="D11" s="21"/>
      <c r="E11" s="22"/>
      <c r="F11" s="18" t="s">
        <v>25</v>
      </c>
      <c r="G11" s="18">
        <v>7</v>
      </c>
      <c r="H11" s="19">
        <v>291</v>
      </c>
      <c r="I11" s="19">
        <f t="shared" si="0"/>
        <v>2037</v>
      </c>
      <c r="J11" s="36"/>
      <c r="K11" s="37" t="s">
        <v>26</v>
      </c>
      <c r="L11" s="32"/>
    </row>
    <row r="12" s="1" customFormat="1" ht="40" customHeight="1" spans="1:12">
      <c r="A12" s="20"/>
      <c r="B12" s="14"/>
      <c r="C12" s="15"/>
      <c r="D12" s="23"/>
      <c r="E12" s="24"/>
      <c r="F12" s="18" t="s">
        <v>28</v>
      </c>
      <c r="G12" s="18">
        <f>4.9*2.2*0.2+4.9*4.3*0.2</f>
        <v>6.37</v>
      </c>
      <c r="H12" s="19">
        <v>706.32</v>
      </c>
      <c r="I12" s="19">
        <f t="shared" si="0"/>
        <v>4499.2584</v>
      </c>
      <c r="J12" s="36"/>
      <c r="K12" s="37" t="s">
        <v>29</v>
      </c>
      <c r="L12" s="32"/>
    </row>
    <row r="13" s="1" customFormat="1" ht="41" customHeight="1" spans="1:12">
      <c r="A13" s="20"/>
      <c r="B13" s="14"/>
      <c r="C13" s="15"/>
      <c r="D13" s="21">
        <v>45056</v>
      </c>
      <c r="E13" s="22" t="s">
        <v>30</v>
      </c>
      <c r="F13" s="18" t="s">
        <v>21</v>
      </c>
      <c r="G13" s="18">
        <v>0</v>
      </c>
      <c r="H13" s="19">
        <v>100</v>
      </c>
      <c r="I13" s="19">
        <f t="shared" si="0"/>
        <v>0</v>
      </c>
      <c r="J13" s="36"/>
      <c r="K13" s="37" t="s">
        <v>23</v>
      </c>
      <c r="L13" s="32"/>
    </row>
    <row r="14" s="1" customFormat="1" ht="33" customHeight="1" spans="1:12">
      <c r="A14" s="20"/>
      <c r="B14" s="14"/>
      <c r="C14" s="15"/>
      <c r="D14" s="23"/>
      <c r="E14" s="24"/>
      <c r="F14" s="18" t="s">
        <v>31</v>
      </c>
      <c r="G14" s="18">
        <f>3/8</f>
        <v>0.375</v>
      </c>
      <c r="H14" s="19">
        <v>2000</v>
      </c>
      <c r="I14" s="19">
        <f t="shared" si="0"/>
        <v>750</v>
      </c>
      <c r="J14" s="36"/>
      <c r="K14" s="37" t="s">
        <v>34</v>
      </c>
      <c r="L14" s="32"/>
    </row>
    <row r="15" s="1" customFormat="1" ht="80" customHeight="1" spans="1:12">
      <c r="A15" s="20"/>
      <c r="B15" s="14"/>
      <c r="C15" s="15"/>
      <c r="D15" s="25">
        <v>45062</v>
      </c>
      <c r="E15" s="26" t="s">
        <v>35</v>
      </c>
      <c r="F15" s="18" t="s">
        <v>31</v>
      </c>
      <c r="G15" s="18">
        <v>0.5</v>
      </c>
      <c r="H15" s="19">
        <v>970</v>
      </c>
      <c r="I15" s="19">
        <f t="shared" si="0"/>
        <v>485</v>
      </c>
      <c r="J15" s="36"/>
      <c r="K15" s="37" t="s">
        <v>36</v>
      </c>
      <c r="L15" s="32"/>
    </row>
    <row r="16" s="1" customFormat="1" ht="39" customHeight="1" spans="1:12">
      <c r="A16" s="20"/>
      <c r="B16" s="14"/>
      <c r="C16" s="15"/>
      <c r="D16" s="21"/>
      <c r="E16" s="24"/>
      <c r="F16" s="18" t="s">
        <v>28</v>
      </c>
      <c r="G16" s="18">
        <f>11.6*3.4*0.3</f>
        <v>11.832</v>
      </c>
      <c r="H16" s="19">
        <v>706.32</v>
      </c>
      <c r="I16" s="19">
        <f t="shared" si="0"/>
        <v>8357.17824</v>
      </c>
      <c r="J16" s="36"/>
      <c r="K16" s="37" t="s">
        <v>29</v>
      </c>
      <c r="L16" s="32"/>
    </row>
    <row r="17" s="1" customFormat="1" ht="66" customHeight="1" spans="1:12">
      <c r="A17" s="20"/>
      <c r="B17" s="14"/>
      <c r="C17" s="15"/>
      <c r="D17" s="21"/>
      <c r="E17" s="26" t="s">
        <v>37</v>
      </c>
      <c r="F17" s="18" t="s">
        <v>38</v>
      </c>
      <c r="G17" s="18">
        <v>29.43</v>
      </c>
      <c r="H17" s="19">
        <v>24.25</v>
      </c>
      <c r="I17" s="19">
        <f t="shared" si="0"/>
        <v>713.6775</v>
      </c>
      <c r="J17" s="36"/>
      <c r="K17" s="37" t="s">
        <v>39</v>
      </c>
      <c r="L17" s="32"/>
    </row>
    <row r="18" s="1" customFormat="1" ht="82" customHeight="1" spans="1:12">
      <c r="A18" s="20"/>
      <c r="B18" s="14"/>
      <c r="C18" s="15"/>
      <c r="D18" s="21"/>
      <c r="E18" s="26" t="s">
        <v>40</v>
      </c>
      <c r="F18" s="18" t="s">
        <v>21</v>
      </c>
      <c r="G18" s="18">
        <v>10</v>
      </c>
      <c r="H18" s="19">
        <v>100</v>
      </c>
      <c r="I18" s="19">
        <f t="shared" si="0"/>
        <v>1000</v>
      </c>
      <c r="J18" s="36"/>
      <c r="K18" s="37" t="s">
        <v>23</v>
      </c>
      <c r="L18" s="32"/>
    </row>
    <row r="19" s="1" customFormat="1" ht="71" customHeight="1" spans="1:12">
      <c r="A19" s="20"/>
      <c r="B19" s="14"/>
      <c r="C19" s="15"/>
      <c r="D19" s="25">
        <v>45069</v>
      </c>
      <c r="E19" s="26" t="s">
        <v>41</v>
      </c>
      <c r="F19" s="18" t="s">
        <v>21</v>
      </c>
      <c r="G19" s="18">
        <v>4</v>
      </c>
      <c r="H19" s="19">
        <v>100</v>
      </c>
      <c r="I19" s="19">
        <f t="shared" si="0"/>
        <v>400</v>
      </c>
      <c r="J19" s="36"/>
      <c r="K19" s="37" t="s">
        <v>23</v>
      </c>
      <c r="L19" s="32"/>
    </row>
    <row r="20" s="1" customFormat="1" ht="39" customHeight="1" spans="1:12">
      <c r="A20" s="20"/>
      <c r="B20" s="14"/>
      <c r="C20" s="15"/>
      <c r="D20" s="25">
        <v>45070</v>
      </c>
      <c r="E20" s="17" t="s">
        <v>42</v>
      </c>
      <c r="F20" s="18" t="s">
        <v>43</v>
      </c>
      <c r="G20" s="18">
        <v>1</v>
      </c>
      <c r="H20" s="19">
        <v>2400</v>
      </c>
      <c r="I20" s="19">
        <f t="shared" si="0"/>
        <v>2400</v>
      </c>
      <c r="J20" s="36"/>
      <c r="K20" s="37" t="s">
        <v>44</v>
      </c>
      <c r="L20" s="32"/>
    </row>
    <row r="21" s="1" customFormat="1" ht="39" customHeight="1" spans="1:14">
      <c r="A21" s="20"/>
      <c r="B21" s="14"/>
      <c r="C21" s="15"/>
      <c r="D21" s="23"/>
      <c r="E21" s="26" t="s">
        <v>45</v>
      </c>
      <c r="F21" s="18" t="s">
        <v>21</v>
      </c>
      <c r="G21" s="18">
        <v>6</v>
      </c>
      <c r="H21" s="19">
        <v>100</v>
      </c>
      <c r="I21" s="19">
        <f t="shared" si="0"/>
        <v>600</v>
      </c>
      <c r="J21" s="36"/>
      <c r="K21" s="37" t="s">
        <v>23</v>
      </c>
      <c r="L21" s="32"/>
      <c r="M21" s="1">
        <f>(124.59-10)*1.09</f>
        <v>124.9031</v>
      </c>
      <c r="N21" s="1">
        <f>124.9/0.2</f>
        <v>624.5</v>
      </c>
    </row>
    <row r="22" s="1" customFormat="1" ht="39" customHeight="1" spans="1:12">
      <c r="A22" s="20"/>
      <c r="B22" s="14"/>
      <c r="C22" s="15"/>
      <c r="D22" s="16">
        <v>45074</v>
      </c>
      <c r="E22" s="17" t="s">
        <v>46</v>
      </c>
      <c r="F22" s="18" t="s">
        <v>21</v>
      </c>
      <c r="G22" s="18">
        <v>2</v>
      </c>
      <c r="H22" s="19">
        <v>100</v>
      </c>
      <c r="I22" s="19">
        <f t="shared" ref="I22:I30" si="1">G22*H22</f>
        <v>200</v>
      </c>
      <c r="J22" s="36"/>
      <c r="K22" s="37" t="s">
        <v>23</v>
      </c>
      <c r="L22" s="32"/>
    </row>
    <row r="23" s="1" customFormat="1" ht="64" customHeight="1" spans="1:12">
      <c r="A23" s="20"/>
      <c r="B23" s="14"/>
      <c r="C23" s="15"/>
      <c r="D23" s="21">
        <v>45076</v>
      </c>
      <c r="E23" s="24" t="s">
        <v>47</v>
      </c>
      <c r="F23" s="18" t="s">
        <v>21</v>
      </c>
      <c r="G23" s="18">
        <v>10</v>
      </c>
      <c r="H23" s="19">
        <v>100</v>
      </c>
      <c r="I23" s="19">
        <f t="shared" si="1"/>
        <v>1000</v>
      </c>
      <c r="J23" s="36"/>
      <c r="K23" s="37" t="s">
        <v>23</v>
      </c>
      <c r="L23" s="32"/>
    </row>
    <row r="24" s="1" customFormat="1" ht="72" customHeight="1" spans="1:12">
      <c r="A24" s="20"/>
      <c r="B24" s="14"/>
      <c r="C24" s="15"/>
      <c r="D24" s="23"/>
      <c r="E24" s="24" t="s">
        <v>48</v>
      </c>
      <c r="F24" s="18" t="s">
        <v>21</v>
      </c>
      <c r="G24" s="18">
        <v>17</v>
      </c>
      <c r="H24" s="19">
        <v>100</v>
      </c>
      <c r="I24" s="19">
        <f t="shared" si="1"/>
        <v>1700</v>
      </c>
      <c r="J24" s="36"/>
      <c r="K24" s="37" t="s">
        <v>23</v>
      </c>
      <c r="L24" s="32"/>
    </row>
    <row r="25" s="1" customFormat="1" ht="54" customHeight="1" spans="1:12">
      <c r="A25" s="20"/>
      <c r="B25" s="14"/>
      <c r="C25" s="15"/>
      <c r="D25" s="16">
        <v>45077</v>
      </c>
      <c r="E25" s="17" t="s">
        <v>49</v>
      </c>
      <c r="F25" s="18" t="s">
        <v>21</v>
      </c>
      <c r="G25" s="18">
        <v>4</v>
      </c>
      <c r="H25" s="19">
        <v>100</v>
      </c>
      <c r="I25" s="19">
        <f t="shared" si="1"/>
        <v>400</v>
      </c>
      <c r="J25" s="36"/>
      <c r="K25" s="37" t="s">
        <v>23</v>
      </c>
      <c r="L25" s="32"/>
    </row>
    <row r="26" s="1" customFormat="1" ht="39" customHeight="1" spans="1:12">
      <c r="A26" s="20"/>
      <c r="B26" s="14"/>
      <c r="C26" s="15"/>
      <c r="D26" s="21">
        <v>45078</v>
      </c>
      <c r="E26" s="22" t="s">
        <v>50</v>
      </c>
      <c r="F26" s="18" t="s">
        <v>21</v>
      </c>
      <c r="G26" s="18">
        <v>8</v>
      </c>
      <c r="H26" s="19">
        <v>100</v>
      </c>
      <c r="I26" s="19">
        <f t="shared" si="1"/>
        <v>800</v>
      </c>
      <c r="J26" s="36"/>
      <c r="K26" s="37" t="s">
        <v>23</v>
      </c>
      <c r="L26" s="32"/>
    </row>
    <row r="27" s="1" customFormat="1" ht="65" customHeight="1" spans="1:12">
      <c r="A27" s="20"/>
      <c r="B27" s="14"/>
      <c r="C27" s="15"/>
      <c r="D27" s="27" t="s">
        <v>51</v>
      </c>
      <c r="E27" s="26" t="s">
        <v>52</v>
      </c>
      <c r="F27" s="18" t="s">
        <v>38</v>
      </c>
      <c r="G27" s="18">
        <f>219*0.42</f>
        <v>91.98</v>
      </c>
      <c r="H27" s="19">
        <v>124.9</v>
      </c>
      <c r="I27" s="19">
        <f t="shared" si="1"/>
        <v>11488.302</v>
      </c>
      <c r="J27" s="36"/>
      <c r="K27" s="37" t="s">
        <v>53</v>
      </c>
      <c r="L27" s="32"/>
    </row>
    <row r="28" s="1" customFormat="1" ht="39" customHeight="1" spans="1:12">
      <c r="A28" s="20"/>
      <c r="B28" s="14"/>
      <c r="C28" s="15"/>
      <c r="D28" s="25">
        <v>45088</v>
      </c>
      <c r="E28" s="26" t="s">
        <v>54</v>
      </c>
      <c r="F28" s="18" t="s">
        <v>21</v>
      </c>
      <c r="G28" s="18">
        <v>8</v>
      </c>
      <c r="H28" s="19">
        <v>180</v>
      </c>
      <c r="I28" s="19">
        <f t="shared" si="1"/>
        <v>1440</v>
      </c>
      <c r="J28" s="36"/>
      <c r="K28" s="37" t="s">
        <v>55</v>
      </c>
      <c r="L28" s="32"/>
    </row>
    <row r="29" s="1" customFormat="1" ht="39" customHeight="1" spans="1:12">
      <c r="A29" s="20"/>
      <c r="B29" s="14"/>
      <c r="C29" s="15"/>
      <c r="D29" s="21"/>
      <c r="E29" s="22"/>
      <c r="F29" s="18" t="s">
        <v>21</v>
      </c>
      <c r="G29" s="18">
        <v>4</v>
      </c>
      <c r="H29" s="19">
        <v>100</v>
      </c>
      <c r="I29" s="19">
        <f t="shared" si="1"/>
        <v>400</v>
      </c>
      <c r="J29" s="36"/>
      <c r="K29" s="37" t="s">
        <v>23</v>
      </c>
      <c r="L29" s="32"/>
    </row>
    <row r="30" s="1" customFormat="1" ht="39" customHeight="1" spans="1:12">
      <c r="A30" s="20"/>
      <c r="B30" s="14"/>
      <c r="C30" s="15"/>
      <c r="D30" s="23"/>
      <c r="E30" s="24"/>
      <c r="F30" s="18" t="s">
        <v>31</v>
      </c>
      <c r="G30" s="18">
        <v>1.5</v>
      </c>
      <c r="H30" s="19">
        <v>970</v>
      </c>
      <c r="I30" s="19">
        <f t="shared" si="1"/>
        <v>1455</v>
      </c>
      <c r="J30" s="36"/>
      <c r="K30" s="37" t="s">
        <v>56</v>
      </c>
      <c r="L30" s="32"/>
    </row>
    <row r="31" s="1" customFormat="1" ht="22.5" customHeight="1" spans="1:12">
      <c r="A31" s="28"/>
      <c r="B31" s="29" t="s">
        <v>57</v>
      </c>
      <c r="C31" s="29"/>
      <c r="D31" s="29"/>
      <c r="E31" s="29"/>
      <c r="F31" s="30">
        <f>SUM(I3:I30)</f>
        <v>48211.99422</v>
      </c>
      <c r="G31" s="30"/>
      <c r="H31" s="31"/>
      <c r="I31" s="31"/>
      <c r="J31" s="31"/>
      <c r="K31" s="39"/>
      <c r="L31" s="32"/>
    </row>
    <row r="32" s="1" customFormat="1" ht="18.75" customHeight="1" spans="1:12">
      <c r="A32" s="6"/>
      <c r="B32" s="32" t="s">
        <v>58</v>
      </c>
      <c r="C32" s="32"/>
      <c r="D32" s="32"/>
      <c r="E32" s="32"/>
      <c r="F32" s="32" t="s">
        <v>59</v>
      </c>
      <c r="G32" s="33"/>
      <c r="H32" s="34"/>
      <c r="I32" s="40" t="s">
        <v>60</v>
      </c>
      <c r="J32" s="40"/>
      <c r="K32" s="40"/>
      <c r="L32" s="41"/>
    </row>
    <row r="33" s="1" customFormat="1" ht="20.25" customHeight="1" spans="1:12">
      <c r="A33" s="6"/>
      <c r="B33" s="32" t="s">
        <v>61</v>
      </c>
      <c r="C33" s="32"/>
      <c r="D33" s="32"/>
      <c r="E33" s="32"/>
      <c r="F33" s="32"/>
      <c r="G33" s="33"/>
      <c r="H33" s="34"/>
      <c r="I33" s="40" t="s">
        <v>61</v>
      </c>
      <c r="J33" s="40"/>
      <c r="K33" s="40"/>
      <c r="L33" s="42"/>
    </row>
    <row r="34" s="1" customFormat="1" ht="2.25" customHeight="1" spans="1:12">
      <c r="A34" s="6"/>
      <c r="B34" s="32"/>
      <c r="C34" s="32"/>
      <c r="D34" s="32"/>
      <c r="E34" s="32"/>
      <c r="F34" s="32"/>
      <c r="G34" s="33"/>
      <c r="H34" s="34"/>
      <c r="I34" s="34"/>
      <c r="J34" s="34"/>
      <c r="K34" s="34"/>
      <c r="L34" s="41"/>
    </row>
    <row r="35" s="1" customFormat="1" ht="29.1" customHeight="1" spans="1:12">
      <c r="A35" s="3"/>
      <c r="B35" s="3"/>
      <c r="C35" s="3"/>
      <c r="D35" s="3"/>
      <c r="E35" s="3"/>
      <c r="H35" s="4"/>
      <c r="I35" s="4"/>
      <c r="J35" s="5"/>
      <c r="K35" s="5"/>
      <c r="L35" s="6"/>
    </row>
    <row r="36" s="1" customFormat="1" ht="29.1" customHeight="1" spans="4:12">
      <c r="D36" s="3"/>
      <c r="E36" s="3"/>
      <c r="H36" s="4"/>
      <c r="I36" s="4"/>
      <c r="J36" s="5"/>
      <c r="K36" s="5"/>
      <c r="L36" s="6"/>
    </row>
    <row r="37" s="1" customFormat="1" ht="29.1" customHeight="1" spans="4:12">
      <c r="D37" s="3"/>
      <c r="E37" s="3"/>
      <c r="H37" s="4"/>
      <c r="I37" s="4"/>
      <c r="J37" s="5"/>
      <c r="K37" s="5"/>
      <c r="L37" s="6"/>
    </row>
    <row r="38" s="1" customFormat="1" ht="29.1" customHeight="1" spans="4:12">
      <c r="D38" s="3"/>
      <c r="E38" s="3"/>
      <c r="H38" s="4"/>
      <c r="I38" s="4"/>
      <c r="J38" s="5"/>
      <c r="K38" s="5"/>
      <c r="L38" s="6"/>
    </row>
    <row r="39" s="1" customFormat="1" ht="29.1" hidden="1" customHeight="1" spans="4:12">
      <c r="D39" s="3"/>
      <c r="E39" s="3"/>
      <c r="F39" s="1" t="e">
        <f>F31+#REF!+#REF!</f>
        <v>#REF!</v>
      </c>
      <c r="H39" s="4"/>
      <c r="I39" s="4"/>
      <c r="J39" s="5"/>
      <c r="K39" s="5"/>
      <c r="L39" s="6"/>
    </row>
    <row r="40" s="1" customFormat="1" ht="29.1" customHeight="1" spans="4:12">
      <c r="D40" s="3"/>
      <c r="E40" s="3"/>
      <c r="H40" s="4"/>
      <c r="I40" s="4"/>
      <c r="J40" s="5"/>
      <c r="K40" s="5"/>
      <c r="L40" s="6"/>
    </row>
    <row r="41" s="1" customFormat="1" ht="29.1" customHeight="1" spans="4:12">
      <c r="D41" s="3"/>
      <c r="E41" s="3"/>
      <c r="H41" s="4"/>
      <c r="I41" s="4"/>
      <c r="J41" s="5"/>
      <c r="K41" s="5"/>
      <c r="L41" s="6"/>
    </row>
    <row r="42" s="1" customFormat="1" ht="29.1" customHeight="1" spans="4:12">
      <c r="D42" s="3"/>
      <c r="E42" s="3"/>
      <c r="H42" s="4"/>
      <c r="I42" s="4"/>
      <c r="J42" s="5"/>
      <c r="K42" s="5"/>
      <c r="L42" s="6"/>
    </row>
    <row r="43" s="1" customFormat="1" ht="29.1" customHeight="1" spans="4:12">
      <c r="D43" s="3"/>
      <c r="E43" s="3"/>
      <c r="H43" s="4"/>
      <c r="I43" s="4"/>
      <c r="J43" s="5"/>
      <c r="K43" s="5"/>
      <c r="L43" s="6"/>
    </row>
    <row r="44" s="1" customFormat="1" ht="29.1" customHeight="1" spans="4:12">
      <c r="D44" s="3"/>
      <c r="E44" s="3"/>
      <c r="H44" s="4"/>
      <c r="I44" s="4"/>
      <c r="J44" s="5"/>
      <c r="K44" s="5"/>
      <c r="L44" s="6"/>
    </row>
    <row r="45" s="1" customFormat="1" ht="29.1" customHeight="1" spans="4:12">
      <c r="D45" s="3"/>
      <c r="E45" s="3"/>
      <c r="H45" s="4"/>
      <c r="I45" s="4"/>
      <c r="J45" s="5"/>
      <c r="K45" s="5"/>
      <c r="L45" s="6"/>
    </row>
    <row r="46" s="1" customFormat="1" ht="29.1" customHeight="1" spans="4:12">
      <c r="D46" s="3"/>
      <c r="E46" s="3"/>
      <c r="H46" s="4"/>
      <c r="I46" s="4"/>
      <c r="J46" s="5"/>
      <c r="K46" s="5"/>
      <c r="L46" s="6"/>
    </row>
    <row r="47" s="1" customFormat="1" ht="29.1" customHeight="1" spans="4:12">
      <c r="D47" s="3"/>
      <c r="E47" s="3"/>
      <c r="H47" s="4"/>
      <c r="I47" s="4"/>
      <c r="J47" s="5"/>
      <c r="K47" s="5"/>
      <c r="L47" s="6"/>
    </row>
  </sheetData>
  <mergeCells count="27">
    <mergeCell ref="A1:K1"/>
    <mergeCell ref="B31:E31"/>
    <mergeCell ref="F31:J31"/>
    <mergeCell ref="I32:L32"/>
    <mergeCell ref="I33:L33"/>
    <mergeCell ref="I34:L34"/>
    <mergeCell ref="A35:B35"/>
    <mergeCell ref="A3:A30"/>
    <mergeCell ref="A33:A34"/>
    <mergeCell ref="B3:B30"/>
    <mergeCell ref="B33:B34"/>
    <mergeCell ref="C3:C30"/>
    <mergeCell ref="D4:D6"/>
    <mergeCell ref="D7:D8"/>
    <mergeCell ref="D9:D12"/>
    <mergeCell ref="D13:D14"/>
    <mergeCell ref="D15:D18"/>
    <mergeCell ref="D20:D21"/>
    <mergeCell ref="D23:D24"/>
    <mergeCell ref="D28:D30"/>
    <mergeCell ref="E4:E6"/>
    <mergeCell ref="E7:E8"/>
    <mergeCell ref="E9:E12"/>
    <mergeCell ref="E13:E14"/>
    <mergeCell ref="E15:E16"/>
    <mergeCell ref="E28:E30"/>
    <mergeCell ref="J3:J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零星工程签证明细汇总编号01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HMJ</cp:lastModifiedBy>
  <dcterms:created xsi:type="dcterms:W3CDTF">2013-11-22T07:50:00Z</dcterms:created>
  <cp:lastPrinted>2023-07-03T10:12:00Z</cp:lastPrinted>
  <dcterms:modified xsi:type="dcterms:W3CDTF">2024-07-03T00:26:52Z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00680F3B73EB4BFB9FE4DF8FB81680F9_13</vt:lpwstr>
  </property>
  <property fmtid="{D5CDD505-2E9C-101B-9397-08002B2CF9AE}" pid="4" name="KSOReadingLayout">
    <vt:bool>true</vt:bool>
  </property>
</Properties>
</file>