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零星工程签证明细汇总编号06" sheetId="10" r:id="rId1"/>
  </sheets>
  <definedNames>
    <definedName name="_xlnm._FilterDatabase" localSheetId="0" hidden="1">零星工程签证明细汇总编号06!$A$2:$J$28</definedName>
    <definedName name="_xlnm.Print_Area" localSheetId="0">零星工程签证明细汇总编号06!$A$1:$K$24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<sst xmlns="http://schemas.openxmlformats.org/spreadsheetml/2006/main" count="70" uniqueCount="44">
  <si>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</si>
  <si>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</si>
  <si>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</si>
  <si>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</si>
  <si>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</si>
  <si>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</si>
  <si>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</si>
  <si>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</si>
  <si>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</si>
  <si>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</si>
  <si>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</si>
  <si>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</si>
  <si>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平整压实空调基础周边土方，毛料</t>
  </si>
  <si>
    <t>个</t>
  </si>
  <si>
    <t>技工按工程监理确认工程量计入</t>
  </si>
  <si>
    <t>台班</t>
  </si>
  <si>
    <t>60挖机1个台班</t>
  </si>
  <si>
    <t>平整压实售楼部景观区一、二垫层</t>
  </si>
  <si>
    <t>微挖机1个台班</t>
  </si>
  <si>
    <t>浇筑售楼部东侧景观区一垫层，空调基础垫层</t>
  </si>
  <si>
    <t>普工按工程监理确认工程量计入</t>
  </si>
  <si>
    <t>m3</t>
  </si>
  <si>
    <t>c20混凝土，厚度15cm，按照三方价格折算</t>
  </si>
  <si>
    <t>浇筑景观区二混凝土垫层</t>
  </si>
  <si>
    <t>c20混凝土，景观区厚度15cm，围挡下方厚度6cm，按照三方价格折算</t>
  </si>
  <si>
    <t>m2</t>
  </si>
  <si>
    <t>4@150网片6张，2m2/张</t>
  </si>
  <si>
    <t>停车场内翻运垃圾土，停车场垃圾土方外运</t>
  </si>
  <si>
    <t>车</t>
  </si>
  <si>
    <t>垃圾车（后八轮 ），按照三方合同价折算291/8*20=727.5</t>
  </si>
  <si>
    <t>150型皮轮挖2000/台班</t>
  </si>
  <si>
    <t>停车场南边市政绿化带拆除，挖机配合挖树，拉绿化带垃圾</t>
  </si>
  <si>
    <t>含垃圾归集、装车，运至垃圾场处理全部费用（垃圾运输车容积8m³）</t>
  </si>
  <si>
    <t>景观区二增加排水，剔凿排水沟</t>
  </si>
  <si>
    <t>景观区二增加排水，剔凿两人排水沟</t>
  </si>
  <si>
    <t>晚上打入口水景南边市政人行道垫层，售楼部消防门口垫层</t>
  </si>
  <si>
    <t>c30混凝土，按照合同内C25砼价格核算</t>
  </si>
  <si>
    <t>售楼部东西消防门外侧混凝土垫层浇筑</t>
  </si>
  <si>
    <t>c20混凝土6cm，按照三方价格折算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</si>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</sst>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u/>
      <sz val="16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4" fillId="36" borderId="18" applyNumberFormat="0" applyAlignment="0" applyProtection="0">
      <alignment vertical="center"/>
    </xf>
    <xf numFmtId="0" fontId="0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36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17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46" borderId="19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7" fillId="0" borderId="0"/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6" fillId="46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7" fillId="44" borderId="17" applyNumberFormat="0" applyAlignment="0" applyProtection="0">
      <alignment vertical="center"/>
    </xf>
    <xf numFmtId="0" fontId="47" fillId="44" borderId="17" applyNumberFormat="0" applyAlignment="0" applyProtection="0">
      <alignment vertical="center"/>
    </xf>
    <xf numFmtId="0" fontId="0" fillId="56" borderId="25" applyNumberFormat="0" applyFont="0" applyAlignment="0" applyProtection="0">
      <alignment vertical="center"/>
    </xf>
    <xf numFmtId="0" fontId="0" fillId="56" borderId="25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0" fillId="2" borderId="0" xfId="88" applyFill="1" applyAlignment="1">
      <alignment horizontal="center" vertical="center" wrapText="1"/>
    </xf>
    <xf numFmtId="0" fontId="0" fillId="2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3" fillId="0" borderId="0" xfId="88" applyFont="1" applyFill="1" applyBorder="1" applyAlignment="1">
      <alignment horizontal="center" vertical="center" wrapText="1"/>
    </xf>
    <xf numFmtId="0" fontId="3" fillId="2" borderId="0" xfId="88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4" fillId="2" borderId="3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112" applyFont="1" applyFill="1" applyBorder="1" applyAlignment="1">
      <alignment horizontal="center" vertical="center" wrapText="1"/>
    </xf>
    <xf numFmtId="31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2" fontId="2" fillId="0" borderId="3" xfId="88" applyNumberFormat="1" applyFont="1" applyFill="1" applyBorder="1" applyAlignment="1">
      <alignment horizontal="center" vertical="center" wrapText="1"/>
    </xf>
    <xf numFmtId="2" fontId="2" fillId="2" borderId="3" xfId="88" applyNumberFormat="1" applyFont="1" applyFill="1" applyBorder="1" applyAlignment="1">
      <alignment horizontal="center" vertical="center" wrapText="1"/>
    </xf>
    <xf numFmtId="31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" fontId="2" fillId="3" borderId="3" xfId="88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8" xfId="88" applyFont="1" applyFill="1" applyBorder="1" applyAlignment="1">
      <alignment horizontal="center" vertical="center" wrapText="1"/>
    </xf>
    <xf numFmtId="0" fontId="2" fillId="0" borderId="3" xfId="88" applyFont="1" applyFill="1" applyBorder="1" applyAlignment="1">
      <alignment horizontal="center" vertical="center" wrapText="1"/>
    </xf>
    <xf numFmtId="176" fontId="2" fillId="0" borderId="3" xfId="88" applyNumberFormat="1" applyFont="1" applyFill="1" applyBorder="1" applyAlignment="1">
      <alignment horizontal="center" vertical="center" wrapText="1"/>
    </xf>
    <xf numFmtId="176" fontId="2" fillId="2" borderId="3" xfId="88" applyNumberFormat="1" applyFont="1" applyFill="1" applyBorder="1" applyAlignment="1">
      <alignment horizontal="center" vertical="center" wrapText="1"/>
    </xf>
    <xf numFmtId="0" fontId="2" fillId="0" borderId="0" xfId="88" applyFont="1" applyFill="1" applyAlignment="1">
      <alignment horizontal="center" vertical="center" wrapText="1"/>
    </xf>
    <xf numFmtId="176" fontId="2" fillId="0" borderId="0" xfId="88" applyNumberFormat="1" applyFont="1" applyFill="1" applyAlignment="1">
      <alignment horizontal="center" vertical="center" wrapText="1"/>
    </xf>
    <xf numFmtId="176" fontId="2" fillId="2" borderId="0" xfId="88" applyNumberFormat="1" applyFont="1" applyFill="1" applyAlignment="1">
      <alignment horizontal="center" vertical="center" wrapText="1"/>
    </xf>
    <xf numFmtId="0" fontId="7" fillId="2" borderId="3" xfId="112" applyFont="1" applyFill="1" applyBorder="1" applyAlignment="1">
      <alignment horizontal="center" vertical="center" wrapText="1"/>
    </xf>
    <xf numFmtId="0" fontId="8" fillId="2" borderId="3" xfId="112" applyFont="1" applyFill="1" applyBorder="1" applyAlignment="1">
      <alignment horizontal="center" vertical="center" wrapText="1"/>
    </xf>
    <xf numFmtId="0" fontId="8" fillId="2" borderId="3" xfId="112" applyFont="1" applyFill="1" applyBorder="1" applyAlignment="1">
      <alignment horizontal="left" vertical="center" wrapText="1"/>
    </xf>
    <xf numFmtId="0" fontId="9" fillId="2" borderId="3" xfId="6" applyNumberFormat="1" applyFont="1" applyFill="1" applyBorder="1" applyAlignment="1" applyProtection="1">
      <alignment horizontal="left" vertical="center" wrapText="1"/>
    </xf>
    <xf numFmtId="0" fontId="8" fillId="2" borderId="3" xfId="112" applyFont="1" applyFill="1" applyBorder="1" applyAlignment="1">
      <alignment vertical="center" wrapText="1"/>
    </xf>
    <xf numFmtId="176" fontId="2" fillId="2" borderId="0" xfId="88" applyNumberFormat="1" applyFont="1" applyFill="1" applyAlignment="1">
      <alignment horizontal="left" vertical="center" wrapText="1"/>
    </xf>
    <xf numFmtId="0" fontId="2" fillId="0" borderId="0" xfId="88" applyFont="1" applyFill="1" applyAlignment="1">
      <alignment horizontal="left" vertical="center" wrapText="1"/>
    </xf>
    <xf numFmtId="176" fontId="2" fillId="0" borderId="0" xfId="88" applyNumberFormat="1" applyFont="1" applyFill="1" applyAlignment="1">
      <alignment horizontal="left" vertical="center" wrapText="1"/>
    </xf>
    <xf numFmtId="176" fontId="0" fillId="0" borderId="0" xfId="88" applyNumberFormat="1" applyFill="1" applyAlignment="1">
      <alignment horizontal="center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@150&#32593;&#29255;6&#24352;&#65292;2m2/&#2435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tabSelected="1" zoomScale="60" zoomScaleNormal="60" topLeftCell="A7" workbookViewId="0">
      <selection activeCell="E31" sqref="E31"/>
    </sheetView>
  </sheetViews>
  <sheetFormatPr defaultColWidth="9" defaultRowHeight="14.25"/>
  <cols>
    <col min="1" max="1" width="5" style="2" customWidth="1"/>
    <col min="2" max="2" width="11.4583333333333" style="2" customWidth="1"/>
    <col min="3" max="3" width="9.79166666666667" style="2" customWidth="1"/>
    <col min="4" max="4" width="21.0416666666667" style="3" customWidth="1"/>
    <col min="5" max="5" width="25" style="3" customWidth="1"/>
    <col min="6" max="6" width="8.5" style="2" customWidth="1"/>
    <col min="7" max="7" width="10.85" style="2" customWidth="1"/>
    <col min="8" max="8" width="11.9916666666667" style="4" customWidth="1"/>
    <col min="9" max="9" width="13.425" style="4" customWidth="1"/>
    <col min="10" max="10" width="12.7083333333333" style="5" customWidth="1"/>
    <col min="11" max="11" width="32.9166666666667" style="5" customWidth="1"/>
    <col min="12" max="12" width="9.5" style="6"/>
    <col min="13" max="13" width="9.5" style="2" hidden="1" customWidth="1"/>
    <col min="14" max="14" width="9" style="2" hidden="1" customWidth="1"/>
    <col min="15" max="15" width="10.5" style="2" hidden="1" customWidth="1"/>
    <col min="16" max="16" width="9" style="2"/>
    <col min="17" max="17" width="15" style="2"/>
    <col min="18" max="18" width="12.8" style="2"/>
    <col min="19" max="16384" width="9" style="2"/>
  </cols>
  <sheetData>
    <row r="1" ht="41.25" customHeight="1" spans="1:11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</row>
    <row r="2" s="1" customFormat="1" ht="30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34" t="s">
        <v>10</v>
      </c>
      <c r="K2" s="34" t="s">
        <v>11</v>
      </c>
    </row>
    <row r="3" ht="33" customHeight="1" spans="1:17">
      <c r="A3" s="13"/>
      <c r="B3" s="14"/>
      <c r="C3" s="15"/>
      <c r="D3" s="16">
        <v>45051</v>
      </c>
      <c r="E3" s="17" t="s">
        <v>12</v>
      </c>
      <c r="F3" s="18" t="s">
        <v>13</v>
      </c>
      <c r="G3" s="18">
        <v>1</v>
      </c>
      <c r="H3" s="19">
        <v>180</v>
      </c>
      <c r="I3" s="19">
        <f t="shared" ref="I3:I18" si="0">G3*H3</f>
        <v>180</v>
      </c>
      <c r="J3" s="35"/>
      <c r="K3" s="36" t="s">
        <v>14</v>
      </c>
      <c r="L3" s="31"/>
      <c r="N3" s="2">
        <f>25+50+25+35+35-30+65+85+50</f>
        <v>340</v>
      </c>
      <c r="Q3" s="2">
        <f>I3+I4+1.5*H10</f>
        <v>2086.7519</v>
      </c>
    </row>
    <row r="4" ht="27" customHeight="1" spans="1:12">
      <c r="A4" s="13"/>
      <c r="B4" s="14"/>
      <c r="C4" s="15"/>
      <c r="D4" s="20"/>
      <c r="E4" s="21"/>
      <c r="F4" s="18" t="s">
        <v>15</v>
      </c>
      <c r="G4" s="18">
        <v>1</v>
      </c>
      <c r="H4" s="19">
        <f>889.91*1.09</f>
        <v>970.0019</v>
      </c>
      <c r="I4" s="19">
        <f t="shared" si="0"/>
        <v>970.0019</v>
      </c>
      <c r="J4" s="35"/>
      <c r="K4" s="36" t="s">
        <v>16</v>
      </c>
      <c r="L4" s="31"/>
    </row>
    <row r="5" ht="33" customHeight="1" spans="1:12">
      <c r="A5" s="13"/>
      <c r="B5" s="14"/>
      <c r="C5" s="15"/>
      <c r="D5" s="20"/>
      <c r="E5" s="17" t="s">
        <v>17</v>
      </c>
      <c r="F5" s="18" t="s">
        <v>13</v>
      </c>
      <c r="G5" s="18">
        <v>5</v>
      </c>
      <c r="H5" s="19">
        <v>180</v>
      </c>
      <c r="I5" s="19">
        <f t="shared" si="0"/>
        <v>900</v>
      </c>
      <c r="J5" s="35"/>
      <c r="K5" s="36" t="s">
        <v>14</v>
      </c>
      <c r="L5" s="31"/>
    </row>
    <row r="6" ht="30" customHeight="1" spans="1:17">
      <c r="A6" s="13"/>
      <c r="B6" s="14"/>
      <c r="C6" s="15"/>
      <c r="D6" s="22"/>
      <c r="E6" s="21"/>
      <c r="F6" s="18" t="s">
        <v>15</v>
      </c>
      <c r="G6" s="18">
        <v>1.5</v>
      </c>
      <c r="H6" s="19">
        <f>889.91*1.09</f>
        <v>970.0019</v>
      </c>
      <c r="I6" s="19">
        <f t="shared" si="0"/>
        <v>1455.00285</v>
      </c>
      <c r="J6" s="35"/>
      <c r="K6" s="36" t="s">
        <v>18</v>
      </c>
      <c r="L6" s="31"/>
      <c r="Q6" s="2" t="e">
        <f>I3+I4+I5+I6+I7+I8+I9+I10+I11+I18+I19+I20+I21+I22+I23+#REF!</f>
        <v>#REF!</v>
      </c>
    </row>
    <row r="7" ht="44" customHeight="1" spans="1:12">
      <c r="A7" s="13"/>
      <c r="B7" s="14"/>
      <c r="C7" s="15"/>
      <c r="D7" s="23">
        <v>45052</v>
      </c>
      <c r="E7" s="24" t="s">
        <v>19</v>
      </c>
      <c r="F7" s="18" t="s">
        <v>13</v>
      </c>
      <c r="G7" s="18">
        <v>4</v>
      </c>
      <c r="H7" s="19">
        <v>100</v>
      </c>
      <c r="I7" s="19">
        <f t="shared" si="0"/>
        <v>400</v>
      </c>
      <c r="J7" s="35"/>
      <c r="K7" s="36" t="s">
        <v>20</v>
      </c>
      <c r="L7" s="31"/>
    </row>
    <row r="8" ht="44" customHeight="1" spans="1:17">
      <c r="A8" s="13"/>
      <c r="B8" s="14"/>
      <c r="C8" s="15"/>
      <c r="D8" s="23"/>
      <c r="E8" s="24"/>
      <c r="F8" s="18" t="s">
        <v>21</v>
      </c>
      <c r="G8" s="18">
        <f>(49.54)*0.15+10*0.15</f>
        <v>8.931</v>
      </c>
      <c r="H8" s="19">
        <v>624.5</v>
      </c>
      <c r="I8" s="19">
        <f t="shared" si="0"/>
        <v>5577.4095</v>
      </c>
      <c r="J8" s="35"/>
      <c r="K8" s="36" t="s">
        <v>22</v>
      </c>
      <c r="L8" s="31"/>
      <c r="M8" s="2" t="e">
        <f>G8+G10+#REF!+#REF!+#REF!+G22+G23+#REF!</f>
        <v>#REF!</v>
      </c>
      <c r="Q8" s="2">
        <f>I5+I6+I7+I8+I9+I10+I11+I23-1.5*H10+I22</f>
        <v>13370.27457</v>
      </c>
    </row>
    <row r="9" ht="35" customHeight="1" spans="1:12">
      <c r="A9" s="13"/>
      <c r="B9" s="14"/>
      <c r="C9" s="15"/>
      <c r="D9" s="23">
        <v>45053</v>
      </c>
      <c r="E9" s="24" t="s">
        <v>23</v>
      </c>
      <c r="F9" s="25" t="s">
        <v>13</v>
      </c>
      <c r="G9" s="25">
        <v>2</v>
      </c>
      <c r="H9" s="25">
        <v>100</v>
      </c>
      <c r="I9" s="25">
        <f t="shared" si="0"/>
        <v>200</v>
      </c>
      <c r="J9" s="35"/>
      <c r="K9" s="36" t="s">
        <v>20</v>
      </c>
      <c r="L9" s="31"/>
    </row>
    <row r="10" ht="38" customHeight="1" spans="1:15">
      <c r="A10" s="13"/>
      <c r="B10" s="14"/>
      <c r="C10" s="15"/>
      <c r="D10" s="23"/>
      <c r="E10" s="24"/>
      <c r="F10" s="25" t="s">
        <v>21</v>
      </c>
      <c r="G10" s="25">
        <f>38.7*0.15+9.95*0.8*0.06</f>
        <v>6.2826</v>
      </c>
      <c r="H10" s="25">
        <v>624.5</v>
      </c>
      <c r="I10" s="25">
        <f t="shared" si="0"/>
        <v>3923.4837</v>
      </c>
      <c r="J10" s="35"/>
      <c r="K10" s="36" t="s">
        <v>24</v>
      </c>
      <c r="L10" s="31"/>
      <c r="O10" s="2">
        <f>M10*G10</f>
        <v>0</v>
      </c>
    </row>
    <row r="11" ht="35" customHeight="1" spans="1:12">
      <c r="A11" s="13"/>
      <c r="B11" s="14"/>
      <c r="C11" s="15"/>
      <c r="D11" s="23"/>
      <c r="E11" s="24"/>
      <c r="F11" s="25" t="s">
        <v>25</v>
      </c>
      <c r="G11" s="25">
        <v>12</v>
      </c>
      <c r="H11" s="25">
        <v>10</v>
      </c>
      <c r="I11" s="25">
        <f t="shared" si="0"/>
        <v>120</v>
      </c>
      <c r="J11" s="35"/>
      <c r="K11" s="37" t="s">
        <v>26</v>
      </c>
      <c r="L11" s="31"/>
    </row>
    <row r="12" ht="39" customHeight="1" spans="1:17">
      <c r="A12" s="13"/>
      <c r="B12" s="14"/>
      <c r="C12" s="15"/>
      <c r="D12" s="16">
        <v>45057</v>
      </c>
      <c r="E12" s="17" t="s">
        <v>27</v>
      </c>
      <c r="F12" s="18" t="s">
        <v>28</v>
      </c>
      <c r="G12" s="18">
        <v>9</v>
      </c>
      <c r="H12" s="19">
        <f>291/8*20</f>
        <v>727.5</v>
      </c>
      <c r="I12" s="19">
        <f t="shared" ref="I12:I29" si="1">G12*H12</f>
        <v>6547.5</v>
      </c>
      <c r="J12" s="35"/>
      <c r="K12" s="36" t="s">
        <v>29</v>
      </c>
      <c r="L12" s="31"/>
      <c r="Q12" s="2">
        <f>I12+I13+I16+I17</f>
        <v>18166.5</v>
      </c>
    </row>
    <row r="13" ht="39" customHeight="1" spans="1:12">
      <c r="A13" s="13"/>
      <c r="B13" s="14"/>
      <c r="C13" s="15"/>
      <c r="D13" s="22"/>
      <c r="E13" s="21"/>
      <c r="F13" s="18" t="s">
        <v>15</v>
      </c>
      <c r="G13" s="18">
        <v>3</v>
      </c>
      <c r="H13" s="19">
        <v>2000</v>
      </c>
      <c r="I13" s="19">
        <f t="shared" si="1"/>
        <v>6000</v>
      </c>
      <c r="J13" s="35"/>
      <c r="K13" s="36" t="s">
        <v>30</v>
      </c>
      <c r="L13" s="31"/>
    </row>
    <row r="14" ht="39" customHeight="1" spans="1:12">
      <c r="A14" s="13"/>
      <c r="B14" s="14"/>
      <c r="C14" s="15"/>
      <c r="D14" s="16">
        <v>45058</v>
      </c>
      <c r="E14" s="17" t="s">
        <v>31</v>
      </c>
      <c r="F14" s="18" t="s">
        <v>13</v>
      </c>
      <c r="G14" s="18">
        <v>0</v>
      </c>
      <c r="H14" s="19">
        <v>180</v>
      </c>
      <c r="I14" s="19">
        <f t="shared" si="1"/>
        <v>0</v>
      </c>
      <c r="J14" s="35"/>
      <c r="K14" s="36" t="s">
        <v>14</v>
      </c>
      <c r="L14" s="31"/>
    </row>
    <row r="15" ht="39" customHeight="1" spans="1:12">
      <c r="A15" s="13"/>
      <c r="B15" s="14"/>
      <c r="C15" s="15"/>
      <c r="D15" s="20"/>
      <c r="E15" s="26"/>
      <c r="F15" s="18" t="s">
        <v>13</v>
      </c>
      <c r="G15" s="18">
        <v>0</v>
      </c>
      <c r="H15" s="19">
        <v>100</v>
      </c>
      <c r="I15" s="19">
        <f t="shared" si="1"/>
        <v>0</v>
      </c>
      <c r="J15" s="35"/>
      <c r="K15" s="36" t="s">
        <v>20</v>
      </c>
      <c r="L15" s="31"/>
    </row>
    <row r="16" ht="39" customHeight="1" spans="1:12">
      <c r="A16" s="13"/>
      <c r="B16" s="14"/>
      <c r="C16" s="15"/>
      <c r="D16" s="20"/>
      <c r="E16" s="26"/>
      <c r="F16" s="18" t="s">
        <v>15</v>
      </c>
      <c r="G16" s="18">
        <v>1.5</v>
      </c>
      <c r="H16" s="19">
        <v>2000</v>
      </c>
      <c r="I16" s="19">
        <f t="shared" si="1"/>
        <v>3000</v>
      </c>
      <c r="J16" s="35"/>
      <c r="K16" s="36" t="s">
        <v>30</v>
      </c>
      <c r="L16" s="31"/>
    </row>
    <row r="17" ht="33" customHeight="1" spans="1:12">
      <c r="A17" s="13"/>
      <c r="B17" s="14"/>
      <c r="C17" s="15"/>
      <c r="D17" s="20"/>
      <c r="E17" s="21"/>
      <c r="F17" s="18" t="s">
        <v>28</v>
      </c>
      <c r="G17" s="18">
        <v>9</v>
      </c>
      <c r="H17" s="19">
        <v>291</v>
      </c>
      <c r="I17" s="19">
        <f t="shared" si="1"/>
        <v>2619</v>
      </c>
      <c r="J17" s="35"/>
      <c r="K17" s="36" t="s">
        <v>32</v>
      </c>
      <c r="L17" s="31"/>
    </row>
    <row r="18" ht="39" customHeight="1" spans="1:12">
      <c r="A18" s="13"/>
      <c r="B18" s="14"/>
      <c r="C18" s="15"/>
      <c r="D18" s="20"/>
      <c r="E18" s="17" t="s">
        <v>33</v>
      </c>
      <c r="F18" s="18" t="s">
        <v>13</v>
      </c>
      <c r="G18" s="18">
        <v>4</v>
      </c>
      <c r="H18" s="19">
        <v>180</v>
      </c>
      <c r="I18" s="19">
        <f t="shared" si="1"/>
        <v>720</v>
      </c>
      <c r="J18" s="35"/>
      <c r="K18" s="36" t="s">
        <v>14</v>
      </c>
      <c r="L18" s="31"/>
    </row>
    <row r="19" ht="39" customHeight="1" spans="1:17">
      <c r="A19" s="13"/>
      <c r="B19" s="14"/>
      <c r="C19" s="15"/>
      <c r="D19" s="22"/>
      <c r="E19" s="21"/>
      <c r="F19" s="18" t="s">
        <v>13</v>
      </c>
      <c r="G19" s="18">
        <v>1</v>
      </c>
      <c r="H19" s="19">
        <v>100</v>
      </c>
      <c r="I19" s="19">
        <f t="shared" si="1"/>
        <v>100</v>
      </c>
      <c r="J19" s="35"/>
      <c r="K19" s="36" t="s">
        <v>20</v>
      </c>
      <c r="L19" s="31"/>
      <c r="Q19" s="42">
        <f>I18+I19+I20+I21</f>
        <v>1640</v>
      </c>
    </row>
    <row r="20" ht="39" customHeight="1" spans="1:12">
      <c r="A20" s="13"/>
      <c r="B20" s="14"/>
      <c r="C20" s="15"/>
      <c r="D20" s="16">
        <v>45059</v>
      </c>
      <c r="E20" s="17" t="s">
        <v>34</v>
      </c>
      <c r="F20" s="18" t="s">
        <v>13</v>
      </c>
      <c r="G20" s="18">
        <v>4</v>
      </c>
      <c r="H20" s="19">
        <v>180</v>
      </c>
      <c r="I20" s="19">
        <f t="shared" si="1"/>
        <v>720</v>
      </c>
      <c r="J20" s="35"/>
      <c r="K20" s="36" t="s">
        <v>14</v>
      </c>
      <c r="L20" s="31"/>
    </row>
    <row r="21" ht="39" customHeight="1" spans="1:12">
      <c r="A21" s="13"/>
      <c r="B21" s="14"/>
      <c r="C21" s="15"/>
      <c r="D21" s="22"/>
      <c r="E21" s="21"/>
      <c r="F21" s="18" t="s">
        <v>13</v>
      </c>
      <c r="G21" s="18">
        <v>1</v>
      </c>
      <c r="H21" s="19">
        <v>100</v>
      </c>
      <c r="I21" s="19">
        <f t="shared" si="1"/>
        <v>100</v>
      </c>
      <c r="J21" s="35"/>
      <c r="K21" s="36" t="s">
        <v>20</v>
      </c>
      <c r="L21" s="31"/>
    </row>
    <row r="22" ht="90" customHeight="1" spans="1:12">
      <c r="A22" s="13"/>
      <c r="B22" s="14"/>
      <c r="C22" s="15"/>
      <c r="D22" s="16">
        <v>45068</v>
      </c>
      <c r="E22" s="17" t="s">
        <v>35</v>
      </c>
      <c r="F22" s="18" t="s">
        <v>21</v>
      </c>
      <c r="G22" s="18">
        <f>4.6*0.06*1+2.5*3*0.1</f>
        <v>1.026</v>
      </c>
      <c r="H22" s="19">
        <v>706.32</v>
      </c>
      <c r="I22" s="19">
        <f t="shared" si="1"/>
        <v>724.68432</v>
      </c>
      <c r="J22" s="35"/>
      <c r="K22" s="36" t="s">
        <v>36</v>
      </c>
      <c r="L22" s="31"/>
    </row>
    <row r="23" ht="62" customHeight="1" spans="1:12">
      <c r="A23" s="13"/>
      <c r="B23" s="14"/>
      <c r="C23" s="15"/>
      <c r="D23" s="16">
        <v>45072</v>
      </c>
      <c r="E23" s="17" t="s">
        <v>37</v>
      </c>
      <c r="F23" s="18" t="s">
        <v>21</v>
      </c>
      <c r="G23" s="18">
        <f>15.2*0.8*0.06+14.7*1*0.06</f>
        <v>1.6116</v>
      </c>
      <c r="H23" s="19">
        <v>624.5</v>
      </c>
      <c r="I23" s="19">
        <f t="shared" si="1"/>
        <v>1006.4442</v>
      </c>
      <c r="J23" s="35"/>
      <c r="K23" s="36" t="s">
        <v>38</v>
      </c>
      <c r="L23" s="31"/>
    </row>
    <row r="24" ht="22.5" customHeight="1" spans="1:12">
      <c r="A24" s="27"/>
      <c r="B24" s="28" t="s">
        <v>39</v>
      </c>
      <c r="C24" s="28"/>
      <c r="D24" s="28"/>
      <c r="E24" s="28"/>
      <c r="F24" s="29">
        <f>SUM(I3:I23)</f>
        <v>35263.52647</v>
      </c>
      <c r="G24" s="29"/>
      <c r="H24" s="30"/>
      <c r="I24" s="30"/>
      <c r="J24" s="30"/>
      <c r="K24" s="38"/>
      <c r="L24" s="31"/>
    </row>
    <row r="25" ht="45" customHeight="1" spans="1:12">
      <c r="A25" s="6"/>
      <c r="B25" s="31" t="s">
        <v>40</v>
      </c>
      <c r="C25" s="31"/>
      <c r="D25" s="31"/>
      <c r="E25" s="31"/>
      <c r="F25" s="31" t="s">
        <v>41</v>
      </c>
      <c r="G25" s="32"/>
      <c r="H25" s="33"/>
      <c r="I25" s="39" t="s">
        <v>42</v>
      </c>
      <c r="J25" s="39"/>
      <c r="K25" s="39"/>
      <c r="L25" s="40"/>
    </row>
    <row r="26" ht="46" customHeight="1" spans="1:12">
      <c r="A26" s="6"/>
      <c r="B26" s="31" t="s">
        <v>43</v>
      </c>
      <c r="C26" s="31"/>
      <c r="D26" s="31"/>
      <c r="E26" s="31"/>
      <c r="F26" s="31"/>
      <c r="G26" s="32"/>
      <c r="H26" s="33"/>
      <c r="I26" s="39" t="s">
        <v>43</v>
      </c>
      <c r="J26" s="39"/>
      <c r="K26" s="39"/>
      <c r="L26" s="41"/>
    </row>
    <row r="27" ht="2.25" customHeight="1" spans="1:12">
      <c r="A27" s="6"/>
      <c r="B27" s="31"/>
      <c r="C27" s="31"/>
      <c r="D27" s="31"/>
      <c r="E27" s="31"/>
      <c r="F27" s="31"/>
      <c r="G27" s="32"/>
      <c r="H27" s="33"/>
      <c r="I27" s="33"/>
      <c r="J27" s="33"/>
      <c r="K27" s="33"/>
      <c r="L27" s="40"/>
    </row>
    <row r="28" ht="29.1" customHeight="1" spans="1:3">
      <c r="A28" s="3"/>
      <c r="B28" s="3"/>
      <c r="C28" s="3"/>
    </row>
    <row r="29" ht="29.1" customHeight="1"/>
    <row r="30" ht="29.1" customHeight="1"/>
    <row r="31" ht="29.1" customHeight="1"/>
    <row r="32" ht="29.1" hidden="1" customHeight="1" spans="6:6">
      <c r="F32" s="2" t="e">
        <f>F24+#REF!+#REF!</f>
        <v>#REF!</v>
      </c>
    </row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</sheetData>
  <mergeCells count="27">
    <mergeCell ref="A1:K1"/>
    <mergeCell ref="B24:E24"/>
    <mergeCell ref="F24:J24"/>
    <mergeCell ref="I25:L25"/>
    <mergeCell ref="I26:L26"/>
    <mergeCell ref="I27:L27"/>
    <mergeCell ref="A28:B28"/>
    <mergeCell ref="A3:A23"/>
    <mergeCell ref="A26:A27"/>
    <mergeCell ref="B3:B23"/>
    <mergeCell ref="B26:B27"/>
    <mergeCell ref="C3:C23"/>
    <mergeCell ref="D3:D6"/>
    <mergeCell ref="D7:D8"/>
    <mergeCell ref="D9:D11"/>
    <mergeCell ref="D12:D13"/>
    <mergeCell ref="D14:D19"/>
    <mergeCell ref="D20:D21"/>
    <mergeCell ref="E3:E4"/>
    <mergeCell ref="E5:E6"/>
    <mergeCell ref="E7:E8"/>
    <mergeCell ref="E9:E11"/>
    <mergeCell ref="E12:E13"/>
    <mergeCell ref="E14:E17"/>
    <mergeCell ref="E18:E19"/>
    <mergeCell ref="E20:E21"/>
    <mergeCell ref="J3:J23"/>
  </mergeCells>
  <hyperlinks>
    <hyperlink ref="K11" r:id="rId1" display="4@150网片6张，2m2/张" tooltip="mailto:4@150网片6张，2m2/张"/>
  </hyperlinks>
  <printOptions horizontalCentered="1"/>
  <pageMargins left="0.354330708661417" right="0.354330708661417" top="0.196527777777778" bottom="0.0784722222222222" header="0.511811023622047" footer="0.511811023622047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零星工程签证明细汇总编号06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HMJ</cp:lastModifiedBy>
  <dcterms:created xsi:type="dcterms:W3CDTF">2013-11-22T07:50:00Z</dcterms:created>
  <cp:lastPrinted>2023-07-03T10:12:00Z</cp:lastPrinted>
  <dcterms:modified xsi:type="dcterms:W3CDTF">2024-07-01T03:53:36Z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