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59"/>
  </bookViews>
  <sheets>
    <sheet name="12-19#楼" sheetId="6" r:id="rId1"/>
    <sheet name="04、工程量计算书" sheetId="5" r:id="rId2"/>
  </sheets>
  <definedNames>
    <definedName name="_xlnm._FilterDatabase" localSheetId="1" hidden="1">'04、工程量计算书'!$A$1:$X$17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<sst xmlns="http://schemas.openxmlformats.org/spreadsheetml/2006/main" count="138" uniqueCount="90">
  <si>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</si>
  <si>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</si>
  <si>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</si>
  <si>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</si>
  <si>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</si>
  <si>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</si>
  <si>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</si>
  <si>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</si>
  <si>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</si>
  <si>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</si>
  <si>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</si>
  <si>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</si>
  <si>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</si>
  <si>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</si>
  <si>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</si>
  <si>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</si>
  <si>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</si>
  <si>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</si>
  <si>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</si>
  <si>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</si>
  <si>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</si>
  <si>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</si>
  <si>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</si>
  <si>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</si>
  <si>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</si>
  <si>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</si>
  <si>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</si>
  <si>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</si>
  <si>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</si>
  <si>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</si>
  <si>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</si>
  <si>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19#楼百叶</t>
  </si>
  <si>
    <t>13#楼楼梯、飘窗、空调栏杆</t>
  </si>
  <si>
    <t>12#楼楼梯、飘窗、空调栏杆</t>
  </si>
  <si>
    <t>20#楼飘窗、空调栏杆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</si>
  <si>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</si>
  <si>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</si>
  <si>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</si>
  <si>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</si>
  <si>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</si>
  <si>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</si>
  <si>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</si>
  <si>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</si>
  <si>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</si>
  <si>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19#楼</t>
  </si>
  <si>
    <t>部位</t>
  </si>
  <si>
    <t>项目名称</t>
  </si>
  <si>
    <t>单位</t>
  </si>
  <si>
    <t>单个尺寸</t>
  </si>
  <si>
    <t>数量</t>
  </si>
  <si>
    <t>总量</t>
  </si>
  <si>
    <t>含税13%
综合单价(元)</t>
  </si>
  <si>
    <t>1F</t>
  </si>
  <si>
    <t>2F</t>
  </si>
  <si>
    <t>3F</t>
  </si>
  <si>
    <t>4~12F</t>
  </si>
  <si>
    <t>13F</t>
  </si>
  <si>
    <t>数量总计</t>
  </si>
  <si>
    <t>百叶窗</t>
  </si>
  <si>
    <t>F1-BY01/F2-BY01</t>
  </si>
  <si>
    <t>1*2.3</t>
  </si>
  <si>
    <t>㎡</t>
  </si>
  <si>
    <t>F1-BY02/F2-BY02</t>
  </si>
  <si>
    <t>1*2</t>
  </si>
  <si>
    <t>F3-BY01/F4-BY01</t>
  </si>
  <si>
    <t>F1-BY03</t>
  </si>
  <si>
    <t>13#</t>
  </si>
  <si>
    <t>-1F</t>
  </si>
  <si>
    <t>3~12F</t>
  </si>
  <si>
    <t>机房层</t>
  </si>
  <si>
    <t>数量合计</t>
  </si>
  <si>
    <t>两个楼梯</t>
  </si>
  <si>
    <t>楼梯栏杆</t>
  </si>
  <si>
    <t>楼梯</t>
  </si>
  <si>
    <t>m</t>
  </si>
  <si>
    <t>飘窗栏杆</t>
  </si>
  <si>
    <t>PC</t>
  </si>
  <si>
    <t>900mm</t>
  </si>
  <si>
    <t>空调板栏杆</t>
  </si>
  <si>
    <t>aclg01</t>
  </si>
  <si>
    <t>600mm</t>
  </si>
  <si>
    <t>12#</t>
  </si>
  <si>
    <t>F1-TCLG01/F2-TCLG01</t>
  </si>
  <si>
    <t>F1-ACLG01/F2-ACLG01</t>
  </si>
  <si>
    <t>20#</t>
  </si>
  <si>
    <t>F3-TCLG01/F4-TCLG01</t>
  </si>
  <si>
    <t>G1-TCLG01/G2-TCLG01</t>
  </si>
  <si>
    <t>F3-ACLG01/F4-ACLG01</t>
  </si>
  <si>
    <t>G1-ACLG01/G2-ACLG01</t>
  </si>
  <si>
    <t xml:space="preserve">合计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</si>
</sst>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b/>
      <sz val="10"/>
      <name val="微软雅黑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177" fontId="0" fillId="0" borderId="0" xfId="3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177" fontId="6" fillId="3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2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177" fontId="6" fillId="4" borderId="3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10" fontId="11" fillId="5" borderId="3" xfId="3" applyNumberFormat="1" applyFont="1" applyFill="1" applyBorder="1" applyAlignment="1">
      <alignment horizontal="center" vertical="center"/>
    </xf>
    <xf numFmtId="177" fontId="11" fillId="5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0" fontId="11" fillId="0" borderId="3" xfId="3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10" fontId="12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10" fontId="1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177" fontId="4" fillId="0" borderId="0" xfId="3" applyNumberFormat="1" applyFont="1" applyAlignment="1">
      <alignment horizontal="center" vertical="center"/>
    </xf>
    <xf numFmtId="177" fontId="5" fillId="2" borderId="3" xfId="3" applyNumberFormat="1" applyFont="1" applyFill="1" applyBorder="1" applyAlignment="1">
      <alignment horizontal="center" vertical="center" wrapText="1"/>
    </xf>
    <xf numFmtId="9" fontId="6" fillId="3" borderId="3" xfId="0" applyNumberFormat="1" applyFont="1" applyFill="1" applyBorder="1" applyAlignment="1">
      <alignment horizontal="center" vertical="center" wrapText="1"/>
    </xf>
    <xf numFmtId="177" fontId="6" fillId="3" borderId="3" xfId="3" applyNumberFormat="1" applyFont="1" applyFill="1" applyBorder="1" applyAlignment="1">
      <alignment horizontal="center" vertical="center" wrapText="1"/>
    </xf>
    <xf numFmtId="10" fontId="6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9" fontId="6" fillId="4" borderId="3" xfId="0" applyNumberFormat="1" applyFont="1" applyFill="1" applyBorder="1" applyAlignment="1">
      <alignment horizontal="center" vertical="center" wrapText="1"/>
    </xf>
    <xf numFmtId="177" fontId="6" fillId="4" borderId="3" xfId="3" applyNumberFormat="1" applyFont="1" applyFill="1" applyBorder="1" applyAlignment="1">
      <alignment horizontal="center" vertical="center" wrapText="1"/>
    </xf>
    <xf numFmtId="10" fontId="6" fillId="4" borderId="3" xfId="0" applyNumberFormat="1" applyFont="1" applyFill="1" applyBorder="1" applyAlignment="1">
      <alignment horizontal="center" vertical="center"/>
    </xf>
    <xf numFmtId="9" fontId="12" fillId="5" borderId="3" xfId="0" applyNumberFormat="1" applyFont="1" applyFill="1" applyBorder="1" applyAlignment="1">
      <alignment horizontal="center" vertical="center" wrapText="1"/>
    </xf>
    <xf numFmtId="10" fontId="11" fillId="5" borderId="3" xfId="0" applyNumberFormat="1" applyFont="1" applyFill="1" applyBorder="1" applyAlignment="1">
      <alignment horizontal="center" vertical="center"/>
    </xf>
    <xf numFmtId="177" fontId="11" fillId="5" borderId="3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177" fontId="11" fillId="0" borderId="3" xfId="3" applyNumberFormat="1" applyFont="1" applyBorder="1" applyAlignment="1">
      <alignment horizontal="center" vertical="center"/>
    </xf>
    <xf numFmtId="10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77" fontId="12" fillId="0" borderId="0" xfId="3" applyNumberFormat="1" applyFont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177" fontId="13" fillId="0" borderId="0" xfId="3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177" fontId="13" fillId="0" borderId="0" xfId="3" applyNumberFormat="1" applyFont="1" applyFill="1" applyAlignment="1">
      <alignment vertical="center"/>
    </xf>
    <xf numFmtId="0" fontId="1" fillId="0" borderId="3" xfId="0" applyFont="1" applyFill="1" applyBorder="1" applyAlignment="1" quotePrefix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合肥万达文旅新城一期塔楼门窗测算2014.6.4（修改版）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S7" sqref="S7"/>
    </sheetView>
  </sheetViews>
  <sheetFormatPr defaultColWidth="9" defaultRowHeight="13.5"/>
  <cols>
    <col min="1" max="1" width="3.875" style="17" customWidth="1"/>
    <col min="2" max="2" width="13.875" style="17" customWidth="1"/>
    <col min="3" max="3" width="7.875" style="17" customWidth="1"/>
    <col min="4" max="5" width="7.625" style="17" customWidth="1"/>
    <col min="6" max="6" width="7.125" style="18" customWidth="1"/>
    <col min="7" max="7" width="6" style="17" customWidth="1"/>
    <col min="8" max="8" width="10.625" style="17" customWidth="1"/>
    <col min="9" max="9" width="8.375" style="17" customWidth="1"/>
    <col min="10" max="10" width="13.5" style="17" customWidth="1"/>
    <col min="11" max="11" width="7.5" style="19" customWidth="1"/>
    <col min="12" max="12" width="6.125" style="18" customWidth="1"/>
    <col min="13" max="13" width="8.25" style="17" customWidth="1"/>
    <col min="14" max="14" width="9.625" style="17" customWidth="1"/>
    <col min="15" max="15" width="14.5" style="17" customWidth="1"/>
    <col min="16" max="16384" width="9" style="17"/>
  </cols>
  <sheetData>
    <row r="1" s="17" customFormat="1" ht="27" customHeight="1" spans="1:15">
      <c r="A1" s="20" t="s">
        <v>0</v>
      </c>
      <c r="B1" s="21"/>
      <c r="C1" s="21"/>
      <c r="D1" s="21"/>
      <c r="E1" s="21"/>
      <c r="F1" s="22"/>
      <c r="G1" s="21"/>
      <c r="H1" s="21"/>
      <c r="I1" s="21"/>
      <c r="J1" s="21"/>
      <c r="K1" s="50"/>
      <c r="L1" s="22"/>
      <c r="M1" s="21"/>
      <c r="N1" s="21"/>
      <c r="O1" s="21"/>
    </row>
    <row r="2" s="17" customFormat="1" ht="29.1" customHeight="1" spans="1:1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4" t="s">
        <v>6</v>
      </c>
      <c r="G2" s="23"/>
      <c r="H2" s="23" t="s">
        <v>7</v>
      </c>
      <c r="I2" s="23"/>
      <c r="J2" s="23"/>
      <c r="K2" s="51" t="s">
        <v>8</v>
      </c>
      <c r="L2" s="24"/>
      <c r="M2" s="23" t="s">
        <v>9</v>
      </c>
      <c r="N2" s="23" t="s">
        <v>10</v>
      </c>
      <c r="O2" s="23" t="s">
        <v>11</v>
      </c>
    </row>
    <row r="3" s="17" customFormat="1" ht="27" customHeight="1" spans="1:15">
      <c r="A3" s="23"/>
      <c r="B3" s="23"/>
      <c r="C3" s="23"/>
      <c r="D3" s="23"/>
      <c r="E3" s="23"/>
      <c r="F3" s="24" t="s">
        <v>12</v>
      </c>
      <c r="G3" s="23" t="s">
        <v>13</v>
      </c>
      <c r="H3" s="23" t="s">
        <v>14</v>
      </c>
      <c r="I3" s="23" t="s">
        <v>15</v>
      </c>
      <c r="J3" s="23" t="s">
        <v>16</v>
      </c>
      <c r="K3" s="51" t="s">
        <v>17</v>
      </c>
      <c r="L3" s="24" t="s">
        <v>18</v>
      </c>
      <c r="M3" s="23"/>
      <c r="N3" s="23"/>
      <c r="O3" s="23"/>
    </row>
    <row r="4" s="17" customFormat="1" ht="35" customHeight="1" spans="1:15">
      <c r="A4" s="25"/>
      <c r="B4" s="25"/>
      <c r="C4" s="26" t="s">
        <v>19</v>
      </c>
      <c r="D4" s="27" t="s">
        <v>20</v>
      </c>
      <c r="E4" s="27" t="s">
        <v>20</v>
      </c>
      <c r="F4" s="28" t="s">
        <v>21</v>
      </c>
      <c r="G4" s="29" t="s">
        <v>22</v>
      </c>
      <c r="H4" s="28" t="s">
        <v>23</v>
      </c>
      <c r="I4" s="52" t="s">
        <v>24</v>
      </c>
      <c r="J4" s="29" t="s">
        <v>25</v>
      </c>
      <c r="K4" s="53" t="s">
        <v>26</v>
      </c>
      <c r="L4" s="54" t="s">
        <v>27</v>
      </c>
      <c r="M4" s="29" t="s">
        <v>28</v>
      </c>
      <c r="N4" s="29" t="s">
        <v>29</v>
      </c>
      <c r="O4" s="55" t="s">
        <v>30</v>
      </c>
    </row>
    <row r="5" s="17" customFormat="1" ht="41" customHeight="1" spans="1:15">
      <c r="A5" s="30">
        <v>1</v>
      </c>
      <c r="B5" s="31" t="s">
        <v>31</v>
      </c>
      <c r="C5" s="32"/>
      <c r="D5" s="33"/>
      <c r="E5" s="33"/>
      <c r="F5" s="34"/>
      <c r="G5" s="35"/>
      <c r="H5" s="34">
        <f>'04、工程量计算书'!P4+'04、工程量计算书'!P5+'04、工程量计算书'!P6+'04、工程量计算书'!P7</f>
        <v>38065.1309157354</v>
      </c>
      <c r="I5" s="56">
        <v>0.8</v>
      </c>
      <c r="J5" s="35">
        <f>H5*I5</f>
        <v>30452.1047325883</v>
      </c>
      <c r="K5" s="57"/>
      <c r="L5" s="58"/>
      <c r="M5" s="35"/>
      <c r="N5" s="35"/>
      <c r="O5" s="34"/>
    </row>
    <row r="6" s="17" customFormat="1" ht="41" customHeight="1" spans="1:15">
      <c r="A6" s="30">
        <v>2</v>
      </c>
      <c r="B6" s="31" t="s">
        <v>32</v>
      </c>
      <c r="C6" s="32"/>
      <c r="D6" s="33"/>
      <c r="E6" s="33"/>
      <c r="F6" s="34"/>
      <c r="G6" s="35"/>
      <c r="H6" s="34">
        <f>'04、工程量计算书'!P9+'04、工程量计算书'!P10+'04、工程量计算书'!P11+'04、工程量计算书'!P12</f>
        <v>37654.8318</v>
      </c>
      <c r="I6" s="56">
        <f>I5</f>
        <v>0.8</v>
      </c>
      <c r="J6" s="35">
        <f>H6*I6</f>
        <v>30123.86544</v>
      </c>
      <c r="K6" s="57"/>
      <c r="L6" s="58"/>
      <c r="M6" s="35"/>
      <c r="N6" s="35"/>
      <c r="O6" s="34"/>
    </row>
    <row r="7" s="17" customFormat="1" ht="41" customHeight="1" spans="1:15">
      <c r="A7" s="30">
        <v>3</v>
      </c>
      <c r="B7" s="31" t="s">
        <v>33</v>
      </c>
      <c r="C7" s="32"/>
      <c r="D7" s="33"/>
      <c r="E7" s="33"/>
      <c r="F7" s="34"/>
      <c r="G7" s="35"/>
      <c r="H7" s="34">
        <f>'04、工程量计算书'!P14+'04、工程量计算书'!P15+'04、工程量计算书'!P16</f>
        <v>50975.13394</v>
      </c>
      <c r="I7" s="56">
        <f>I6</f>
        <v>0.8</v>
      </c>
      <c r="J7" s="35">
        <f>H7*I7</f>
        <v>40780.107152</v>
      </c>
      <c r="K7" s="57"/>
      <c r="L7" s="58"/>
      <c r="M7" s="35"/>
      <c r="N7" s="35"/>
      <c r="O7" s="34"/>
    </row>
    <row r="8" s="17" customFormat="1" ht="41" customHeight="1" spans="1:15">
      <c r="A8" s="30">
        <v>4</v>
      </c>
      <c r="B8" s="31" t="s">
        <v>34</v>
      </c>
      <c r="C8" s="32"/>
      <c r="D8" s="33"/>
      <c r="E8" s="33"/>
      <c r="F8" s="34"/>
      <c r="G8" s="35"/>
      <c r="H8" s="34">
        <f>'04、工程量计算书'!P18+'04、工程量计算书'!P19+'04、工程量计算书'!P20+'04、工程量计算书'!P21+'04、工程量计算书'!P22+'04、工程量计算书'!P23</f>
        <v>21021.39904</v>
      </c>
      <c r="I8" s="56">
        <f>I7</f>
        <v>0.8</v>
      </c>
      <c r="J8" s="35">
        <f>H8*I8</f>
        <v>16817.119232</v>
      </c>
      <c r="K8" s="57"/>
      <c r="L8" s="58"/>
      <c r="M8" s="35"/>
      <c r="N8" s="35"/>
      <c r="O8" s="34"/>
    </row>
    <row r="9" s="17" customFormat="1" ht="24.95" customHeight="1" spans="1:15">
      <c r="A9" s="36"/>
      <c r="B9" s="37" t="s">
        <v>35</v>
      </c>
      <c r="C9" s="37"/>
      <c r="D9" s="37"/>
      <c r="E9" s="36"/>
      <c r="F9" s="38"/>
      <c r="G9" s="39"/>
      <c r="H9" s="39"/>
      <c r="I9" s="59"/>
      <c r="J9" s="39">
        <f>J5+J6+J7+J8</f>
        <v>118173.196556588</v>
      </c>
      <c r="K9" s="39"/>
      <c r="L9" s="60"/>
      <c r="M9" s="61" t="s">
        <v>36</v>
      </c>
      <c r="N9" s="61" t="s">
        <v>37</v>
      </c>
      <c r="O9" s="62"/>
    </row>
    <row r="10" s="17" customFormat="1" ht="24.95" customHeight="1" spans="1:15">
      <c r="A10" s="40"/>
      <c r="B10" s="40" t="s">
        <v>38</v>
      </c>
      <c r="C10" s="40"/>
      <c r="D10" s="40"/>
      <c r="E10" s="40"/>
      <c r="F10" s="41"/>
      <c r="G10" s="42"/>
      <c r="H10" s="42"/>
      <c r="I10" s="42"/>
      <c r="J10" s="42">
        <v>118000</v>
      </c>
      <c r="K10" s="63"/>
      <c r="L10" s="64"/>
      <c r="M10" s="42"/>
      <c r="N10" s="42"/>
      <c r="O10" s="65" t="s">
        <v>39</v>
      </c>
    </row>
    <row r="11" s="17" customFormat="1" ht="30" customHeight="1" spans="1:15">
      <c r="A11" s="43" t="s">
        <v>40</v>
      </c>
      <c r="B11" s="43"/>
      <c r="C11" s="43"/>
      <c r="D11" s="43"/>
      <c r="E11" s="43"/>
      <c r="F11" s="44"/>
      <c r="G11" s="43"/>
      <c r="H11" s="43"/>
      <c r="I11" s="43"/>
      <c r="J11" s="43"/>
      <c r="K11" s="66"/>
      <c r="L11" s="44"/>
      <c r="M11" s="43"/>
      <c r="N11" s="43"/>
      <c r="O11" s="43"/>
    </row>
    <row r="12" s="17" customFormat="1" spans="1:15">
      <c r="A12" s="45" t="s">
        <v>41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="17" customFormat="1" ht="24" customHeight="1" spans="1:15">
      <c r="A13" s="46"/>
      <c r="B13" s="47"/>
      <c r="C13" s="47"/>
      <c r="D13" s="47"/>
      <c r="E13" s="47"/>
      <c r="F13" s="48"/>
      <c r="G13" s="49" t="s">
        <v>42</v>
      </c>
      <c r="H13" s="49"/>
      <c r="I13" s="49"/>
      <c r="J13" s="67"/>
      <c r="K13" s="68"/>
      <c r="L13" s="69" t="s">
        <v>43</v>
      </c>
      <c r="M13" s="70"/>
      <c r="N13" s="47"/>
      <c r="O13" s="47"/>
    </row>
    <row r="14" s="17" customFormat="1" ht="28.5" customHeight="1" spans="1:15">
      <c r="A14" s="46"/>
      <c r="B14" s="47"/>
      <c r="C14" s="47"/>
      <c r="D14" s="47"/>
      <c r="E14" s="47"/>
      <c r="F14" s="48"/>
      <c r="J14" s="47"/>
      <c r="K14" s="71"/>
      <c r="L14" s="48"/>
      <c r="M14" s="47"/>
      <c r="N14" s="47"/>
      <c r="O14" s="47"/>
    </row>
  </sheetData>
  <mergeCells count="18">
    <mergeCell ref="A1:O1"/>
    <mergeCell ref="F2:G2"/>
    <mergeCell ref="H2:J2"/>
    <mergeCell ref="K2:L2"/>
    <mergeCell ref="B10:E10"/>
    <mergeCell ref="A11:O11"/>
    <mergeCell ref="A12:O12"/>
    <mergeCell ref="G13:I13"/>
    <mergeCell ref="J13:K13"/>
    <mergeCell ref="L13:M13"/>
    <mergeCell ref="A2:A3"/>
    <mergeCell ref="B2:B3"/>
    <mergeCell ref="C2:C3"/>
    <mergeCell ref="D2:D3"/>
    <mergeCell ref="E2:E3"/>
    <mergeCell ref="M2:M3"/>
    <mergeCell ref="N2:N3"/>
    <mergeCell ref="O2:O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opLeftCell="A12" workbookViewId="0">
      <selection activeCell="B16" sqref="B16"/>
    </sheetView>
  </sheetViews>
  <sheetFormatPr defaultColWidth="9" defaultRowHeight="13.5"/>
  <cols>
    <col min="1" max="1" width="4.375" style="2" customWidth="1"/>
    <col min="2" max="2" width="17.1333333333333" style="2" customWidth="1"/>
    <col min="3" max="3" width="12.5" style="2" customWidth="1"/>
    <col min="4" max="4" width="11.875" style="3" customWidth="1"/>
    <col min="5" max="5" width="4.375" style="2" customWidth="1"/>
    <col min="6" max="6" width="8.375" style="1" customWidth="1"/>
    <col min="7" max="9" width="6.375" style="1" customWidth="1"/>
    <col min="10" max="11" width="7.375" style="1" customWidth="1"/>
    <col min="12" max="12" width="7.125" style="1" customWidth="1"/>
    <col min="13" max="13" width="8.5" style="1" customWidth="1"/>
    <col min="14" max="14" width="11" style="1" customWidth="1"/>
    <col min="15" max="15" width="14.75" style="1" customWidth="1"/>
    <col min="16" max="16" width="13.625" style="1" customWidth="1"/>
    <col min="17" max="16384" width="9" style="1"/>
  </cols>
  <sheetData>
    <row r="1" ht="27" spans="1:16">
      <c r="A1" s="4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1"/>
      <c r="O1" s="6"/>
      <c r="P1" s="6"/>
    </row>
    <row r="2" ht="28" customHeight="1" spans="1:16">
      <c r="A2" s="6"/>
      <c r="B2" s="6" t="s">
        <v>45</v>
      </c>
      <c r="C2" s="6"/>
      <c r="D2" s="6" t="s">
        <v>46</v>
      </c>
      <c r="E2" s="6" t="s">
        <v>47</v>
      </c>
      <c r="F2" s="6" t="s">
        <v>48</v>
      </c>
      <c r="G2" s="6" t="s">
        <v>49</v>
      </c>
      <c r="H2" s="6"/>
      <c r="I2" s="6"/>
      <c r="J2" s="6"/>
      <c r="K2" s="6"/>
      <c r="L2" s="6"/>
      <c r="M2" s="6"/>
      <c r="N2" s="12" t="s">
        <v>50</v>
      </c>
      <c r="O2" s="13" t="s">
        <v>51</v>
      </c>
      <c r="P2" s="14" t="s">
        <v>35</v>
      </c>
    </row>
    <row r="3" ht="27" spans="1:16">
      <c r="A3" s="6"/>
      <c r="B3" s="6"/>
      <c r="C3" s="6"/>
      <c r="D3" s="6"/>
      <c r="E3" s="6"/>
      <c r="F3" s="6"/>
      <c r="G3" s="6" t="s">
        <v>52</v>
      </c>
      <c r="H3" s="6" t="s">
        <v>53</v>
      </c>
      <c r="I3" s="6" t="s">
        <v>54</v>
      </c>
      <c r="J3" s="6" t="s">
        <v>55</v>
      </c>
      <c r="K3" s="6" t="s">
        <v>56</v>
      </c>
      <c r="L3" s="6" t="s">
        <v>57</v>
      </c>
      <c r="M3" s="6"/>
      <c r="N3" s="12"/>
      <c r="O3" s="6"/>
      <c r="P3" s="6"/>
    </row>
    <row r="4" ht="27" customHeight="1" spans="1:16">
      <c r="A4" s="6">
        <v>14</v>
      </c>
      <c r="B4" s="6" t="s">
        <v>58</v>
      </c>
      <c r="C4" s="7" t="s">
        <v>59</v>
      </c>
      <c r="D4" s="6" t="s">
        <v>60</v>
      </c>
      <c r="E4" s="8" t="s">
        <v>61</v>
      </c>
      <c r="F4" s="6">
        <f>1*2.3</f>
        <v>2.3</v>
      </c>
      <c r="G4" s="6"/>
      <c r="H4" s="6">
        <v>4</v>
      </c>
      <c r="I4" s="6"/>
      <c r="J4" s="6">
        <v>6</v>
      </c>
      <c r="K4" s="6"/>
      <c r="L4" s="6">
        <f>G4+H4+I4+J4*9+K4</f>
        <v>58</v>
      </c>
      <c r="M4" s="6"/>
      <c r="N4" s="8">
        <f>F4*L4</f>
        <v>133.4</v>
      </c>
      <c r="O4" s="6">
        <v>223.125034676058</v>
      </c>
      <c r="P4" s="6">
        <f>N4*O4</f>
        <v>29764.8796257861</v>
      </c>
    </row>
    <row r="5" ht="27" customHeight="1" spans="1:16">
      <c r="A5" s="6">
        <v>15</v>
      </c>
      <c r="B5" s="6" t="s">
        <v>58</v>
      </c>
      <c r="C5" s="7" t="s">
        <v>62</v>
      </c>
      <c r="D5" s="6" t="s">
        <v>63</v>
      </c>
      <c r="E5" s="8" t="s">
        <v>61</v>
      </c>
      <c r="F5" s="6">
        <f>1*2</f>
        <v>2</v>
      </c>
      <c r="G5" s="6"/>
      <c r="H5" s="6"/>
      <c r="I5" s="6">
        <v>6</v>
      </c>
      <c r="J5" s="6"/>
      <c r="K5" s="6">
        <v>6</v>
      </c>
      <c r="L5" s="6">
        <f>G5+H5+I5+J5*9+K5</f>
        <v>12</v>
      </c>
      <c r="M5" s="6"/>
      <c r="N5" s="8">
        <f t="shared" ref="N5:N12" si="0">F5*L5</f>
        <v>24</v>
      </c>
      <c r="O5" s="6">
        <v>223.125034676058</v>
      </c>
      <c r="P5" s="6">
        <f>N5*O5</f>
        <v>5355.00083222538</v>
      </c>
    </row>
    <row r="6" ht="27" customHeight="1" spans="1:16">
      <c r="A6" s="6">
        <v>16</v>
      </c>
      <c r="B6" s="6" t="s">
        <v>58</v>
      </c>
      <c r="C6" s="7" t="s">
        <v>64</v>
      </c>
      <c r="D6" s="6" t="s">
        <v>60</v>
      </c>
      <c r="E6" s="8" t="s">
        <v>61</v>
      </c>
      <c r="F6" s="6">
        <f>1*2.3</f>
        <v>2.3</v>
      </c>
      <c r="G6" s="6">
        <v>4</v>
      </c>
      <c r="H6" s="6"/>
      <c r="I6" s="6"/>
      <c r="J6" s="6"/>
      <c r="K6" s="6"/>
      <c r="L6" s="6">
        <f>G6+H6+I6+J6*9+K6</f>
        <v>4</v>
      </c>
      <c r="M6" s="6"/>
      <c r="N6" s="8">
        <f t="shared" si="0"/>
        <v>9.2</v>
      </c>
      <c r="O6" s="6">
        <v>223.125034676058</v>
      </c>
      <c r="P6" s="6">
        <f>N6*O6</f>
        <v>2052.75031901973</v>
      </c>
    </row>
    <row r="7" ht="27" customHeight="1" spans="1:16">
      <c r="A7" s="6">
        <v>17</v>
      </c>
      <c r="B7" s="6" t="s">
        <v>58</v>
      </c>
      <c r="C7" s="7" t="s">
        <v>65</v>
      </c>
      <c r="D7" s="6" t="s">
        <v>63</v>
      </c>
      <c r="E7" s="8" t="s">
        <v>61</v>
      </c>
      <c r="F7" s="6">
        <f>1*2</f>
        <v>2</v>
      </c>
      <c r="G7" s="6"/>
      <c r="H7" s="6">
        <v>2</v>
      </c>
      <c r="I7" s="6"/>
      <c r="J7" s="6"/>
      <c r="K7" s="6"/>
      <c r="L7" s="6">
        <f>G7+H7+I7+J7*9+K7</f>
        <v>2</v>
      </c>
      <c r="M7" s="6"/>
      <c r="N7" s="8">
        <f t="shared" si="0"/>
        <v>4</v>
      </c>
      <c r="O7" s="6">
        <v>223.125034676058</v>
      </c>
      <c r="P7" s="6">
        <f>N7*O7</f>
        <v>892.50013870423</v>
      </c>
    </row>
    <row r="8" ht="27" customHeight="1" spans="1:16">
      <c r="A8" s="6"/>
      <c r="B8" s="6" t="s">
        <v>66</v>
      </c>
      <c r="C8" s="6"/>
      <c r="D8" s="6"/>
      <c r="E8" s="6"/>
      <c r="F8" s="72" t="s">
        <v>67</v>
      </c>
      <c r="G8" s="6" t="s">
        <v>52</v>
      </c>
      <c r="H8" s="6" t="s">
        <v>53</v>
      </c>
      <c r="I8" s="6" t="s">
        <v>68</v>
      </c>
      <c r="J8" s="6" t="s">
        <v>56</v>
      </c>
      <c r="K8" s="6" t="s">
        <v>69</v>
      </c>
      <c r="L8" s="6" t="s">
        <v>70</v>
      </c>
      <c r="M8" s="6"/>
      <c r="N8" s="8" t="s">
        <v>71</v>
      </c>
      <c r="O8" s="6"/>
      <c r="P8" s="6"/>
    </row>
    <row r="9" ht="45" customHeight="1" spans="1:16">
      <c r="A9" s="8">
        <v>5</v>
      </c>
      <c r="B9" s="6" t="s">
        <v>72</v>
      </c>
      <c r="C9" s="8" t="s">
        <v>73</v>
      </c>
      <c r="D9" s="8"/>
      <c r="E9" s="8" t="s">
        <v>74</v>
      </c>
      <c r="F9" s="8">
        <f>G9+H9+I9</f>
        <v>106.86</v>
      </c>
      <c r="G9" s="8">
        <f>(8.23+0.22*4)*2</f>
        <v>18.22</v>
      </c>
      <c r="H9" s="8">
        <f>(2.55*8*2+0.22*8*2)*2</f>
        <v>88.64</v>
      </c>
      <c r="I9" s="8"/>
      <c r="J9" s="8"/>
      <c r="K9" s="8"/>
      <c r="L9" s="8"/>
      <c r="M9" s="6"/>
      <c r="N9" s="11">
        <f>F9</f>
        <v>106.86</v>
      </c>
      <c r="O9" s="6">
        <v>179.67</v>
      </c>
      <c r="P9" s="6">
        <f t="shared" ref="P9:P16" si="1">N9*O9</f>
        <v>19199.5362</v>
      </c>
    </row>
    <row r="10" ht="31" customHeight="1" spans="1:16">
      <c r="A10" s="8">
        <v>1</v>
      </c>
      <c r="B10" s="8" t="s">
        <v>75</v>
      </c>
      <c r="C10" s="8" t="s">
        <v>76</v>
      </c>
      <c r="D10" s="7" t="s">
        <v>77</v>
      </c>
      <c r="E10" s="8" t="s">
        <v>74</v>
      </c>
      <c r="F10" s="8">
        <v>2</v>
      </c>
      <c r="G10" s="8"/>
      <c r="H10" s="8">
        <v>4</v>
      </c>
      <c r="I10" s="8"/>
      <c r="J10" s="8"/>
      <c r="K10" s="8"/>
      <c r="L10" s="8">
        <f t="shared" ref="L10:L12" si="2">H10*9</f>
        <v>36</v>
      </c>
      <c r="M10" s="6"/>
      <c r="N10" s="11">
        <f t="shared" si="0"/>
        <v>72</v>
      </c>
      <c r="O10" s="15">
        <v>84.9986</v>
      </c>
      <c r="P10" s="6">
        <f t="shared" si="1"/>
        <v>6119.8992</v>
      </c>
    </row>
    <row r="11" ht="31" customHeight="1" spans="1:16">
      <c r="A11" s="8"/>
      <c r="B11" s="8" t="s">
        <v>75</v>
      </c>
      <c r="C11" s="8" t="s">
        <v>76</v>
      </c>
      <c r="D11" s="7" t="s">
        <v>77</v>
      </c>
      <c r="E11" s="8" t="s">
        <v>74</v>
      </c>
      <c r="F11" s="8">
        <v>1.5</v>
      </c>
      <c r="G11" s="8"/>
      <c r="H11" s="8">
        <v>4</v>
      </c>
      <c r="I11" s="8"/>
      <c r="J11" s="8"/>
      <c r="K11" s="8"/>
      <c r="L11" s="8">
        <f t="shared" si="2"/>
        <v>36</v>
      </c>
      <c r="M11" s="6"/>
      <c r="N11" s="11">
        <f t="shared" si="0"/>
        <v>54</v>
      </c>
      <c r="O11" s="15">
        <v>84.9986</v>
      </c>
      <c r="P11" s="6">
        <f t="shared" si="1"/>
        <v>4589.9244</v>
      </c>
    </row>
    <row r="12" ht="30" customHeight="1" spans="1:16">
      <c r="A12" s="8">
        <v>2</v>
      </c>
      <c r="B12" s="8" t="s">
        <v>78</v>
      </c>
      <c r="C12" s="8" t="s">
        <v>79</v>
      </c>
      <c r="D12" s="6" t="s">
        <v>80</v>
      </c>
      <c r="E12" s="8" t="s">
        <v>74</v>
      </c>
      <c r="F12" s="8">
        <v>2.8</v>
      </c>
      <c r="G12" s="8"/>
      <c r="H12" s="8">
        <v>4</v>
      </c>
      <c r="I12" s="8"/>
      <c r="J12" s="8"/>
      <c r="K12" s="8"/>
      <c r="L12" s="8">
        <f t="shared" si="2"/>
        <v>36</v>
      </c>
      <c r="M12" s="6"/>
      <c r="N12" s="11">
        <f t="shared" si="0"/>
        <v>100.8</v>
      </c>
      <c r="O12" s="6">
        <v>76.84</v>
      </c>
      <c r="P12" s="6">
        <f t="shared" si="1"/>
        <v>7745.472</v>
      </c>
    </row>
    <row r="13" ht="45" customHeight="1" spans="1:16">
      <c r="A13" s="9"/>
      <c r="B13" s="6" t="s">
        <v>81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6"/>
      <c r="N13" s="11"/>
      <c r="O13" s="6"/>
      <c r="P13" s="6">
        <f t="shared" si="1"/>
        <v>0</v>
      </c>
    </row>
    <row r="14" ht="40.5" spans="1:16">
      <c r="A14" s="9">
        <v>1</v>
      </c>
      <c r="B14" s="9" t="s">
        <v>75</v>
      </c>
      <c r="C14" s="9" t="s">
        <v>82</v>
      </c>
      <c r="D14" s="10" t="s">
        <v>77</v>
      </c>
      <c r="E14" s="9" t="s">
        <v>74</v>
      </c>
      <c r="F14" s="9">
        <v>1.8</v>
      </c>
      <c r="G14" s="9"/>
      <c r="H14" s="9">
        <v>4</v>
      </c>
      <c r="I14" s="9">
        <v>4</v>
      </c>
      <c r="J14" s="9">
        <v>4</v>
      </c>
      <c r="K14" s="9">
        <v>4</v>
      </c>
      <c r="L14" s="9">
        <v>4</v>
      </c>
      <c r="M14" s="9">
        <f>G14+H14+I14+J14+K14*9+L14</f>
        <v>52</v>
      </c>
      <c r="N14" s="8">
        <f>F14*M14</f>
        <v>93.6</v>
      </c>
      <c r="O14" s="15">
        <v>84.9986</v>
      </c>
      <c r="P14" s="6">
        <f t="shared" si="1"/>
        <v>7955.86896</v>
      </c>
    </row>
    <row r="15" ht="40.5" spans="1:16">
      <c r="A15" s="9">
        <v>2</v>
      </c>
      <c r="B15" s="8" t="s">
        <v>78</v>
      </c>
      <c r="C15" s="8" t="s">
        <v>83</v>
      </c>
      <c r="D15" s="6" t="s">
        <v>80</v>
      </c>
      <c r="E15" s="8" t="s">
        <v>74</v>
      </c>
      <c r="F15" s="8">
        <v>3.1</v>
      </c>
      <c r="G15" s="8"/>
      <c r="H15" s="8">
        <v>4</v>
      </c>
      <c r="I15" s="8">
        <v>4</v>
      </c>
      <c r="J15" s="8">
        <v>4</v>
      </c>
      <c r="K15" s="8">
        <v>4</v>
      </c>
      <c r="L15" s="8">
        <v>4</v>
      </c>
      <c r="M15" s="9">
        <f>G15+H15+I15+J15+K15*9+L15</f>
        <v>52</v>
      </c>
      <c r="N15" s="8">
        <f>F15*M15</f>
        <v>161.2</v>
      </c>
      <c r="O15" s="6">
        <v>76.84</v>
      </c>
      <c r="P15" s="6">
        <f t="shared" si="1"/>
        <v>12386.608</v>
      </c>
    </row>
    <row r="16" ht="33" customHeight="1" spans="1:16">
      <c r="A16" s="9">
        <v>1</v>
      </c>
      <c r="B16" s="6" t="s">
        <v>72</v>
      </c>
      <c r="C16" s="8" t="s">
        <v>73</v>
      </c>
      <c r="D16" s="8"/>
      <c r="E16" s="8" t="s">
        <v>74</v>
      </c>
      <c r="F16" s="8"/>
      <c r="G16" s="8">
        <f>1.845+2.45+2.13+2.46+5.25+0.2*5-1.288</f>
        <v>13.847</v>
      </c>
      <c r="H16" s="8">
        <f>4.3+0.2*2</f>
        <v>4.7</v>
      </c>
      <c r="I16" s="8">
        <f>3.4+0.65+1.53+0.2*5</f>
        <v>6.58</v>
      </c>
      <c r="J16" s="8">
        <f>2.45*2+0.2*2</f>
        <v>5.3</v>
      </c>
      <c r="K16" s="8">
        <f>2.45*2+0.2*2</f>
        <v>5.3</v>
      </c>
      <c r="L16" s="8">
        <f>1.4*1.3</f>
        <v>1.82</v>
      </c>
      <c r="M16" s="16">
        <f>G16+H16+I16+J16*10+K16+L16</f>
        <v>85.247</v>
      </c>
      <c r="N16" s="8">
        <f>M16*2</f>
        <v>170.494</v>
      </c>
      <c r="O16" s="6">
        <v>179.67</v>
      </c>
      <c r="P16" s="6">
        <f t="shared" si="1"/>
        <v>30632.65698</v>
      </c>
    </row>
    <row r="17" ht="27" customHeight="1" spans="1:16">
      <c r="A17" s="6"/>
      <c r="B17" s="6" t="s">
        <v>84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16"/>
      <c r="O17" s="6"/>
      <c r="P17" s="6"/>
    </row>
    <row r="18" ht="40.5" spans="1:16">
      <c r="A18" s="8">
        <v>1</v>
      </c>
      <c r="B18" s="8" t="s">
        <v>75</v>
      </c>
      <c r="C18" s="6" t="s">
        <v>82</v>
      </c>
      <c r="D18" s="7" t="s">
        <v>77</v>
      </c>
      <c r="E18" s="6" t="s">
        <v>74</v>
      </c>
      <c r="F18" s="6">
        <v>1.8</v>
      </c>
      <c r="G18" s="6">
        <v>0</v>
      </c>
      <c r="H18" s="6">
        <v>2</v>
      </c>
      <c r="I18" s="6">
        <v>2</v>
      </c>
      <c r="J18" s="6">
        <v>2</v>
      </c>
      <c r="K18" s="6">
        <v>2</v>
      </c>
      <c r="L18" s="6">
        <f t="shared" ref="L18:L23" si="3">G18+H18+I18+J18*9+K18</f>
        <v>24</v>
      </c>
      <c r="M18" s="6"/>
      <c r="N18" s="12">
        <f t="shared" ref="N18:N23" si="4">F18*L18</f>
        <v>43.2</v>
      </c>
      <c r="O18" s="15">
        <v>84.9986</v>
      </c>
      <c r="P18" s="6">
        <f t="shared" ref="P18:P23" si="5">O18*N18</f>
        <v>3671.93952</v>
      </c>
    </row>
    <row r="19" s="1" customFormat="1" ht="40.5" spans="1:16">
      <c r="A19" s="8">
        <v>2</v>
      </c>
      <c r="B19" s="8" t="s">
        <v>75</v>
      </c>
      <c r="C19" s="6" t="s">
        <v>85</v>
      </c>
      <c r="D19" s="7" t="s">
        <v>77</v>
      </c>
      <c r="E19" s="6" t="s">
        <v>74</v>
      </c>
      <c r="F19" s="6">
        <v>1.8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f t="shared" si="3"/>
        <v>0</v>
      </c>
      <c r="M19" s="6"/>
      <c r="N19" s="12">
        <f t="shared" si="4"/>
        <v>0</v>
      </c>
      <c r="O19" s="15">
        <v>84.9986</v>
      </c>
      <c r="P19" s="6">
        <f t="shared" si="5"/>
        <v>0</v>
      </c>
    </row>
    <row r="20" ht="40.5" spans="1:16">
      <c r="A20" s="8">
        <v>3</v>
      </c>
      <c r="B20" s="8" t="s">
        <v>75</v>
      </c>
      <c r="C20" s="6" t="s">
        <v>86</v>
      </c>
      <c r="D20" s="7" t="s">
        <v>77</v>
      </c>
      <c r="E20" s="6" t="s">
        <v>74</v>
      </c>
      <c r="F20" s="6">
        <v>1.8</v>
      </c>
      <c r="G20" s="6">
        <v>0</v>
      </c>
      <c r="H20" s="6">
        <v>2</v>
      </c>
      <c r="I20" s="6">
        <v>2</v>
      </c>
      <c r="J20" s="6">
        <v>2</v>
      </c>
      <c r="K20" s="6">
        <v>2</v>
      </c>
      <c r="L20" s="6">
        <f t="shared" si="3"/>
        <v>24</v>
      </c>
      <c r="M20" s="6"/>
      <c r="N20" s="12">
        <f t="shared" si="4"/>
        <v>43.2</v>
      </c>
      <c r="O20" s="15">
        <v>84.9986</v>
      </c>
      <c r="P20" s="6">
        <f t="shared" si="5"/>
        <v>3671.93952</v>
      </c>
    </row>
    <row r="21" ht="40.5" spans="1:16">
      <c r="A21" s="8">
        <v>4</v>
      </c>
      <c r="B21" s="8" t="s">
        <v>78</v>
      </c>
      <c r="C21" s="6" t="s">
        <v>83</v>
      </c>
      <c r="D21" s="6" t="s">
        <v>80</v>
      </c>
      <c r="E21" s="6" t="s">
        <v>74</v>
      </c>
      <c r="F21" s="6">
        <v>3.1</v>
      </c>
      <c r="G21" s="6">
        <v>0</v>
      </c>
      <c r="H21" s="6">
        <v>2</v>
      </c>
      <c r="I21" s="6">
        <v>2</v>
      </c>
      <c r="J21" s="6">
        <v>2</v>
      </c>
      <c r="K21" s="6">
        <v>2</v>
      </c>
      <c r="L21" s="6">
        <f t="shared" si="3"/>
        <v>24</v>
      </c>
      <c r="M21" s="6"/>
      <c r="N21" s="12">
        <f t="shared" si="4"/>
        <v>74.4</v>
      </c>
      <c r="O21" s="6">
        <v>76.84</v>
      </c>
      <c r="P21" s="6">
        <f t="shared" si="5"/>
        <v>5716.896</v>
      </c>
    </row>
    <row r="22" ht="40.5" spans="1:16">
      <c r="A22" s="8">
        <v>5</v>
      </c>
      <c r="B22" s="8" t="s">
        <v>78</v>
      </c>
      <c r="C22" s="6" t="s">
        <v>87</v>
      </c>
      <c r="D22" s="6" t="s">
        <v>80</v>
      </c>
      <c r="E22" s="6" t="s">
        <v>74</v>
      </c>
      <c r="F22" s="6">
        <v>3.1</v>
      </c>
      <c r="G22" s="6">
        <v>6</v>
      </c>
      <c r="H22" s="6">
        <v>0</v>
      </c>
      <c r="I22" s="6">
        <v>0</v>
      </c>
      <c r="J22" s="6">
        <v>0</v>
      </c>
      <c r="K22" s="6">
        <v>0</v>
      </c>
      <c r="L22" s="6">
        <f t="shared" si="3"/>
        <v>6</v>
      </c>
      <c r="M22" s="6"/>
      <c r="N22" s="12">
        <f t="shared" si="4"/>
        <v>18.6</v>
      </c>
      <c r="O22" s="6">
        <v>76.84</v>
      </c>
      <c r="P22" s="6">
        <f t="shared" si="5"/>
        <v>1429.224</v>
      </c>
    </row>
    <row r="23" ht="40.5" spans="1:16">
      <c r="A23" s="8">
        <v>6</v>
      </c>
      <c r="B23" s="8" t="s">
        <v>78</v>
      </c>
      <c r="C23" s="6" t="s">
        <v>88</v>
      </c>
      <c r="D23" s="6" t="s">
        <v>80</v>
      </c>
      <c r="E23" s="6" t="s">
        <v>74</v>
      </c>
      <c r="F23" s="6">
        <v>3.4</v>
      </c>
      <c r="G23" s="6">
        <v>1</v>
      </c>
      <c r="H23" s="6">
        <v>2</v>
      </c>
      <c r="I23" s="6">
        <v>2</v>
      </c>
      <c r="J23" s="6">
        <v>2</v>
      </c>
      <c r="K23" s="6">
        <v>2</v>
      </c>
      <c r="L23" s="6">
        <f t="shared" si="3"/>
        <v>25</v>
      </c>
      <c r="M23" s="6"/>
      <c r="N23" s="12">
        <f t="shared" si="4"/>
        <v>85</v>
      </c>
      <c r="O23" s="6">
        <v>76.84</v>
      </c>
      <c r="P23" s="6">
        <f t="shared" si="5"/>
        <v>6531.4</v>
      </c>
    </row>
    <row r="24" ht="25" customHeight="1" spans="1:16">
      <c r="A24" s="8"/>
      <c r="B24" s="8" t="s">
        <v>89</v>
      </c>
      <c r="C24" s="8"/>
      <c r="D24" s="7"/>
      <c r="E24" s="8"/>
      <c r="F24" s="6"/>
      <c r="G24" s="6"/>
      <c r="H24" s="6"/>
      <c r="I24" s="6"/>
      <c r="J24" s="6"/>
      <c r="K24" s="6"/>
      <c r="L24" s="6"/>
      <c r="M24" s="6"/>
      <c r="N24" s="6"/>
      <c r="O24" s="6"/>
      <c r="P24" s="15">
        <f>SUM(P4:P23)</f>
        <v>147716.495695735</v>
      </c>
    </row>
  </sheetData>
  <mergeCells count="1">
    <mergeCell ref="N2:N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12-19#楼</vt:lpstr>
      <vt:lpstr>04、工程量计算书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岳鹏</cp:lastModifiedBy>
  <dcterms:created xsi:type="dcterms:W3CDTF">2020-12-05T09:38:00Z</dcterms:created>
  <dcterms:modified xsi:type="dcterms:W3CDTF">2024-07-01T07:39:24Z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0D7F1678D3C946F78A472997CEACF851</vt:lpwstr>
  </property>
</Properties>
</file>