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5585" windowHeight="11160" activeTab="1"/>
  </bookViews>
  <sheets>
    <sheet name="编制说明" sheetId="4" r:id="rId1"/>
    <sheet name="汇总表" sheetId="6" r:id="rId2"/>
    <sheet name="硬装部分清单" sheetId="3" r:id="rId3"/>
    <sheet name="安装部分清单" sheetId="5" r:id="rId4"/>
    <sheet name="景墙计算底稿" sheetId="2" r:id="rId5"/>
  </sheets>
  <definedNames>
    <definedName name="_xlnm._FilterDatabase" localSheetId="2" hidden="1">硬装部分清单!$A$4:$N$42</definedName>
    <definedName name="_xlnm._FilterDatabase" localSheetId="4" hidden="1">景墙计算底稿!$A$2:$H$97</definedName>
    <definedName name="AA">EVALUATE(景墙计算底稿!$E$5:$E$1119)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<sst xmlns="http://schemas.openxmlformats.org/spreadsheetml/2006/main" count="518" uniqueCount="306">
  <si>
    <t>工程量清单说明</t>
  </si>
  <si>
    <t>1、工程量清单及其计价格式中必须有符合规定的单位和人员签字、盖章。</t>
  </si>
  <si>
    <t>2、工程量清单计价格式中工程量由投标单位自行复核，列明的所有需要填报的单价和合价，投标单位均应填报，未填报的单价和合价，视为此项费用已包含在工程量清单的其他的单价和合价之中。</t>
  </si>
  <si>
    <t>3、投标人应根据招标人提供的招标文件、图纸和现场情况，在满足招标图纸和相应规范要求的前提下自行复核工程量及清单项。若有异议请在开标前提出答疑，经甲方确认后可调整清单，若无异议不管投标工程量是否表明，投标人没有填入单价或合价的项目，招标人将不予认可，均视为投标人已将该项目的单价或合价包括在工程量清单其它项目的单价或合价中。</t>
  </si>
  <si>
    <t>4、报价汇总表及其工程量清单相关表格中的数据必须保证前后一致,报价合理,否则招标人有权按有利于招标人的意思进行修正或作废标处理。</t>
  </si>
  <si>
    <t>5、工程量清单按照后附分类的格式分别进行填报，投标人应根据招标文件要求将全部费用包括在报价内，投标人未列项内容视为已将费用综合考虑在其它项目内；中标单位不能以工程量清单中不包括某项为由要求调整价格或不承担招标文件中要求投标单位考虑的费用，也不能以承揽范围变动要求调整综合单价。</t>
  </si>
  <si>
    <t>6、综合单价中包含：人工费、材料费、机械费、措施费、安全文明施工费、扬尘治理增加费、疫情增加费、规费、管理费、利润、税金(增值税专用发票)、风险、调试、材料检测检验费等一切与之相关全部费用。此综合单价一次性包干，是固定不变的,不因任何市场因素及政策性调整而变动。</t>
  </si>
  <si>
    <t>7、总价中应包括此次招标范围内的所有工程内容，一次性包干，不随任何市场因素及政策性调整而变动，如报价汇总表及工程量清单中有缺项漏项的，均视为乙方已综合考虑在合计报价内，结算时均不做调整。</t>
  </si>
  <si>
    <t>8、所有外露铁艺热镀锌处理，面刷深咖色氟碳漆，两道底漆，两道面漆。</t>
  </si>
  <si>
    <t>9、若投标人对清单工程量存在疑问，请在招标文件约定的期限内提出，经招标人确认后补发或修改此项清单。若无异议，本次工程量清单无论是否存在缺项、漏项、工程量偏差，均视为乙方已综合考虑在固定合同总价内。</t>
  </si>
  <si>
    <t>10、其他：（1）西大门门卫室配电箱进线配管配线在本次招标范围；
          （2）西大门落水管接至第一个雨水井处。</t>
  </si>
  <si>
    <t>栾川山水文苑s7地块西大门精装修工程报价汇总表</t>
  </si>
  <si>
    <t>序号</t>
  </si>
  <si>
    <t>项目名称</t>
  </si>
  <si>
    <t>工程造价（元）</t>
  </si>
  <si>
    <t>备注</t>
  </si>
  <si>
    <t>西大门硬装清单</t>
  </si>
  <si>
    <t>西大门安装清单</t>
  </si>
  <si>
    <t>合计</t>
  </si>
  <si>
    <t>最终优惠725000.00</t>
  </si>
  <si>
    <t>河南专晶建筑工程有限公司</t>
  </si>
  <si>
    <t>s7地块西大门精装修硬装工程量清单与计价表</t>
  </si>
  <si>
    <t>项目特征描述</t>
  </si>
  <si>
    <t>计量
单位</t>
  </si>
  <si>
    <t>工程量</t>
  </si>
  <si>
    <t>其中：各子项构成（元）</t>
  </si>
  <si>
    <t>含税综合单价(元)
f=(a+b+c+d+e)</t>
  </si>
  <si>
    <t>合价(元)=g*f</t>
  </si>
  <si>
    <t>主要材料品牌</t>
  </si>
  <si>
    <t>人工费
a</t>
  </si>
  <si>
    <t>主材费
b</t>
  </si>
  <si>
    <t>机械、辅材及其他c</t>
  </si>
  <si>
    <t>管理费、利润、措施、规费等一切费用
d=(a+b+c)*费率</t>
  </si>
  <si>
    <t>税金
e=(a+b+c+d)*费率</t>
  </si>
  <si>
    <t>一</t>
  </si>
  <si>
    <t>立面</t>
  </si>
  <si>
    <t>600仿爵士白大理石瓷砖干挂</t>
  </si>
  <si>
    <t>1、10厚600仿爵士白大理石瓷砖
成品干挂件
2、5厚40x40热镀锌角钢M8膨胀螺栓固定@600
3、5厚40x40热镀锌角钢@600
4、5厚100x50热镀锌矩管
5、5厚100x50热镀锌矩管@600
6.其它说明：其它满足规范和设计图纸</t>
  </si>
  <si>
    <t>m2</t>
  </si>
  <si>
    <t>安基</t>
  </si>
  <si>
    <t>柱子中间不锈钢</t>
  </si>
  <si>
    <t>1、1.2厚304不锈矩形管 不锈钢拉丝面电镀香槟色
2、规格120*60mm
3、其它说明：其它满足规范和设计图纸</t>
  </si>
  <si>
    <t>m</t>
  </si>
  <si>
    <t>出入口柱子中间不锈钢</t>
  </si>
  <si>
    <t>1、1.2厚304不锈矩形管 出入口不锈钢拉丝面电镀香槟色
2、规格120*20mm
4、其它说明：其它满足规范和设计图纸</t>
  </si>
  <si>
    <t>出入口柱子边不锈钢造型</t>
  </si>
  <si>
    <t>1、5厚100x50热镀锌矩管
2、5厚100x50热镀锌矩管@600
3、1.2厚304#不锈钢拉丝面电镀深咖色
4、其它说明：其它满足规范和设计图纸</t>
  </si>
  <si>
    <t>加胶钢化玻璃</t>
  </si>
  <si>
    <t>1、8+1.52pvb+8钢化玻璃，
2、含配套2mm厚304#不锈钢拉丝面度咖啡色、pvd发泡板填充物、硅酮密封胶
3、2厚304#不锈钢拉丝面电镀深咖色
4、详见图纸D-1.12-5
5、其它说明：其它满足规范和设计图纸</t>
  </si>
  <si>
    <t>钢格栅一</t>
  </si>
  <si>
    <t>1.2厚热镀锌钢板，按型加工 
2、面饰深咖色金属氟碳漆
3、3厚60x40热镀锌矩管面饰深咖色金属氟碳漆
4、详见图纸D-1.12-5
5、其它说明：其它满足规范和设计图纸</t>
  </si>
  <si>
    <t>包洞口不锈钢</t>
  </si>
  <si>
    <t>1、1.2厚304#不锈钢拉丝面电镀深咖色
2、详见图纸D-1.12-1、2、3，D-1.13-1、2、5
5、其它说明：其它满足规范和设计图纸</t>
  </si>
  <si>
    <t>钢格栅二</t>
  </si>
  <si>
    <t xml:space="preserve">1、1.2厚热镀锌钢板，按型加工面饰金属氟碳漆，颜色详立面
2、3厚40x40热镀锌角钢@600
3、详见图纸D-1.12-6
4、其它说明：其它满足规范和设计图纸
</t>
  </si>
  <si>
    <t>夹胶玻璃屏风</t>
  </si>
  <si>
    <t>1、12+1.52PVB+12夹绢钢化玻璃
2、1.2厚304#不锈钢拉丝面电镀深咖色
3、1.2厚304U型不锈钢不锈钢、橡胶垫、泡沫棒、专业结构密封胶
4、详见图纸D-1.12-7
5、其它说明：其它满足规范和设计图纸</t>
  </si>
  <si>
    <t>乳胶漆墙面</t>
  </si>
  <si>
    <t>1、门卫室墙面乳胶漆两边
2、其它说明：其它满足规范和设计图纸</t>
  </si>
  <si>
    <t>墙面计算到结构顶板</t>
  </si>
  <si>
    <t>门窗</t>
  </si>
  <si>
    <t>1、断桥铝合金门窗
2、玻璃为6-12A-6low
3、其它说明：其它满足规范和设计图纸</t>
  </si>
  <si>
    <t>窗口不锈钢</t>
  </si>
  <si>
    <t>1、1.2厚304#不锈钢拉丝面电镀深咖色
2、详见图纸D-1.13-4、5
5、其它说明：其它满足规范和设计图纸</t>
  </si>
  <si>
    <t>大堂内墙靠门卫室墙面造型</t>
  </si>
  <si>
    <t>1、1.2厚304#不锈钢拉丝面电镀深咖色
2、80厚阻燃板
3、详见图纸D-1.11-4
其它说明：其它满足规范和设计图纸</t>
  </si>
  <si>
    <t>大堂内墙靠门卫室墙面不锈钢板</t>
  </si>
  <si>
    <t>1、1.2厚304#不锈钢拉丝面电镀深咖色
2、80厚阻燃板
3、详见图纸D-1.11-4
4、其它说明：其它满足规范和设计图纸</t>
  </si>
  <si>
    <t>二</t>
  </si>
  <si>
    <t>屋顶挑檐造型</t>
  </si>
  <si>
    <t>2.0厚铝板,面饰深咖色金属氟碳漆</t>
  </si>
  <si>
    <t>1、2.0厚铝板,面饰深咖色金属氟碳漆
2、铝板钢架详见图纸
3、其它说明：其它满足规范和设计图纸</t>
  </si>
  <si>
    <t>1.2厚304#不锈钢拉丝面电镀深咖色</t>
  </si>
  <si>
    <t>1、1.2厚304#不锈钢拉丝面电镀深咖色
2、钢架详见图纸
3、其它说明：其它满足规范和设计图纸</t>
  </si>
  <si>
    <t>按“长城形”折制不锈钢</t>
  </si>
  <si>
    <t>1、1.2厚304#不锈钢拉丝面电镀浅咖色按“长城形”折制
2、钢架详见图纸
3、其它说明：其它满足规范和设计图纸</t>
  </si>
  <si>
    <t>回形纹</t>
  </si>
  <si>
    <t>1、回纹：1.2厚304#不锈钢拉丝面电镀浅咖色凸出50mm
1.2厚304#不锈钢拉丝面电镀深咖色
2、钢架详见图纸
3、详见图图纸D1.17-3
4、其它说明：其它满足规范和设计图纸</t>
  </si>
  <si>
    <t>檐口装饰，按型折</t>
  </si>
  <si>
    <t>1、1.2厚304#不锈钢拉丝面电镀深咖色
2、详见图图纸D1.17-4\5\6
3、其它说明：其它满足规范和设计图纸</t>
  </si>
  <si>
    <t>个</t>
  </si>
  <si>
    <t>牌匾</t>
  </si>
  <si>
    <t>1、304#2厚304#不锈钢拉丝面LOGO
由专业厂家二次深化设计并安装
2、2厚304#不锈钢拉丝面电镀香槟色
3、2厚304#不锈钢拉丝面电镀深咖色
含字体及亮化
4、其它说明：其它满足规范和设计图纸</t>
  </si>
  <si>
    <t>三</t>
  </si>
  <si>
    <t>天棚</t>
  </si>
  <si>
    <t>西大门吊顶</t>
  </si>
  <si>
    <t>1、跌级吊顶详见图纸成活价
2、计算规则：按水平投影面积计算
3、其它说明：其它满足规范和设计图纸</t>
  </si>
  <si>
    <t>门卫室吊顶</t>
  </si>
  <si>
    <t xml:space="preserve">1、结构顶打磨批腻子两遍
2、乳胶漆两遍
3、其它说明：其它满足规范和设计图纸
</t>
  </si>
  <si>
    <t>四</t>
  </si>
  <si>
    <t>地面</t>
  </si>
  <si>
    <t>西大门室内地面铺装</t>
  </si>
  <si>
    <t>1、15厚1200x600 仿芝麻灰荔枝面石英砖
2、其它说明：其它满足规范和设计图纸</t>
  </si>
  <si>
    <t>门卫室地面铺装</t>
  </si>
  <si>
    <t>1、10厚800x800灰色防滑瓷砖含踢脚线
2、其它说明：其它满足规范和设计图纸</t>
  </si>
  <si>
    <t>含踢脚线</t>
  </si>
  <si>
    <t>c20混凝土垫层</t>
  </si>
  <si>
    <t xml:space="preserve">
1、100厚C20砼层
2、其它说明：其它满足规范和设计图纸</t>
  </si>
  <si>
    <t>m3</t>
  </si>
  <si>
    <t>碎石垫层</t>
  </si>
  <si>
    <t>1、100厚级配碎石垫层（密实度≥93%）
2、其它说明：其它满足规范和设计图纸</t>
  </si>
  <si>
    <t>五</t>
  </si>
  <si>
    <t>其他项目</t>
  </si>
  <si>
    <t>吧台</t>
  </si>
  <si>
    <t>1、600黑色火烧岩仿古砖
2、loge及字体等成活价
3、其它说明：其它满足规范和设计图纸</t>
  </si>
  <si>
    <t>电动感应门</t>
  </si>
  <si>
    <t>1、电动门
由专业厂家二次深化设计并制安
2、10厚钢化加胶玻璃 成活价
3、其它说明：其它满足规范和设计图纸</t>
  </si>
  <si>
    <t>基础做法D-1.16-2\4\6  碎石垫层</t>
  </si>
  <si>
    <t>1、150厚级配碎石垫层密度≥93%
2、其它说明：其它满足规范和设计图纸</t>
  </si>
  <si>
    <t>基础做法D-1.16-2\4\6  100厚C20砼层</t>
  </si>
  <si>
    <t>1、100厚C20砼层
2、其它说明：其它满足规范和设计图纸</t>
  </si>
  <si>
    <t>基础做法D-1.16-2\4\6  C25钢筋砼基础</t>
  </si>
  <si>
    <t>1、C25砼基础含模版成活价格
2、其它说明：其它满足规范和设计图纸</t>
  </si>
  <si>
    <t>基础做法D-1.16-2\4\6  基础钢筋</t>
  </si>
  <si>
    <t>1、钢筋型号详见图纸
2、其它说明：其它满足规范和设计图纸</t>
  </si>
  <si>
    <t>kg</t>
  </si>
  <si>
    <t>基础做法D-1.16-2\4\6  基础预埋件</t>
  </si>
  <si>
    <t>1、-10后预埋件详见图纸
2、其它说明：其它满足规范和设计图纸</t>
  </si>
  <si>
    <t>六</t>
  </si>
  <si>
    <t>栾川山水文苑s7地块西大门安装清单与计价表</t>
  </si>
  <si>
    <t>工程项目名称</t>
  </si>
  <si>
    <t>工程内容</t>
  </si>
  <si>
    <t>单位</t>
  </si>
  <si>
    <t>工程量
g</t>
  </si>
  <si>
    <t>管理费及利润
d=(a+b+c)*费率</t>
  </si>
  <si>
    <t>西大门电气</t>
  </si>
  <si>
    <t>配电箱</t>
  </si>
  <si>
    <t xml:space="preserve">1、名称:西大门配电箱XM1
2、规格:非标
3、含预埋、接地、端子接线等
4、未详尽处满足图纸设计、相关规范要求                    </t>
  </si>
  <si>
    <t>台</t>
  </si>
  <si>
    <t>吸顶灯</t>
  </si>
  <si>
    <t xml:space="preserve">1、名称:吸顶灯
2、规格:220V/24W
3、吸顶安装
4、未详尽处满足图纸设计、相关规范要求                    </t>
  </si>
  <si>
    <t>欧普</t>
  </si>
  <si>
    <t>吸顶筒灯</t>
  </si>
  <si>
    <t xml:space="preserve">1、名称:吸顶筒灯
2、规格:220V/10W LED 
3、吸顶安装
4、未详尽处满足图纸设计、相关规范要求                    </t>
  </si>
  <si>
    <t>雷士</t>
  </si>
  <si>
    <t>壁灯</t>
  </si>
  <si>
    <t xml:space="preserve">1、名称:壁灯
2、规格:220v/15w LED/3000k 成品灯具
3、壁挂安装
4、未详尽处满足图纸设计、相关规范要求                    </t>
  </si>
  <si>
    <t>灯带</t>
  </si>
  <si>
    <t xml:space="preserve">1、名称:灯带
2、规格:220V 5W/m LED
3、成品卡槽拉通固定
4、未详尽处满足图纸设计、相关规范要求                    </t>
  </si>
  <si>
    <t>三位开关</t>
  </si>
  <si>
    <t xml:space="preserve">1、名称:三位开关
2、规格:220V/10A
3、暗装 距地1.3m
4、未详尽处满足图纸设计、相关规范要求                    </t>
  </si>
  <si>
    <t>施耐德</t>
  </si>
  <si>
    <t>普通插座</t>
  </si>
  <si>
    <t xml:space="preserve">1、名称:普通插座（3+2）
2、规格:220V
3、暗装 距地0.3m
4、未详尽处满足图纸设计、相关规范要求                    </t>
  </si>
  <si>
    <t>空调插座</t>
  </si>
  <si>
    <t xml:space="preserve">1、名称:空调插座
2、规格:220V/16A
3、暗装 距地2.2m
4、未详尽处满足图纸设计、相关规范要求                    </t>
  </si>
  <si>
    <t>配管</t>
  </si>
  <si>
    <t>1、名称：配管
2、规格：PVC20
3、敷设方式:吊顶或石材内敷设
4、未详尽处满足图纸设计、相关规范要求</t>
  </si>
  <si>
    <t>联塑</t>
  </si>
  <si>
    <t>1、名称：配管
2、规格：PVC32
3、敷设方式:吊顶或石材内敷设
4、未详尽处满足图纸设计、相关规范要求</t>
  </si>
  <si>
    <t>配线</t>
  </si>
  <si>
    <t>1、名称：配线
2、规格：ZN-BV2.5
3、敷设方式:穿管敷设
4、未详尽处满足图纸设计、相关规范要求</t>
  </si>
  <si>
    <t>郑州三厂</t>
  </si>
  <si>
    <t>1、名称：配线
2、规格：ZN-BV4
3、敷设方式:穿管敷设
4、未详尽处满足图纸设计、相关规范要求</t>
  </si>
  <si>
    <t>1、名称：配线
2、规格：YJV-3*4
3、敷设方式:穿管敷设
4、未详尽处满足图纸设计、相关规范要求</t>
  </si>
  <si>
    <t>1、名称：配线
2、规格：YJV-0.6/1KV-5x6
3、敷设方式:穿管敷设
4、未详尽处满足图纸设计、相关规范要求</t>
  </si>
  <si>
    <t>西大门给排水</t>
  </si>
  <si>
    <t>落水管</t>
  </si>
  <si>
    <t>1、名称：落水管
2、规格：UPVC De50
3、含管材管件
4、未详尽处满足图纸设计、相关规范要求</t>
  </si>
  <si>
    <t>合计（元）</t>
  </si>
  <si>
    <t>注：1.综合单价包括且不限于人工、材料、机械、措施、检验检测、规费、管理费、利润、税金(增值税专用发票)、赶工措施、安全防护、现场文明施工措施、风险等全部费用。
 2.本工程清单，无论是否存在缺项、漏项、工程量偏差，均视为乙方已综合考虑在固定合同总价内。</t>
  </si>
  <si>
    <t>工程名称：s7地块西大门工程量计算</t>
  </si>
  <si>
    <t>编制人</t>
  </si>
  <si>
    <t>名称</t>
  </si>
  <si>
    <t>说明</t>
  </si>
  <si>
    <t>计算公式</t>
  </si>
  <si>
    <t>小计</t>
  </si>
  <si>
    <t>c1.12-01</t>
  </si>
  <si>
    <t>600仿爵士白大理石瓷砖</t>
  </si>
  <si>
    <t>宽度按图纸调整</t>
  </si>
  <si>
    <t>（0.2+0.3+0.05+0.4+0.15+0.15+0.4+0.05+0.3+1.35+0.43+0.67+0.2+0.2+0.87）*（1.9+1.1+0.95+0.55）</t>
  </si>
  <si>
    <t>不锈钢拉丝面电镀香槟色</t>
  </si>
  <si>
    <t>2#厚304#钢</t>
  </si>
  <si>
    <t>c1.12-02</t>
  </si>
  <si>
    <t>c1.12-03</t>
  </si>
  <si>
    <t>2个</t>
  </si>
  <si>
    <t>（0.2+0.3+0.05+0.4+0.15+0.15+0.4+0.05+0.3+0.24+0.52+0.44+0.56+0.2+0.42）*（1.9+1.1+0.95+0.55）*2</t>
  </si>
  <si>
    <t>3.95*2</t>
  </si>
  <si>
    <t>c1.12-04</t>
  </si>
  <si>
    <t>（0.08+0.4+0.05+0.3+0.6+1.5+0.6++0.3+0.05+0.4+0.08）*（1.9+1.1+0.95+0.55）*2</t>
  </si>
  <si>
    <t>20*120</t>
  </si>
  <si>
    <t>3.7*2</t>
  </si>
  <si>
    <t>车行出入口 竖向</t>
  </si>
  <si>
    <t>（0.02*3+0.065+0.02*2+0.55+0.02*2+0.065+0.02*3）*3.7*2*2</t>
  </si>
  <si>
    <t>c1.12-05</t>
  </si>
  <si>
    <t>4个</t>
  </si>
  <si>
    <t>8+1.52pvb+8钢化玻璃，含配套2mm厚304#不锈钢拉丝面度咖啡色、pvd发泡板填充物、硅酮密封胶</t>
  </si>
  <si>
    <t>2.3*4.5*4</t>
  </si>
  <si>
    <t>墙周长-底部长</t>
  </si>
  <si>
    <t>1.2厚热镀锌钢板，按型加工 
2、面饰深咖色金属氟碳漆
3、5厚60x40热镀锌矩管
面饰深咖色金属氟碳漆</t>
  </si>
  <si>
    <t>1.15*2*4.5*4</t>
  </si>
  <si>
    <t>洞口不锈钢套</t>
  </si>
  <si>
    <t>2厚304#不锈钢拉丝面电镀深咖色</t>
  </si>
  <si>
    <t>0.242*（4.5*2+2.3）*2+0.222*（4.5*2+2.3）*2</t>
  </si>
  <si>
    <t>左右洞口及上口</t>
  </si>
  <si>
    <t>c1.12-06</t>
  </si>
  <si>
    <t xml:space="preserve">1.2厚热镀锌钢板，按型加工
面饰金属氟碳漆，颜色详立面
2、5厚40x40热镀锌角钢@600
</t>
  </si>
  <si>
    <t>2.7*4.5*2</t>
  </si>
  <si>
    <t>c1.12-07</t>
  </si>
  <si>
    <t>夹绢钢化玻璃屏风</t>
  </si>
  <si>
    <t>1、12+1.52PVB+12夹绢钢化玻璃
2、2厚304#不锈钢拉丝面电镀深咖色
3、5厚304U型不锈钢不锈钢、橡胶垫、泡沫棒、专业结构密封胶</t>
  </si>
  <si>
    <t>8*4.5</t>
  </si>
  <si>
    <t>c1.13-01</t>
  </si>
  <si>
    <t>1、5厚40x40热镀锌角钢@600
2、5厚40x40热镀锌角钢
3、M8膨胀螺栓固定@600
4、5厚100x50热镀锌矩管
5、600仿爵士白大理石瓷砖</t>
  </si>
  <si>
    <t>（0.375+1.35+0.3+0.05+0.4+0.15+0.15+0.4+0.05+0.3+0.2）*（1.9+1.1+0.95+0.55）</t>
  </si>
  <si>
    <t>2#厚304#钢 规格120*60</t>
  </si>
  <si>
    <t>c1.13-02</t>
  </si>
  <si>
    <t>c1.13-03</t>
  </si>
  <si>
    <t>1、600宽10厚仿爵士白大理石瓷砖
2、5厚40x40热镀锌角钢@600
3、5厚40x40热镀锌角钢、成品干挂件</t>
  </si>
  <si>
    <t>（0.2+0.3+0.05+0.4+0.15+0.15+0.4+0.05+0.3+0.24+0.52+0.3）*（1.9+1.1+0.95+0.55）</t>
  </si>
  <si>
    <t>c1.13-04</t>
  </si>
  <si>
    <t>（0.28）*（1.9+1.1+0.95+0.55）</t>
  </si>
  <si>
    <t>c1.13-05</t>
  </si>
  <si>
    <t>（0.602+0.52+0.24+0.3+0.05+0.4+0.15+0.15+0.4+0.05+0.3+0.2）*（1.9+1.1+0.95+0.55）</t>
  </si>
  <si>
    <t>门卫室</t>
  </si>
  <si>
    <t>14.4*（5.5-0.12）-2.3*4.5*2-1.2*1.5-0.9*2.1-1.3*1.8</t>
  </si>
  <si>
    <t>乳胶漆顶面</t>
  </si>
  <si>
    <t>门卫室：10厚300x300灰色防滑瓷砖含踢脚线</t>
  </si>
  <si>
    <t>铝合金窗</t>
  </si>
  <si>
    <t>1.2*1.5+1.3*1.8</t>
  </si>
  <si>
    <t>0.305*（1.5+1.2）*2</t>
  </si>
  <si>
    <t>铝合金门</t>
  </si>
  <si>
    <t>0.9*2.1</t>
  </si>
  <si>
    <t>门卫室外墙与大堂共用墙面</t>
  </si>
  <si>
    <t>门窗边突出造型不锈钢</t>
  </si>
  <si>
    <t>2厚304#不锈钢拉丝面电镀深咖色
80厚阻燃板</t>
  </si>
  <si>
    <t>4.5*2*2</t>
  </si>
  <si>
    <t>不锈钢钢板墙面</t>
  </si>
  <si>
    <t>2厚304#不锈钢拉丝面深咖色</t>
  </si>
  <si>
    <t>2.5+1.078+1.88</t>
  </si>
  <si>
    <t>c1.15-01</t>
  </si>
  <si>
    <t>2侧</t>
  </si>
  <si>
    <t>东西山墙顶</t>
  </si>
  <si>
    <t>2.5厚铝板,面饰深咖色金属氟碳漆</t>
  </si>
  <si>
    <t>1、3厚100x100 热镀锌矩管
2、2.5厚铝板,面饰深咖色金属氟碳漆
3、3厚50x50热镀锌矩管
4、3厚50x50热镀锌矩管@600
5、5厚L型热镀锌钢板
M8膨胀螺栓固定@600
5厚L型热镀锌钢板
M8膨胀螺栓固定@600</t>
  </si>
  <si>
    <t>（0.05+2.55+0.2+1.265+0.5+0.1+0.35+0.1+0.25）*（3+7.25）/2*2</t>
  </si>
  <si>
    <t>3厚50x50热镀锌矩管@600
2厚304#不锈钢拉丝面电镀深咖色
3厚95x50热镀锌矩管
3厚95x50热镀锌矩管@600
3厚50长75x50热镀锌角钢@600
M8膨胀螺栓固定
2厚304#不锈钢拉丝面电镀深咖色
3厚40x40热镀锌矩管@600
3厚50长50x30热镀锌角钢
M8膨胀螺栓固定@600
3厚40x40热镀锌矩管</t>
  </si>
  <si>
    <t>（0.5+0.2+0.1+0.15+0.2）*（3+7.25）/2*2</t>
  </si>
  <si>
    <t>c1.15-06</t>
  </si>
  <si>
    <t>南立面屋檐</t>
  </si>
  <si>
    <t>（0.05+2.55+0.2+1.265+0.5+0.1+0.35+0.1+0.25）*（24.2+29.3）/2</t>
  </si>
  <si>
    <t>（0.5+0.2+0.1+0.15+0.2）*（24.2+29.3）/2-6.66-0.3*1.5*2</t>
  </si>
  <si>
    <t>2厚304#不锈钢拉丝面电镀浅咖色
按“长城形”折制</t>
  </si>
  <si>
    <t>0.34*（2.5+2.5+14.6）</t>
  </si>
  <si>
    <t>垂直投影面积</t>
  </si>
  <si>
    <t>c1.16-01</t>
  </si>
  <si>
    <t>北立面屋檐</t>
  </si>
  <si>
    <t>（0.05+1.6+0.2+0.985+0.1+0.1+0.25）*（24.2+29.3）/2</t>
  </si>
  <si>
    <t>（0.14+0.08+0.15+0.34+0.15+0.08+0.05+0.1+0.15+0.2）*（24.2+29.3）/2-6.66-0.3*1.5*2</t>
  </si>
  <si>
    <t>c1.17-02</t>
  </si>
  <si>
    <t>入口屋檐</t>
  </si>
  <si>
    <t>（0.1+0.716+0.1*4+0.245）*（9.65+8.5+2.5+0.55）/2*2</t>
  </si>
  <si>
    <t>南立面，西立面</t>
  </si>
  <si>
    <t>（0.1+0.762+0.4+0.25）*（8.5+9.35）/2*2</t>
  </si>
  <si>
    <t>北立面</t>
  </si>
  <si>
    <t>屋顶铝板</t>
  </si>
  <si>
    <t>（0.2*（8.75+1.7）*2+23.57）*2</t>
  </si>
  <si>
    <t>（（0.08+0.15+0.15+0.08+0.2+0.02*4+0.065+0.05+0.025+0.03+0.54+0.03*2）*2+0.5）*6.95*2+0.5*（1.3+0.5+1.3）*2</t>
  </si>
  <si>
    <t>东西出入口</t>
  </si>
  <si>
    <t>（0.35+0.35）*7.05*2</t>
  </si>
  <si>
    <t>c1.17-03</t>
  </si>
  <si>
    <t>回纹：2厚304#不锈钢拉丝面电镀浅咖色
凸出50mm
2厚304#不锈钢拉丝面电镀深咖色</t>
  </si>
  <si>
    <t>24.8+24.8+3.9+3.9</t>
  </si>
  <si>
    <t>c1.17-04</t>
  </si>
  <si>
    <t>c1.18-03</t>
  </si>
  <si>
    <t>5
304#2厚304#不锈钢拉丝面LOGO
由专业厂家二次深化设计并安装
-
2厚304#不锈钢拉丝面电镀香槟色
2厚304#不锈钢拉丝面电镀深咖色
含字体及亮化</t>
  </si>
  <si>
    <t>2.4*0.7</t>
  </si>
  <si>
    <t>c1.19</t>
  </si>
  <si>
    <t>接待台</t>
  </si>
  <si>
    <t>1:20
接待台立面图1</t>
  </si>
  <si>
    <t>1、600黑色火烧岩仿古砖
2、loge及字体</t>
  </si>
  <si>
    <t>西大门天棚</t>
  </si>
  <si>
    <t>按图纸（不含门卫室内吊顶）</t>
  </si>
  <si>
    <t>西大门地面铺装</t>
  </si>
  <si>
    <t>15厚1200x600 仿芝麻灰荔枝面石英砖</t>
  </si>
  <si>
    <t xml:space="preserve">1、电动门
由专业厂家二次深化设计并制安
2、10厚钢化加胶玻璃 成活价
</t>
  </si>
  <si>
    <t>3.72*4.5*2</t>
  </si>
  <si>
    <t>基础</t>
  </si>
  <si>
    <t>D16-2</t>
  </si>
  <si>
    <t>2.3*4</t>
  </si>
  <si>
    <t>150厚级配碎石垫层
密度≥93%</t>
  </si>
  <si>
    <t>M3</t>
  </si>
  <si>
    <t>0.6*9.2*0.15</t>
  </si>
  <si>
    <t>100厚C20砼层</t>
  </si>
  <si>
    <t>0.6*9.2*0.10</t>
  </si>
  <si>
    <t xml:space="preserve">400x400通长C25钢筋砼基础
</t>
  </si>
  <si>
    <t>0.4*0.4*9.6</t>
  </si>
  <si>
    <t>内配直径10@150单层双向</t>
  </si>
  <si>
    <t>（0.4*15+2.3*3）*4*0.617</t>
  </si>
  <si>
    <t xml:space="preserve">10厚300宽通长热镀锌钢板
焊接2直径10钢筋脚，L=200@300
</t>
  </si>
  <si>
    <t>2.3*0.3*78.5*4+0.2*2*8*0.617*4</t>
  </si>
  <si>
    <t>D16-4</t>
  </si>
  <si>
    <t>0.7*8*0.15</t>
  </si>
  <si>
    <t>0.7*8*0.10</t>
  </si>
  <si>
    <t xml:space="preserve">400x500通长C25钢筋砼基础
</t>
  </si>
  <si>
    <t>0.4*0.5*8</t>
  </si>
  <si>
    <t>（0.5*53+8*3）*0.617</t>
  </si>
  <si>
    <t xml:space="preserve">10厚400宽通长热镀锌钢板
焊接2直径12钢筋脚，L=200@300
</t>
  </si>
  <si>
    <t>8*0.4*78.5+0.2*2*26*0.888</t>
  </si>
  <si>
    <t>D16-6</t>
  </si>
  <si>
    <t>2.7*2</t>
  </si>
  <si>
    <t>0.5*5.4*0.15</t>
  </si>
  <si>
    <t>0.5*5.4*0.10</t>
  </si>
  <si>
    <t>0.4*0.4*5.4</t>
  </si>
  <si>
    <t>（0.4*18+2.7*3）*2*0.617</t>
  </si>
  <si>
    <t>（2.7*0.3*78.5+0.2*2*9*0.617）*2</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</si>
</sst>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00_ "/>
  </numFmts>
  <fonts count="42">
    <font>
      <sz val="11"/>
      <color theme="1"/>
      <name val="宋体"/>
      <charset val="134"/>
      <scheme val="minor"/>
    </font>
    <font>
      <sz val="12"/>
      <color theme="1"/>
      <name val="宋体"/>
      <charset val="134"/>
      <scheme val="minor"/>
    </font>
    <font>
      <b/>
      <sz val="12"/>
      <name val="宋体"/>
      <charset val="134"/>
      <scheme val="minor"/>
    </font>
    <font>
      <sz val="12"/>
      <name val="宋体"/>
      <charset val="134"/>
      <scheme val="minor"/>
    </font>
    <font>
      <sz val="12"/>
      <color theme="1"/>
      <name val="宋体"/>
      <charset val="134"/>
    </font>
    <font>
      <sz val="12"/>
      <name val="宋体"/>
      <charset val="134"/>
    </font>
    <font>
      <b/>
      <sz val="16"/>
      <name val="宋体"/>
      <charset val="134"/>
    </font>
    <font>
      <sz val="10"/>
      <name val="宋体"/>
      <charset val="134"/>
    </font>
    <font>
      <sz val="9"/>
      <name val="宋体"/>
      <charset val="134"/>
      <scheme val="minor"/>
    </font>
    <font>
      <sz val="9"/>
      <name val="宋体"/>
      <charset val="134"/>
    </font>
    <font>
      <sz val="10"/>
      <name val="宋体"/>
      <charset val="1"/>
    </font>
    <font>
      <sz val="9"/>
      <name val="Arial"/>
      <charset val="134"/>
    </font>
    <font>
      <sz val="10"/>
      <name val="Arial"/>
      <charset val="1"/>
    </font>
    <font>
      <b/>
      <sz val="12"/>
      <color theme="1"/>
      <name val="宋体"/>
      <charset val="134"/>
      <scheme val="minor"/>
    </font>
    <font>
      <sz val="8"/>
      <name val="宋体"/>
      <charset val="134"/>
      <scheme val="minor"/>
    </font>
    <font>
      <sz val="8"/>
      <name val="宋体"/>
      <charset val="134"/>
    </font>
    <font>
      <sz val="11"/>
      <name val="宋体"/>
      <charset val="134"/>
      <scheme val="minor"/>
    </font>
    <font>
      <sz val="8"/>
      <name val="Arial"/>
      <charset val="134"/>
    </font>
    <font>
      <sz val="8"/>
      <name val="Arial"/>
      <charset val="1"/>
    </font>
    <font>
      <sz val="9"/>
      <color rgb="FFFF0000"/>
      <name val="宋体"/>
      <charset val="134"/>
    </font>
    <font>
      <sz val="18"/>
      <color theme="1"/>
      <name val="宋体"/>
      <charset val="134"/>
      <scheme val="minor"/>
    </font>
    <font>
      <b/>
      <sz val="16"/>
      <name val="楷体_GB2312"/>
      <charset val="134"/>
    </font>
    <font>
      <sz val="10.5"/>
      <name val="楷体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right/>
      <top style="thin">
        <color auto="1"/>
      </top>
      <bottom style="thin">
        <color auto="1"/>
      </bottom>
      <diagonal/>
    </border>
    <border>
      <left/>
      <right style="thin">
        <color auto="1"/>
      </right>
      <top/>
      <bottom/>
      <diagonal/>
    </border>
    <border>
      <left style="thin">
        <color auto="1"/>
      </left>
      <right style="thin">
        <color auto="1"/>
      </right>
      <top/>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5" borderId="14"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5" applyNumberFormat="0" applyFill="0" applyAlignment="0" applyProtection="0">
      <alignment vertical="center"/>
    </xf>
    <xf numFmtId="0" fontId="29" fillId="0" borderId="15" applyNumberFormat="0" applyFill="0" applyAlignment="0" applyProtection="0">
      <alignment vertical="center"/>
    </xf>
    <xf numFmtId="0" fontId="30" fillId="0" borderId="16" applyNumberFormat="0" applyFill="0" applyAlignment="0" applyProtection="0">
      <alignment vertical="center"/>
    </xf>
    <xf numFmtId="0" fontId="30" fillId="0" borderId="0" applyNumberFormat="0" applyFill="0" applyBorder="0" applyAlignment="0" applyProtection="0">
      <alignment vertical="center"/>
    </xf>
    <xf numFmtId="0" fontId="31" fillId="6" borderId="17" applyNumberFormat="0" applyAlignment="0" applyProtection="0">
      <alignment vertical="center"/>
    </xf>
    <xf numFmtId="0" fontId="32" fillId="7" borderId="18" applyNumberFormat="0" applyAlignment="0" applyProtection="0">
      <alignment vertical="center"/>
    </xf>
    <xf numFmtId="0" fontId="33" fillId="7" borderId="17" applyNumberFormat="0" applyAlignment="0" applyProtection="0">
      <alignment vertical="center"/>
    </xf>
    <xf numFmtId="0" fontId="34" fillId="8" borderId="19" applyNumberFormat="0" applyAlignment="0" applyProtection="0">
      <alignment vertical="center"/>
    </xf>
    <xf numFmtId="0" fontId="35" fillId="0" borderId="20" applyNumberFormat="0" applyFill="0" applyAlignment="0" applyProtection="0">
      <alignment vertical="center"/>
    </xf>
    <xf numFmtId="0" fontId="36" fillId="0" borderId="21" applyNumberFormat="0" applyFill="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9" fillId="11" borderId="0" applyNumberFormat="0" applyBorder="0" applyAlignment="0" applyProtection="0">
      <alignment vertical="center"/>
    </xf>
    <xf numFmtId="0" fontId="40" fillId="12" borderId="0" applyNumberFormat="0" applyBorder="0" applyAlignment="0" applyProtection="0">
      <alignment vertical="center"/>
    </xf>
    <xf numFmtId="0" fontId="41" fillId="13" borderId="0" applyNumberFormat="0" applyBorder="0" applyAlignment="0" applyProtection="0">
      <alignment vertical="center"/>
    </xf>
    <xf numFmtId="0" fontId="41"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41" fillId="17" borderId="0" applyNumberFormat="0" applyBorder="0" applyAlignment="0" applyProtection="0">
      <alignment vertical="center"/>
    </xf>
    <xf numFmtId="0" fontId="41"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41" fillId="21" borderId="0" applyNumberFormat="0" applyBorder="0" applyAlignment="0" applyProtection="0">
      <alignment vertical="center"/>
    </xf>
    <xf numFmtId="0" fontId="41"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41" fillId="25" borderId="0" applyNumberFormat="0" applyBorder="0" applyAlignment="0" applyProtection="0">
      <alignment vertical="center"/>
    </xf>
    <xf numFmtId="0" fontId="41"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41" fillId="29" borderId="0" applyNumberFormat="0" applyBorder="0" applyAlignment="0" applyProtection="0">
      <alignment vertical="center"/>
    </xf>
    <xf numFmtId="0" fontId="41"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41" fillId="33" borderId="0" applyNumberFormat="0" applyBorder="0" applyAlignment="0" applyProtection="0">
      <alignment vertical="center"/>
    </xf>
    <xf numFmtId="0" fontId="41" fillId="34" borderId="0" applyNumberFormat="0" applyBorder="0" applyAlignment="0" applyProtection="0">
      <alignment vertical="center"/>
    </xf>
    <xf numFmtId="0" fontId="40" fillId="35" borderId="0" applyNumberFormat="0" applyBorder="0" applyAlignment="0" applyProtection="0">
      <alignment vertical="center"/>
    </xf>
  </cellStyleXfs>
  <cellXfs count="117">
    <xf numFmtId="0" fontId="0" fillId="0" borderId="0" xfId="0">
      <alignment vertical="center"/>
    </xf>
    <xf numFmtId="0" fontId="1" fillId="0" borderId="0" xfId="0" applyFont="1" applyBorder="1" applyAlignment="1">
      <alignment horizontal="center" vertical="center" wrapText="1"/>
    </xf>
    <xf numFmtId="0" fontId="1" fillId="0" borderId="0" xfId="0" applyFont="1" applyBorder="1" applyAlignment="1">
      <alignment vertical="center" wrapText="1"/>
    </xf>
    <xf numFmtId="0" fontId="0" fillId="0" borderId="0" xfId="0" applyBorder="1" applyAlignment="1">
      <alignment vertical="center" wrapText="1"/>
    </xf>
    <xf numFmtId="0" fontId="0" fillId="0" borderId="0" xfId="0" applyBorder="1" applyAlignment="1">
      <alignment horizontal="center" vertical="center" wrapText="1"/>
    </xf>
    <xf numFmtId="0" fontId="0" fillId="0" borderId="0" xfId="0" applyBorder="1" applyAlignment="1">
      <alignment horizontal="left" vertical="center" wrapText="1"/>
    </xf>
    <xf numFmtId="0" fontId="0" fillId="0" borderId="0" xfId="0" applyFill="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176"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Fill="1" applyBorder="1" applyAlignment="1">
      <alignment vertical="center" wrapText="1"/>
    </xf>
    <xf numFmtId="0" fontId="3" fillId="0" borderId="1" xfId="0" applyFont="1" applyBorder="1" applyAlignment="1">
      <alignment horizontal="left" vertical="center" wrapText="1"/>
    </xf>
    <xf numFmtId="176" fontId="5" fillId="0"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1" fillId="0" borderId="1" xfId="0" applyFont="1" applyBorder="1" applyAlignment="1">
      <alignment horizontal="left" vertical="center" wrapText="1"/>
    </xf>
    <xf numFmtId="176" fontId="5" fillId="2" borderId="1" xfId="0" applyNumberFormat="1" applyFont="1" applyFill="1" applyBorder="1" applyAlignment="1">
      <alignment horizontal="center" vertical="center" wrapText="1"/>
    </xf>
    <xf numFmtId="176" fontId="5" fillId="3" borderId="1" xfId="0" applyNumberFormat="1" applyFont="1" applyFill="1" applyBorder="1" applyAlignment="1">
      <alignment horizontal="center" vertical="center" wrapText="1"/>
    </xf>
    <xf numFmtId="0" fontId="1" fillId="0" borderId="0" xfId="0" applyFont="1" applyAlignment="1">
      <alignment vertical="center" wrapText="1"/>
    </xf>
    <xf numFmtId="0" fontId="4" fillId="3" borderId="1" xfId="0" applyFont="1" applyFill="1" applyBorder="1" applyAlignment="1">
      <alignment vertical="center" wrapText="1"/>
    </xf>
    <xf numFmtId="0" fontId="0" fillId="0" borderId="1" xfId="0" applyBorder="1" applyAlignment="1">
      <alignment vertical="center" wrapText="1"/>
    </xf>
    <xf numFmtId="0" fontId="0" fillId="0" borderId="1" xfId="0" applyBorder="1" applyAlignment="1">
      <alignment horizontal="left" vertical="center" wrapText="1"/>
    </xf>
    <xf numFmtId="0" fontId="0" fillId="0" borderId="1" xfId="0" applyBorder="1" applyAlignment="1">
      <alignment horizontal="center" vertical="center" wrapText="1"/>
    </xf>
    <xf numFmtId="176" fontId="5" fillId="3" borderId="2" xfId="0" applyNumberFormat="1" applyFont="1" applyFill="1" applyBorder="1" applyAlignment="1">
      <alignment horizontal="center" vertical="center" wrapText="1"/>
    </xf>
    <xf numFmtId="58" fontId="0" fillId="0" borderId="1" xfId="0" applyNumberFormat="1" applyBorder="1" applyAlignment="1">
      <alignment horizontal="center" vertical="center" wrapText="1"/>
    </xf>
    <xf numFmtId="176" fontId="5" fillId="4" borderId="1" xfId="0" applyNumberFormat="1" applyFont="1" applyFill="1" applyBorder="1" applyAlignment="1">
      <alignment horizontal="center" vertical="center" wrapText="1"/>
    </xf>
    <xf numFmtId="0" fontId="0" fillId="3" borderId="0" xfId="0" applyFill="1" applyBorder="1" applyAlignment="1">
      <alignment vertical="center" wrapText="1"/>
    </xf>
    <xf numFmtId="0" fontId="0" fillId="2" borderId="0" xfId="0" applyFill="1" applyBorder="1" applyAlignment="1">
      <alignment vertical="center" wrapText="1"/>
    </xf>
    <xf numFmtId="0" fontId="5" fillId="0" borderId="0" xfId="0" applyFont="1" applyFill="1" applyAlignment="1">
      <alignment vertical="center"/>
    </xf>
    <xf numFmtId="0" fontId="5" fillId="0" borderId="0" xfId="0" applyFont="1" applyFill="1" applyAlignment="1">
      <alignment horizontal="center" vertical="center"/>
    </xf>
    <xf numFmtId="0" fontId="6" fillId="0" borderId="0" xfId="0" applyFont="1" applyFill="1" applyAlignment="1">
      <alignment horizontal="center" vertical="center" wrapText="1"/>
    </xf>
    <xf numFmtId="0" fontId="7" fillId="0" borderId="3" xfId="0" applyNumberFormat="1" applyFont="1" applyFill="1" applyBorder="1" applyAlignment="1" applyProtection="1">
      <alignment horizontal="center" vertical="center" wrapText="1"/>
    </xf>
    <xf numFmtId="0" fontId="7" fillId="0" borderId="4" xfId="0" applyNumberFormat="1" applyFont="1" applyFill="1" applyBorder="1" applyAlignment="1" applyProtection="1">
      <alignment horizontal="center" vertical="center" wrapText="1"/>
    </xf>
    <xf numFmtId="176" fontId="7" fillId="0" borderId="4" xfId="0" applyNumberFormat="1" applyFont="1" applyFill="1" applyBorder="1" applyAlignment="1" applyProtection="1">
      <alignment horizontal="center" vertical="center" wrapText="1"/>
    </xf>
    <xf numFmtId="176" fontId="7" fillId="0" borderId="5" xfId="0" applyNumberFormat="1" applyFont="1" applyFill="1" applyBorder="1" applyAlignment="1">
      <alignment horizontal="center" vertical="center" wrapText="1"/>
    </xf>
    <xf numFmtId="0" fontId="7" fillId="0" borderId="6" xfId="0" applyNumberFormat="1" applyFont="1" applyFill="1" applyBorder="1" applyAlignment="1" applyProtection="1">
      <alignment horizontal="center" vertical="center" wrapText="1"/>
    </xf>
    <xf numFmtId="0" fontId="7" fillId="0" borderId="7" xfId="0" applyNumberFormat="1" applyFont="1" applyFill="1" applyBorder="1" applyAlignment="1" applyProtection="1">
      <alignment horizontal="center" vertical="center" wrapText="1"/>
    </xf>
    <xf numFmtId="176" fontId="7" fillId="0" borderId="7" xfId="0" applyNumberFormat="1" applyFont="1" applyFill="1" applyBorder="1" applyAlignment="1" applyProtection="1">
      <alignment horizontal="center" vertical="center" wrapText="1"/>
    </xf>
    <xf numFmtId="176" fontId="7" fillId="0" borderId="3" xfId="0" applyNumberFormat="1" applyFont="1" applyFill="1" applyBorder="1" applyAlignment="1">
      <alignment horizontal="center" vertical="center" wrapText="1"/>
    </xf>
    <xf numFmtId="176" fontId="7" fillId="0" borderId="4" xfId="0" applyNumberFormat="1" applyFont="1" applyFill="1" applyBorder="1" applyAlignment="1">
      <alignment horizontal="center" vertical="center" wrapText="1"/>
    </xf>
    <xf numFmtId="0" fontId="7" fillId="0" borderId="8" xfId="0" applyNumberFormat="1" applyFont="1" applyFill="1" applyBorder="1" applyAlignment="1" applyProtection="1">
      <alignment horizontal="center" vertical="center" wrapText="1"/>
    </xf>
    <xf numFmtId="0" fontId="7" fillId="0" borderId="2" xfId="0" applyNumberFormat="1" applyFont="1" applyFill="1" applyBorder="1" applyAlignment="1" applyProtection="1">
      <alignment horizontal="center" vertical="center" wrapText="1"/>
    </xf>
    <xf numFmtId="176" fontId="7" fillId="0" borderId="2" xfId="0" applyNumberFormat="1" applyFont="1" applyFill="1" applyBorder="1" applyAlignment="1" applyProtection="1">
      <alignment horizontal="center" vertical="center" wrapText="1"/>
    </xf>
    <xf numFmtId="176" fontId="7" fillId="0" borderId="8" xfId="0" applyNumberFormat="1" applyFont="1" applyFill="1" applyBorder="1" applyAlignment="1">
      <alignment horizontal="center" vertical="center" wrapText="1"/>
    </xf>
    <xf numFmtId="176" fontId="7" fillId="0" borderId="2"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176" fontId="7"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176" fontId="8" fillId="0" borderId="1" xfId="0" applyNumberFormat="1" applyFont="1" applyFill="1" applyBorder="1" applyAlignment="1" applyProtection="1">
      <alignment vertical="center" wrapText="1"/>
      <protection locked="0"/>
    </xf>
    <xf numFmtId="176" fontId="9"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xf>
    <xf numFmtId="0" fontId="7" fillId="0" borderId="0" xfId="0" applyFont="1" applyFill="1" applyAlignment="1">
      <alignment horizontal="left" vertical="center" wrapText="1"/>
    </xf>
    <xf numFmtId="0" fontId="5" fillId="0" borderId="0" xfId="0" applyNumberFormat="1" applyFont="1" applyFill="1" applyAlignment="1">
      <alignment vertical="center"/>
    </xf>
    <xf numFmtId="176" fontId="7" fillId="0" borderId="9" xfId="0" applyNumberFormat="1" applyFont="1" applyFill="1" applyBorder="1" applyAlignment="1">
      <alignment horizontal="center" vertical="center" wrapText="1"/>
    </xf>
    <xf numFmtId="176" fontId="7" fillId="0" borderId="10" xfId="0" applyNumberFormat="1"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176" fontId="7" fillId="0" borderId="7" xfId="0" applyNumberFormat="1" applyFont="1" applyFill="1" applyBorder="1" applyAlignment="1">
      <alignment horizontal="center" vertical="center" wrapText="1"/>
    </xf>
    <xf numFmtId="176" fontId="7" fillId="0" borderId="11" xfId="0" applyNumberFormat="1" applyFont="1" applyFill="1" applyBorder="1" applyAlignment="1">
      <alignment horizontal="center" vertical="center" wrapText="1"/>
    </xf>
    <xf numFmtId="176" fontId="7" fillId="0" borderId="12" xfId="0" applyNumberFormat="1" applyFont="1" applyFill="1" applyBorder="1" applyAlignment="1">
      <alignment horizontal="center" vertical="center" wrapText="1"/>
    </xf>
    <xf numFmtId="0" fontId="7" fillId="0" borderId="1" xfId="0" applyFont="1" applyFill="1" applyBorder="1" applyAlignment="1"/>
    <xf numFmtId="0" fontId="10" fillId="0" borderId="1" xfId="0" applyFont="1" applyFill="1" applyBorder="1" applyAlignment="1"/>
    <xf numFmtId="0" fontId="7" fillId="0" borderId="1" xfId="0" applyFont="1" applyFill="1" applyBorder="1" applyAlignment="1">
      <alignment vertical="center"/>
    </xf>
    <xf numFmtId="0" fontId="7" fillId="0" borderId="13" xfId="0" applyFont="1" applyFill="1" applyBorder="1" applyAlignment="1">
      <alignment vertical="center"/>
    </xf>
    <xf numFmtId="0" fontId="5" fillId="0" borderId="1" xfId="0" applyFont="1" applyFill="1" applyBorder="1" applyAlignment="1">
      <alignment vertical="center"/>
    </xf>
    <xf numFmtId="176" fontId="11" fillId="0" borderId="1" xfId="0" applyNumberFormat="1" applyFont="1" applyFill="1" applyBorder="1" applyAlignment="1" applyProtection="1">
      <alignment horizontal="center" vertical="center"/>
      <protection locked="0"/>
    </xf>
    <xf numFmtId="176" fontId="12" fillId="0" borderId="1" xfId="0" applyNumberFormat="1" applyFont="1" applyFill="1" applyBorder="1" applyAlignment="1">
      <alignment vertical="center"/>
    </xf>
    <xf numFmtId="176" fontId="9" fillId="0" borderId="1" xfId="0" applyNumberFormat="1" applyFont="1" applyFill="1" applyBorder="1" applyAlignment="1">
      <alignment horizontal="center" vertical="center"/>
    </xf>
    <xf numFmtId="0" fontId="10"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xf>
    <xf numFmtId="0" fontId="7" fillId="0" borderId="0" xfId="0" applyFont="1" applyFill="1" applyAlignment="1">
      <alignment horizontal="center" vertical="center" wrapText="1"/>
    </xf>
    <xf numFmtId="0" fontId="0" fillId="0" borderId="0" xfId="0" applyAlignment="1">
      <alignment horizontal="left" vertical="center"/>
    </xf>
    <xf numFmtId="0" fontId="13" fillId="0" borderId="0" xfId="0" applyFont="1" applyAlignment="1">
      <alignment horizontal="center" vertical="center"/>
    </xf>
    <xf numFmtId="0" fontId="13" fillId="0" borderId="0" xfId="0" applyFont="1" applyAlignment="1">
      <alignment horizontal="left" vertical="center"/>
    </xf>
    <xf numFmtId="0" fontId="9" fillId="0" borderId="4" xfId="0" applyFont="1" applyFill="1" applyBorder="1" applyAlignment="1" applyProtection="1">
      <alignment horizontal="center" vertical="center" wrapText="1"/>
    </xf>
    <xf numFmtId="0" fontId="9" fillId="0" borderId="4" xfId="0" applyFont="1" applyFill="1" applyBorder="1" applyAlignment="1" applyProtection="1">
      <alignment horizontal="left" vertical="center" wrapText="1"/>
    </xf>
    <xf numFmtId="0" fontId="9" fillId="0" borderId="7" xfId="0" applyFont="1" applyFill="1" applyBorder="1" applyAlignment="1" applyProtection="1">
      <alignment horizontal="center" vertical="center" wrapText="1"/>
    </xf>
    <xf numFmtId="0" fontId="9" fillId="0" borderId="7" xfId="0" applyFont="1" applyFill="1" applyBorder="1" applyAlignment="1" applyProtection="1">
      <alignment horizontal="left" vertical="center" wrapText="1"/>
    </xf>
    <xf numFmtId="176" fontId="9" fillId="0" borderId="4" xfId="0" applyNumberFormat="1" applyFont="1" applyFill="1" applyBorder="1" applyAlignment="1">
      <alignment horizontal="center" vertical="center" wrapText="1"/>
    </xf>
    <xf numFmtId="0" fontId="9" fillId="0" borderId="1" xfId="0" applyFont="1" applyFill="1" applyBorder="1" applyAlignment="1" applyProtection="1">
      <alignment horizontal="center" vertical="center" wrapText="1"/>
    </xf>
    <xf numFmtId="0" fontId="9" fillId="0" borderId="1" xfId="0" applyFont="1" applyFill="1" applyBorder="1" applyAlignment="1" applyProtection="1">
      <alignment horizontal="left" vertical="center" wrapText="1"/>
    </xf>
    <xf numFmtId="176" fontId="14" fillId="0" borderId="1" xfId="0" applyNumberFormat="1" applyFont="1" applyFill="1" applyBorder="1" applyAlignment="1">
      <alignment horizontal="center" vertical="center" wrapText="1"/>
    </xf>
    <xf numFmtId="176" fontId="14" fillId="2"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176" fontId="15" fillId="0" borderId="1" xfId="0" applyNumberFormat="1" applyFont="1" applyFill="1" applyBorder="1" applyAlignment="1">
      <alignment vertical="center" wrapText="1"/>
    </xf>
    <xf numFmtId="0" fontId="16" fillId="0" borderId="1" xfId="0" applyFont="1" applyBorder="1" applyAlignment="1">
      <alignment vertical="center" wrapText="1"/>
    </xf>
    <xf numFmtId="176" fontId="15" fillId="2" borderId="1" xfId="0" applyNumberFormat="1" applyFont="1" applyFill="1" applyBorder="1" applyAlignment="1">
      <alignment horizontal="center" vertical="center" wrapText="1"/>
    </xf>
    <xf numFmtId="176" fontId="15" fillId="0" borderId="1" xfId="0" applyNumberFormat="1" applyFont="1" applyFill="1" applyBorder="1" applyAlignment="1">
      <alignment horizontal="center" vertical="center" wrapText="1"/>
    </xf>
    <xf numFmtId="178" fontId="9" fillId="0" borderId="1" xfId="0" applyNumberFormat="1" applyFont="1" applyFill="1" applyBorder="1" applyAlignment="1" applyProtection="1">
      <alignment horizontal="center" vertical="center" wrapText="1"/>
    </xf>
    <xf numFmtId="0" fontId="16" fillId="0" borderId="1" xfId="0" applyFont="1" applyBorder="1" applyAlignment="1">
      <alignment horizontal="center" vertical="center"/>
    </xf>
    <xf numFmtId="0" fontId="16" fillId="0" borderId="1" xfId="0" applyFont="1" applyBorder="1" applyAlignment="1">
      <alignment horizontal="left" vertical="center"/>
    </xf>
    <xf numFmtId="0" fontId="16" fillId="0" borderId="1" xfId="0" applyFont="1" applyBorder="1">
      <alignment vertical="center"/>
    </xf>
    <xf numFmtId="0" fontId="9" fillId="0" borderId="4" xfId="0" applyFont="1" applyFill="1" applyBorder="1" applyAlignment="1" applyProtection="1">
      <alignment horizontal="center" vertical="center" wrapText="1"/>
      <protection locked="0"/>
    </xf>
    <xf numFmtId="176" fontId="9" fillId="0" borderId="7" xfId="0" applyNumberFormat="1" applyFont="1" applyFill="1" applyBorder="1" applyAlignment="1">
      <alignment horizontal="center" vertical="center" wrapText="1"/>
    </xf>
    <xf numFmtId="0" fontId="9" fillId="0" borderId="7" xfId="0" applyFont="1" applyFill="1" applyBorder="1" applyAlignment="1" applyProtection="1">
      <alignment horizontal="center" vertical="center" wrapText="1"/>
      <protection locked="0"/>
    </xf>
    <xf numFmtId="176" fontId="17" fillId="0" borderId="1" xfId="0" applyNumberFormat="1" applyFont="1" applyFill="1" applyBorder="1" applyAlignment="1" applyProtection="1">
      <alignment horizontal="center" vertical="center" wrapText="1"/>
      <protection locked="0"/>
    </xf>
    <xf numFmtId="176" fontId="18" fillId="0" borderId="1" xfId="0" applyNumberFormat="1" applyFont="1" applyFill="1" applyBorder="1" applyAlignment="1">
      <alignment vertical="center" wrapText="1"/>
    </xf>
    <xf numFmtId="0" fontId="19" fillId="0" borderId="1" xfId="0" applyFont="1" applyFill="1" applyBorder="1" applyAlignment="1" applyProtection="1">
      <alignment horizontal="center" vertical="center" wrapText="1"/>
      <protection locked="0"/>
    </xf>
    <xf numFmtId="176" fontId="16" fillId="0" borderId="1" xfId="0" applyNumberFormat="1" applyFont="1" applyBorder="1">
      <alignment vertical="center"/>
    </xf>
    <xf numFmtId="0" fontId="0" fillId="0" borderId="0" xfId="0" applyAlignment="1">
      <alignment horizontal="center" vertical="center"/>
    </xf>
    <xf numFmtId="0" fontId="20" fillId="0" borderId="0" xfId="0" applyFont="1" applyAlignment="1">
      <alignment horizontal="center" vertical="center"/>
    </xf>
    <xf numFmtId="0" fontId="0" fillId="0" borderId="1" xfId="0" applyBorder="1" applyAlignment="1">
      <alignment horizontal="center" vertical="center"/>
    </xf>
    <xf numFmtId="176" fontId="0" fillId="0" borderId="1" xfId="0" applyNumberFormat="1" applyBorder="1">
      <alignment vertical="center"/>
    </xf>
    <xf numFmtId="0" fontId="0" fillId="0" borderId="1" xfId="0" applyBorder="1">
      <alignment vertical="center"/>
    </xf>
    <xf numFmtId="0" fontId="5" fillId="0" borderId="0" xfId="0" applyFont="1" applyFill="1" applyBorder="1" applyAlignment="1">
      <alignment vertical="center"/>
    </xf>
    <xf numFmtId="0" fontId="5" fillId="0" borderId="0" xfId="0" applyNumberFormat="1" applyFont="1" applyFill="1" applyBorder="1" applyAlignment="1">
      <alignment vertical="center" wrapText="1"/>
    </xf>
    <xf numFmtId="0" fontId="21" fillId="0" borderId="0" xfId="0" applyFont="1" applyFill="1" applyBorder="1" applyAlignment="1">
      <alignment horizontal="center" vertical="center"/>
    </xf>
    <xf numFmtId="0" fontId="22" fillId="0" borderId="1" xfId="0" applyNumberFormat="1" applyFont="1" applyFill="1" applyBorder="1" applyAlignment="1">
      <alignment horizontal="justify" vertical="center" wrapText="1"/>
    </xf>
    <xf numFmtId="0" fontId="22" fillId="0" borderId="0" xfId="0" applyNumberFormat="1" applyFont="1" applyFill="1" applyBorder="1" applyAlignment="1">
      <alignment horizontal="justify" vertical="center" wrapText="1"/>
    </xf>
    <xf numFmtId="0" fontId="5" fillId="0" borderId="0" xfId="0" applyNumberFormat="1" applyFont="1" applyFill="1" applyAlignment="1">
      <alignment horizontal="left" vertical="top" wrapText="1"/>
    </xf>
    <xf numFmtId="0" fontId="22" fillId="0" borderId="1" xfId="0" applyNumberFormat="1" applyFont="1" applyFill="1" applyBorder="1" applyAlignment="1">
      <alignment horizontal="left" vertical="center" wrapText="1"/>
    </xf>
    <xf numFmtId="0" fontId="22" fillId="0" borderId="0" xfId="0" applyNumberFormat="1"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eetMetadata" Target="metadata.xml"/><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
  <sheetViews>
    <sheetView topLeftCell="A7" workbookViewId="0">
      <selection activeCell="A16" sqref="A16"/>
    </sheetView>
  </sheetViews>
  <sheetFormatPr defaultColWidth="8.75" defaultRowHeight="14.25" outlineLevelCol="4"/>
  <cols>
    <col min="1" max="1" width="86.5" style="109" customWidth="1"/>
    <col min="2" max="3" width="9" style="109"/>
    <col min="4" max="4" width="9" style="109" customWidth="1"/>
    <col min="5" max="5" width="50.75" style="109" customWidth="1"/>
    <col min="6" max="32" width="9" style="109"/>
    <col min="33" max="16384" width="8.75" style="109"/>
  </cols>
  <sheetData>
    <row r="1" s="109" customFormat="1" ht="49" customHeight="1" spans="1:1">
      <c r="A1" s="111" t="s">
        <v>0</v>
      </c>
    </row>
    <row r="2" s="110" customFormat="1" ht="27" customHeight="1" spans="1:4">
      <c r="A2" s="112" t="s">
        <v>1</v>
      </c>
      <c r="D2" s="111"/>
    </row>
    <row r="3" s="110" customFormat="1" ht="42" customHeight="1" spans="1:4">
      <c r="A3" s="112" t="s">
        <v>2</v>
      </c>
      <c r="D3" s="113"/>
    </row>
    <row r="4" s="110" customFormat="1" ht="72" customHeight="1" spans="1:5">
      <c r="A4" s="112" t="s">
        <v>3</v>
      </c>
      <c r="D4" s="113"/>
      <c r="E4" s="114"/>
    </row>
    <row r="5" s="110" customFormat="1" ht="36" customHeight="1" spans="1:5">
      <c r="A5" s="112" t="s">
        <v>4</v>
      </c>
      <c r="D5" s="113"/>
      <c r="E5" s="114"/>
    </row>
    <row r="6" s="110" customFormat="1" ht="61" customHeight="1" spans="1:5">
      <c r="A6" s="112" t="s">
        <v>5</v>
      </c>
      <c r="D6" s="113"/>
      <c r="E6" s="114"/>
    </row>
    <row r="7" s="110" customFormat="1" ht="57" customHeight="1" spans="1:5">
      <c r="A7" s="112" t="s">
        <v>6</v>
      </c>
      <c r="D7" s="113"/>
      <c r="E7" s="114"/>
    </row>
    <row r="8" s="110" customFormat="1" ht="53" customHeight="1" spans="1:4">
      <c r="A8" s="115" t="s">
        <v>7</v>
      </c>
      <c r="D8" s="113"/>
    </row>
    <row r="9" s="110" customFormat="1" ht="30" customHeight="1" spans="1:4">
      <c r="A9" s="115" t="s">
        <v>8</v>
      </c>
      <c r="D9" s="116"/>
    </row>
    <row r="10" s="109" customFormat="1" ht="40" customHeight="1" spans="1:4">
      <c r="A10" s="115" t="s">
        <v>9</v>
      </c>
      <c r="D10" s="116"/>
    </row>
    <row r="11" s="109" customFormat="1" ht="51" customHeight="1" spans="1:4">
      <c r="A11" s="115" t="s">
        <v>10</v>
      </c>
      <c r="D11" s="116"/>
    </row>
  </sheetData>
  <mergeCells count="1">
    <mergeCell ref="E4:E7"/>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
  <sheetViews>
    <sheetView tabSelected="1" workbookViewId="0">
      <selection activeCell="F11" sqref="F11:F12"/>
    </sheetView>
  </sheetViews>
  <sheetFormatPr defaultColWidth="9" defaultRowHeight="13.5" outlineLevelRow="6" outlineLevelCol="3"/>
  <cols>
    <col min="1" max="1" width="9.625" style="104" customWidth="1"/>
    <col min="2" max="2" width="26.875" style="104" customWidth="1"/>
    <col min="3" max="3" width="29.25" customWidth="1"/>
    <col min="4" max="4" width="17.5" customWidth="1"/>
    <col min="6" max="7" width="12.625"/>
  </cols>
  <sheetData>
    <row r="1" ht="67" customHeight="1" spans="1:4">
      <c r="A1" s="105" t="s">
        <v>11</v>
      </c>
      <c r="B1" s="105"/>
      <c r="C1" s="105"/>
      <c r="D1" s="105"/>
    </row>
    <row r="2" s="104" customFormat="1" ht="49" customHeight="1" spans="1:4">
      <c r="A2" s="106" t="s">
        <v>12</v>
      </c>
      <c r="B2" s="106" t="s">
        <v>13</v>
      </c>
      <c r="C2" s="106" t="s">
        <v>14</v>
      </c>
      <c r="D2" s="106" t="s">
        <v>15</v>
      </c>
    </row>
    <row r="3" ht="49" customHeight="1" spans="1:4">
      <c r="A3" s="106">
        <v>1</v>
      </c>
      <c r="B3" s="106" t="s">
        <v>16</v>
      </c>
      <c r="C3" s="107">
        <f ca="1">硬装部分清单!L42</f>
        <v>698886.835152678</v>
      </c>
      <c r="D3" s="108"/>
    </row>
    <row r="4" ht="49" customHeight="1" spans="1:4">
      <c r="A4" s="106">
        <v>2</v>
      </c>
      <c r="B4" s="106" t="s">
        <v>17</v>
      </c>
      <c r="C4" s="107">
        <f>安装部分清单!L22</f>
        <v>26113.6192336211</v>
      </c>
      <c r="D4" s="108"/>
    </row>
    <row r="5" ht="49" customHeight="1" spans="1:4">
      <c r="A5" s="106">
        <v>3</v>
      </c>
      <c r="B5" s="106" t="s">
        <v>18</v>
      </c>
      <c r="C5" s="107">
        <f ca="1">SUM(C3:C4)</f>
        <v>725000.454386299</v>
      </c>
      <c r="D5" s="108" t="s">
        <v>19</v>
      </c>
    </row>
    <row r="6" ht="49" customHeight="1"/>
    <row r="7" spans="3:4">
      <c r="C7" s="104" t="s">
        <v>20</v>
      </c>
      <c r="D7" s="104"/>
    </row>
  </sheetData>
  <mergeCells count="2">
    <mergeCell ref="A1:D1"/>
    <mergeCell ref="C7:D7"/>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2"/>
  <sheetViews>
    <sheetView workbookViewId="0">
      <pane ySplit="3" topLeftCell="A16" activePane="bottomLeft" state="frozen"/>
      <selection/>
      <selection pane="bottomLeft" activeCell="G21" sqref="G21"/>
    </sheetView>
  </sheetViews>
  <sheetFormatPr defaultColWidth="9" defaultRowHeight="13.5"/>
  <cols>
    <col min="1" max="1" width="4.75" customWidth="1"/>
    <col min="2" max="2" width="17.125" style="76" customWidth="1"/>
    <col min="3" max="3" width="30.625" customWidth="1"/>
    <col min="4" max="4" width="6" customWidth="1"/>
    <col min="5" max="5" width="9.5" customWidth="1"/>
    <col min="6" max="6" width="6.875" customWidth="1"/>
    <col min="7" max="7" width="8" customWidth="1"/>
    <col min="8" max="8" width="7.75" customWidth="1"/>
    <col min="9" max="9" width="8.875" customWidth="1"/>
    <col min="10" max="10" width="6.375" customWidth="1"/>
    <col min="12" max="12" width="10.375" customWidth="1"/>
    <col min="14" max="14" width="7.25" customWidth="1"/>
  </cols>
  <sheetData>
    <row r="1" ht="39" customHeight="1" spans="1:14">
      <c r="A1" s="77" t="s">
        <v>21</v>
      </c>
      <c r="B1" s="78"/>
      <c r="C1" s="77"/>
      <c r="D1" s="77"/>
      <c r="E1" s="77"/>
      <c r="F1" s="77"/>
      <c r="G1" s="77"/>
      <c r="H1" s="77"/>
      <c r="I1" s="77"/>
      <c r="J1" s="77"/>
      <c r="K1" s="77"/>
      <c r="L1" s="77"/>
      <c r="M1" s="77"/>
      <c r="N1" s="77"/>
    </row>
    <row r="2" ht="21" customHeight="1" spans="1:14">
      <c r="A2" s="79" t="s">
        <v>12</v>
      </c>
      <c r="B2" s="80" t="s">
        <v>13</v>
      </c>
      <c r="C2" s="79" t="s">
        <v>22</v>
      </c>
      <c r="D2" s="79" t="s">
        <v>23</v>
      </c>
      <c r="E2" s="79" t="s">
        <v>24</v>
      </c>
      <c r="F2" s="53" t="s">
        <v>25</v>
      </c>
      <c r="G2" s="53"/>
      <c r="H2" s="53"/>
      <c r="I2" s="53"/>
      <c r="J2" s="53"/>
      <c r="K2" s="83" t="s">
        <v>26</v>
      </c>
      <c r="L2" s="83" t="s">
        <v>27</v>
      </c>
      <c r="M2" s="97" t="s">
        <v>15</v>
      </c>
      <c r="N2" s="97" t="s">
        <v>28</v>
      </c>
    </row>
    <row r="3" ht="66" customHeight="1" spans="1:14">
      <c r="A3" s="81"/>
      <c r="B3" s="82"/>
      <c r="C3" s="81"/>
      <c r="D3" s="81"/>
      <c r="E3" s="81"/>
      <c r="F3" s="83" t="s">
        <v>29</v>
      </c>
      <c r="G3" s="83" t="s">
        <v>30</v>
      </c>
      <c r="H3" s="83" t="s">
        <v>31</v>
      </c>
      <c r="I3" s="83" t="s">
        <v>32</v>
      </c>
      <c r="J3" s="83" t="s">
        <v>33</v>
      </c>
      <c r="K3" s="98"/>
      <c r="L3" s="98"/>
      <c r="M3" s="99"/>
      <c r="N3" s="99"/>
    </row>
    <row r="4" ht="42" customHeight="1" spans="1:14">
      <c r="A4" s="84" t="s">
        <v>34</v>
      </c>
      <c r="B4" s="85" t="s">
        <v>35</v>
      </c>
      <c r="C4" s="84"/>
      <c r="D4" s="84"/>
      <c r="E4" s="84"/>
      <c r="F4" s="53"/>
      <c r="G4" s="53"/>
      <c r="H4" s="53"/>
      <c r="I4" s="53"/>
      <c r="J4" s="53"/>
      <c r="K4" s="53"/>
      <c r="L4" s="53"/>
      <c r="M4" s="61"/>
      <c r="N4" s="61"/>
    </row>
    <row r="5" ht="91" customHeight="1" spans="1:14">
      <c r="A5" s="84">
        <v>1</v>
      </c>
      <c r="B5" s="85" t="s">
        <v>36</v>
      </c>
      <c r="C5" s="85" t="s">
        <v>37</v>
      </c>
      <c r="D5" s="84" t="s">
        <v>38</v>
      </c>
      <c r="E5" s="84">
        <v>200.304</v>
      </c>
      <c r="F5" s="86">
        <v>80</v>
      </c>
      <c r="G5" s="86">
        <v>210</v>
      </c>
      <c r="H5" s="86">
        <v>55</v>
      </c>
      <c r="I5" s="100">
        <f>((F5+G5+H5)*0.07)</f>
        <v>24.15</v>
      </c>
      <c r="J5" s="101">
        <f t="shared" ref="J5:J11" si="0">(F5+G5+H5+I5)*0.09</f>
        <v>33.2235</v>
      </c>
      <c r="K5" s="92">
        <f t="shared" ref="K5:K11" si="1">F5+G5+H5+I5+J5</f>
        <v>402.3735</v>
      </c>
      <c r="L5" s="92">
        <f t="shared" ref="L5:L11" si="2">K5*E5</f>
        <v>80597.021544</v>
      </c>
      <c r="M5" s="61"/>
      <c r="N5" s="61" t="s">
        <v>39</v>
      </c>
    </row>
    <row r="6" ht="45" customHeight="1" spans="1:14">
      <c r="A6" s="84">
        <v>2</v>
      </c>
      <c r="B6" s="85" t="s">
        <v>40</v>
      </c>
      <c r="C6" s="85" t="s">
        <v>41</v>
      </c>
      <c r="D6" s="84" t="s">
        <v>42</v>
      </c>
      <c r="E6" s="84">
        <f ca="1">景墙计算底稿!F6+景墙计算底稿!F10+景墙计算底稿!F13+景墙计算底稿!F28+景墙计算底稿!F31+景墙计算底稿!F34+景墙计算底稿!F39</f>
        <v>31.6</v>
      </c>
      <c r="F6" s="86">
        <v>30</v>
      </c>
      <c r="G6" s="86">
        <f>75</f>
        <v>75</v>
      </c>
      <c r="H6" s="86">
        <v>15</v>
      </c>
      <c r="I6" s="100">
        <f>((F6+G6+H6)*0.07)</f>
        <v>8.4</v>
      </c>
      <c r="J6" s="101">
        <f t="shared" si="0"/>
        <v>11.556</v>
      </c>
      <c r="K6" s="92">
        <f t="shared" si="1"/>
        <v>139.956</v>
      </c>
      <c r="L6" s="92">
        <f ca="1" t="shared" si="2"/>
        <v>4422.6096</v>
      </c>
      <c r="M6" s="61"/>
      <c r="N6" s="61"/>
    </row>
    <row r="7" ht="45" customHeight="1" spans="1:14">
      <c r="A7" s="84">
        <v>3</v>
      </c>
      <c r="B7" s="85" t="s">
        <v>43</v>
      </c>
      <c r="C7" s="85" t="s">
        <v>44</v>
      </c>
      <c r="D7" s="84" t="s">
        <v>42</v>
      </c>
      <c r="E7" s="84">
        <f ca="1">景墙计算底稿!F16</f>
        <v>7.4</v>
      </c>
      <c r="F7" s="86">
        <v>30</v>
      </c>
      <c r="G7" s="86">
        <f>55</f>
        <v>55</v>
      </c>
      <c r="H7" s="86">
        <v>15</v>
      </c>
      <c r="I7" s="100">
        <f t="shared" ref="I7:I25" si="3">((F7+G7+H7)*0.07)</f>
        <v>7</v>
      </c>
      <c r="J7" s="101">
        <f t="shared" si="0"/>
        <v>9.63</v>
      </c>
      <c r="K7" s="92">
        <f t="shared" si="1"/>
        <v>116.63</v>
      </c>
      <c r="L7" s="92">
        <f ca="1" t="shared" si="2"/>
        <v>863.062</v>
      </c>
      <c r="M7" s="61"/>
      <c r="N7" s="61"/>
    </row>
    <row r="8" ht="45" customHeight="1" spans="1:14">
      <c r="A8" s="84">
        <v>4</v>
      </c>
      <c r="B8" s="85" t="s">
        <v>45</v>
      </c>
      <c r="C8" s="85" t="s">
        <v>46</v>
      </c>
      <c r="D8" s="84" t="s">
        <v>38</v>
      </c>
      <c r="E8" s="84">
        <f ca="1">景墙计算底稿!F17</f>
        <v>13.024</v>
      </c>
      <c r="F8" s="86">
        <v>95</v>
      </c>
      <c r="G8" s="87">
        <f>300-10</f>
        <v>290</v>
      </c>
      <c r="H8" s="86">
        <v>50</v>
      </c>
      <c r="I8" s="100">
        <f t="shared" si="3"/>
        <v>30.45</v>
      </c>
      <c r="J8" s="101">
        <f t="shared" si="0"/>
        <v>41.8905</v>
      </c>
      <c r="K8" s="92">
        <f t="shared" si="1"/>
        <v>507.3405</v>
      </c>
      <c r="L8" s="92">
        <f ca="1" t="shared" si="2"/>
        <v>6607.602672</v>
      </c>
      <c r="M8" s="61"/>
      <c r="N8" s="61"/>
    </row>
    <row r="9" ht="45" customHeight="1" spans="1:14">
      <c r="A9" s="84">
        <v>5</v>
      </c>
      <c r="B9" s="85" t="s">
        <v>47</v>
      </c>
      <c r="C9" s="85" t="s">
        <v>48</v>
      </c>
      <c r="D9" s="84" t="s">
        <v>38</v>
      </c>
      <c r="E9" s="84">
        <f ca="1">景墙计算底稿!F19</f>
        <v>41.4</v>
      </c>
      <c r="F9" s="86">
        <v>85</v>
      </c>
      <c r="G9" s="87">
        <f>280-30</f>
        <v>250</v>
      </c>
      <c r="H9" s="86">
        <v>50</v>
      </c>
      <c r="I9" s="100">
        <f t="shared" si="3"/>
        <v>26.95</v>
      </c>
      <c r="J9" s="101">
        <f t="shared" si="0"/>
        <v>37.0755</v>
      </c>
      <c r="K9" s="92">
        <f t="shared" si="1"/>
        <v>449.0255</v>
      </c>
      <c r="L9" s="92">
        <f ca="1" t="shared" si="2"/>
        <v>18589.6557</v>
      </c>
      <c r="M9" s="102"/>
      <c r="N9" s="61"/>
    </row>
    <row r="10" ht="45" customHeight="1" spans="1:14">
      <c r="A10" s="84">
        <v>6</v>
      </c>
      <c r="B10" s="88" t="s">
        <v>49</v>
      </c>
      <c r="C10" s="85" t="s">
        <v>50</v>
      </c>
      <c r="D10" s="84" t="s">
        <v>38</v>
      </c>
      <c r="E10" s="84">
        <f ca="1">景墙计算底稿!F20</f>
        <v>41.4</v>
      </c>
      <c r="F10" s="86">
        <v>85</v>
      </c>
      <c r="G10" s="86">
        <f>390</f>
        <v>390</v>
      </c>
      <c r="H10" s="86">
        <v>20</v>
      </c>
      <c r="I10" s="100">
        <f t="shared" si="3"/>
        <v>34.65</v>
      </c>
      <c r="J10" s="101">
        <f t="shared" si="0"/>
        <v>47.6685</v>
      </c>
      <c r="K10" s="92">
        <f t="shared" si="1"/>
        <v>577.3185</v>
      </c>
      <c r="L10" s="92">
        <f ca="1" t="shared" si="2"/>
        <v>23900.9859</v>
      </c>
      <c r="M10" s="61"/>
      <c r="N10" s="61"/>
    </row>
    <row r="11" ht="45" customHeight="1" spans="1:14">
      <c r="A11" s="84">
        <v>7</v>
      </c>
      <c r="B11" s="88" t="s">
        <v>51</v>
      </c>
      <c r="C11" s="84" t="s">
        <v>52</v>
      </c>
      <c r="D11" s="84" t="s">
        <v>38</v>
      </c>
      <c r="E11" s="84">
        <f ca="1">景墙计算底稿!F21</f>
        <v>10.4864</v>
      </c>
      <c r="F11" s="86">
        <v>95</v>
      </c>
      <c r="G11" s="86">
        <f>260</f>
        <v>260</v>
      </c>
      <c r="H11" s="86">
        <v>50</v>
      </c>
      <c r="I11" s="100">
        <f t="shared" si="3"/>
        <v>28.35</v>
      </c>
      <c r="J11" s="101">
        <f t="shared" si="0"/>
        <v>39.0015</v>
      </c>
      <c r="K11" s="92">
        <f t="shared" si="1"/>
        <v>472.3515</v>
      </c>
      <c r="L11" s="92">
        <f ca="1" t="shared" si="2"/>
        <v>4953.2667696</v>
      </c>
      <c r="M11" s="61"/>
      <c r="N11" s="61"/>
    </row>
    <row r="12" ht="48" customHeight="1" spans="1:14">
      <c r="A12" s="84">
        <v>8</v>
      </c>
      <c r="B12" s="88" t="s">
        <v>53</v>
      </c>
      <c r="C12" s="85" t="s">
        <v>54</v>
      </c>
      <c r="D12" s="84" t="s">
        <v>38</v>
      </c>
      <c r="E12" s="84">
        <f ca="1">景墙计算底稿!F23</f>
        <v>24.3</v>
      </c>
      <c r="F12" s="86">
        <v>85</v>
      </c>
      <c r="G12" s="87">
        <f>400-20</f>
        <v>380</v>
      </c>
      <c r="H12" s="86">
        <v>20</v>
      </c>
      <c r="I12" s="100">
        <f t="shared" si="3"/>
        <v>33.95</v>
      </c>
      <c r="J12" s="101">
        <f t="shared" ref="J11:J15" si="4">(F12+G12+H12+I12)*0.09</f>
        <v>46.7055</v>
      </c>
      <c r="K12" s="92">
        <f t="shared" ref="K11:K15" si="5">F12+G12+H12+I12+J12</f>
        <v>565.6555</v>
      </c>
      <c r="L12" s="92">
        <f ca="1" t="shared" ref="L11:L15" si="6">K12*E12</f>
        <v>13745.42865</v>
      </c>
      <c r="M12" s="61"/>
      <c r="N12" s="61"/>
    </row>
    <row r="13" ht="45" customHeight="1" spans="1:14">
      <c r="A13" s="84">
        <v>9</v>
      </c>
      <c r="B13" s="88" t="s">
        <v>55</v>
      </c>
      <c r="C13" s="85" t="s">
        <v>56</v>
      </c>
      <c r="D13" s="84" t="s">
        <v>38</v>
      </c>
      <c r="E13" s="84">
        <f ca="1">景墙计算底稿!F25</f>
        <v>36</v>
      </c>
      <c r="F13" s="89">
        <v>220</v>
      </c>
      <c r="G13" s="89">
        <v>850</v>
      </c>
      <c r="H13" s="89">
        <v>30</v>
      </c>
      <c r="I13" s="100">
        <f t="shared" si="3"/>
        <v>77</v>
      </c>
      <c r="J13" s="101">
        <f t="shared" si="4"/>
        <v>105.93</v>
      </c>
      <c r="K13" s="92">
        <f t="shared" si="5"/>
        <v>1282.93</v>
      </c>
      <c r="L13" s="92">
        <f ca="1" t="shared" si="6"/>
        <v>46185.48</v>
      </c>
      <c r="M13" s="61"/>
      <c r="N13" s="61"/>
    </row>
    <row r="14" ht="45" customHeight="1" spans="1:14">
      <c r="A14" s="84">
        <v>10</v>
      </c>
      <c r="B14" s="88" t="s">
        <v>57</v>
      </c>
      <c r="C14" s="85" t="s">
        <v>58</v>
      </c>
      <c r="D14" s="84" t="s">
        <v>38</v>
      </c>
      <c r="E14" s="84">
        <f ca="1">景墙计算底稿!F41</f>
        <v>50.742</v>
      </c>
      <c r="F14" s="89">
        <v>15</v>
      </c>
      <c r="G14" s="89">
        <v>18</v>
      </c>
      <c r="H14" s="89"/>
      <c r="I14" s="100">
        <f t="shared" si="3"/>
        <v>2.31</v>
      </c>
      <c r="J14" s="101">
        <f t="shared" si="4"/>
        <v>3.1779</v>
      </c>
      <c r="K14" s="92">
        <f t="shared" si="5"/>
        <v>38.4879</v>
      </c>
      <c r="L14" s="92">
        <f ca="1" t="shared" si="6"/>
        <v>1952.9530218</v>
      </c>
      <c r="M14" s="61"/>
      <c r="N14" s="61" t="s">
        <v>59</v>
      </c>
    </row>
    <row r="15" ht="45" customHeight="1" spans="1:14">
      <c r="A15" s="84">
        <v>11</v>
      </c>
      <c r="B15" s="88" t="s">
        <v>60</v>
      </c>
      <c r="C15" s="85" t="s">
        <v>61</v>
      </c>
      <c r="D15" s="84" t="s">
        <v>38</v>
      </c>
      <c r="E15" s="84">
        <v>8.64</v>
      </c>
      <c r="F15" s="89">
        <v>110</v>
      </c>
      <c r="G15" s="89">
        <v>450</v>
      </c>
      <c r="H15" s="89">
        <v>50</v>
      </c>
      <c r="I15" s="100">
        <f t="shared" si="3"/>
        <v>42.7</v>
      </c>
      <c r="J15" s="101">
        <f t="shared" si="4"/>
        <v>58.743</v>
      </c>
      <c r="K15" s="92">
        <f t="shared" si="5"/>
        <v>711.443</v>
      </c>
      <c r="L15" s="92">
        <f t="shared" si="6"/>
        <v>6146.86752</v>
      </c>
      <c r="M15" s="61"/>
      <c r="N15" s="61"/>
    </row>
    <row r="16" ht="45" customHeight="1" spans="1:14">
      <c r="A16" s="84">
        <v>12</v>
      </c>
      <c r="B16" s="88" t="s">
        <v>62</v>
      </c>
      <c r="C16" s="85" t="s">
        <v>63</v>
      </c>
      <c r="D16" s="84" t="s">
        <v>38</v>
      </c>
      <c r="E16" s="84">
        <f ca="1">景墙计算底稿!F45</f>
        <v>1.647</v>
      </c>
      <c r="F16" s="86">
        <v>95</v>
      </c>
      <c r="G16" s="86">
        <f>260</f>
        <v>260</v>
      </c>
      <c r="H16" s="86">
        <v>50</v>
      </c>
      <c r="I16" s="100">
        <f t="shared" si="3"/>
        <v>28.35</v>
      </c>
      <c r="J16" s="101">
        <f t="shared" ref="J16:J25" si="7">(F16+G16+H16+I16)*0.09</f>
        <v>39.0015</v>
      </c>
      <c r="K16" s="92">
        <f t="shared" ref="K16:K25" si="8">F16+G16+H16+I16+J16</f>
        <v>472.3515</v>
      </c>
      <c r="L16" s="92">
        <f ca="1" t="shared" ref="L16:L25" si="9">K16*E16</f>
        <v>777.9629205</v>
      </c>
      <c r="M16" s="61"/>
      <c r="N16" s="61"/>
    </row>
    <row r="17" ht="55" customHeight="1" spans="1:14">
      <c r="A17" s="84">
        <v>13</v>
      </c>
      <c r="B17" s="88" t="s">
        <v>64</v>
      </c>
      <c r="C17" s="85" t="s">
        <v>65</v>
      </c>
      <c r="D17" s="84" t="s">
        <v>42</v>
      </c>
      <c r="E17" s="84">
        <f ca="1">景墙计算底稿!F48</f>
        <v>18</v>
      </c>
      <c r="F17" s="86">
        <v>30</v>
      </c>
      <c r="G17" s="86">
        <f>60</f>
        <v>60</v>
      </c>
      <c r="H17" s="86">
        <v>15</v>
      </c>
      <c r="I17" s="100">
        <f t="shared" si="3"/>
        <v>7.35</v>
      </c>
      <c r="J17" s="101">
        <f t="shared" si="7"/>
        <v>10.1115</v>
      </c>
      <c r="K17" s="92">
        <f t="shared" si="8"/>
        <v>122.4615</v>
      </c>
      <c r="L17" s="92">
        <f ca="1" t="shared" si="9"/>
        <v>2204.307</v>
      </c>
      <c r="M17" s="61"/>
      <c r="N17" s="61"/>
    </row>
    <row r="18" ht="57" customHeight="1" spans="1:14">
      <c r="A18" s="84">
        <v>14</v>
      </c>
      <c r="B18" s="88" t="s">
        <v>66</v>
      </c>
      <c r="C18" s="85" t="s">
        <v>67</v>
      </c>
      <c r="D18" s="84" t="s">
        <v>38</v>
      </c>
      <c r="E18" s="84">
        <f ca="1">景墙计算底稿!F49</f>
        <v>5.458</v>
      </c>
      <c r="F18" s="86">
        <v>95</v>
      </c>
      <c r="G18" s="87">
        <f>300-10</f>
        <v>290</v>
      </c>
      <c r="H18" s="86">
        <v>50</v>
      </c>
      <c r="I18" s="100">
        <f t="shared" si="3"/>
        <v>30.45</v>
      </c>
      <c r="J18" s="101">
        <f t="shared" si="7"/>
        <v>41.8905</v>
      </c>
      <c r="K18" s="92">
        <f t="shared" si="8"/>
        <v>507.3405</v>
      </c>
      <c r="L18" s="92">
        <f ca="1" t="shared" si="9"/>
        <v>2769.064449</v>
      </c>
      <c r="M18" s="61"/>
      <c r="N18" s="61"/>
    </row>
    <row r="19" ht="35" customHeight="1" spans="1:14">
      <c r="A19" s="84" t="s">
        <v>68</v>
      </c>
      <c r="B19" s="88" t="s">
        <v>69</v>
      </c>
      <c r="C19" s="90"/>
      <c r="D19" s="84"/>
      <c r="E19" s="84"/>
      <c r="F19" s="53"/>
      <c r="G19" s="53"/>
      <c r="H19" s="53"/>
      <c r="I19" s="100"/>
      <c r="J19" s="53"/>
      <c r="K19" s="53"/>
      <c r="L19" s="53"/>
      <c r="M19" s="61"/>
      <c r="N19" s="61"/>
    </row>
    <row r="20" ht="45" customHeight="1" spans="1:14">
      <c r="A20" s="84">
        <v>1</v>
      </c>
      <c r="B20" s="88" t="s">
        <v>70</v>
      </c>
      <c r="C20" s="90" t="s">
        <v>71</v>
      </c>
      <c r="D20" s="84" t="s">
        <v>38</v>
      </c>
      <c r="E20" s="84">
        <f ca="1">景墙计算底稿!F51+景墙计算底稿!F54+景墙计算底稿!F58+景墙计算底稿!F62+景墙计算底稿!F63+景墙计算底稿!F64</f>
        <v>399.84115</v>
      </c>
      <c r="F20" s="86">
        <v>130</v>
      </c>
      <c r="G20" s="87">
        <f>395-27.463</f>
        <v>367.537</v>
      </c>
      <c r="H20" s="86">
        <v>50</v>
      </c>
      <c r="I20" s="100">
        <f t="shared" si="3"/>
        <v>38.32759</v>
      </c>
      <c r="J20" s="101">
        <f t="shared" si="7"/>
        <v>52.7278131</v>
      </c>
      <c r="K20" s="92">
        <f t="shared" si="8"/>
        <v>638.5924031</v>
      </c>
      <c r="L20" s="92">
        <f ca="1" t="shared" si="9"/>
        <v>255335.520836768</v>
      </c>
      <c r="M20" s="61"/>
      <c r="N20" s="61"/>
    </row>
    <row r="21" ht="50" customHeight="1" spans="1:14">
      <c r="A21" s="84">
        <v>2</v>
      </c>
      <c r="B21" s="88" t="s">
        <v>72</v>
      </c>
      <c r="C21" s="85" t="s">
        <v>73</v>
      </c>
      <c r="D21" s="84" t="s">
        <v>38</v>
      </c>
      <c r="E21" s="84">
        <f ca="1">景墙计算底稿!F52+景墙计算底稿!F55+景墙计算底稿!F65+景墙计算底稿!F59</f>
        <v>117.978</v>
      </c>
      <c r="F21" s="86">
        <v>95</v>
      </c>
      <c r="G21" s="87">
        <f>300-10</f>
        <v>290</v>
      </c>
      <c r="H21" s="86">
        <v>50</v>
      </c>
      <c r="I21" s="100">
        <f t="shared" si="3"/>
        <v>30.45</v>
      </c>
      <c r="J21" s="101">
        <f t="shared" si="7"/>
        <v>41.8905</v>
      </c>
      <c r="K21" s="92">
        <f t="shared" si="8"/>
        <v>507.3405</v>
      </c>
      <c r="L21" s="92">
        <f ca="1" t="shared" si="9"/>
        <v>59855.017509</v>
      </c>
      <c r="M21" s="61"/>
      <c r="N21" s="61"/>
    </row>
    <row r="22" ht="62" customHeight="1" spans="1:14">
      <c r="A22" s="84">
        <v>3</v>
      </c>
      <c r="B22" s="88" t="s">
        <v>74</v>
      </c>
      <c r="C22" s="85" t="s">
        <v>75</v>
      </c>
      <c r="D22" s="84" t="s">
        <v>38</v>
      </c>
      <c r="E22" s="84">
        <f ca="1">景墙计算底稿!F56+景墙计算底稿!F60+景墙计算底稿!F66</f>
        <v>23.198</v>
      </c>
      <c r="F22" s="86">
        <v>95</v>
      </c>
      <c r="G22" s="87">
        <f>590-20</f>
        <v>570</v>
      </c>
      <c r="H22" s="86">
        <v>50</v>
      </c>
      <c r="I22" s="100">
        <f t="shared" si="3"/>
        <v>50.05</v>
      </c>
      <c r="J22" s="101">
        <f t="shared" si="7"/>
        <v>68.8545</v>
      </c>
      <c r="K22" s="92">
        <f t="shared" si="8"/>
        <v>833.9045</v>
      </c>
      <c r="L22" s="92">
        <f ca="1" t="shared" si="9"/>
        <v>19344.916591</v>
      </c>
      <c r="M22" s="61"/>
      <c r="N22" s="61"/>
    </row>
    <row r="23" ht="68" customHeight="1" spans="1:14">
      <c r="A23" s="84">
        <v>4</v>
      </c>
      <c r="B23" s="88" t="s">
        <v>76</v>
      </c>
      <c r="C23" s="85" t="s">
        <v>77</v>
      </c>
      <c r="D23" s="84" t="s">
        <v>42</v>
      </c>
      <c r="E23" s="84">
        <f ca="1">景墙计算底稿!F68</f>
        <v>57.4</v>
      </c>
      <c r="F23" s="86">
        <v>50</v>
      </c>
      <c r="G23" s="87">
        <f>150-20</f>
        <v>130</v>
      </c>
      <c r="H23" s="86">
        <v>30</v>
      </c>
      <c r="I23" s="100">
        <f t="shared" si="3"/>
        <v>14.7</v>
      </c>
      <c r="J23" s="101">
        <f t="shared" si="7"/>
        <v>20.223</v>
      </c>
      <c r="K23" s="92">
        <f t="shared" si="8"/>
        <v>244.923</v>
      </c>
      <c r="L23" s="92">
        <f ca="1" t="shared" si="9"/>
        <v>14058.5802</v>
      </c>
      <c r="M23" s="61"/>
      <c r="N23" s="61"/>
    </row>
    <row r="24" ht="50" customHeight="1" spans="1:14">
      <c r="A24" s="84">
        <v>5</v>
      </c>
      <c r="B24" s="88" t="s">
        <v>78</v>
      </c>
      <c r="C24" s="85" t="s">
        <v>79</v>
      </c>
      <c r="D24" s="84" t="s">
        <v>80</v>
      </c>
      <c r="E24" s="84">
        <v>10</v>
      </c>
      <c r="F24" s="86">
        <v>190</v>
      </c>
      <c r="G24" s="86">
        <v>900</v>
      </c>
      <c r="H24" s="86">
        <v>25</v>
      </c>
      <c r="I24" s="100">
        <f t="shared" si="3"/>
        <v>78.05</v>
      </c>
      <c r="J24" s="101">
        <f t="shared" si="7"/>
        <v>107.3745</v>
      </c>
      <c r="K24" s="92">
        <f t="shared" si="8"/>
        <v>1300.4245</v>
      </c>
      <c r="L24" s="92">
        <f t="shared" si="9"/>
        <v>13004.245</v>
      </c>
      <c r="M24" s="61"/>
      <c r="N24" s="61"/>
    </row>
    <row r="25" ht="50" customHeight="1" spans="1:14">
      <c r="A25" s="84">
        <v>6</v>
      </c>
      <c r="B25" s="88" t="s">
        <v>81</v>
      </c>
      <c r="C25" s="85" t="s">
        <v>82</v>
      </c>
      <c r="D25" s="84" t="s">
        <v>38</v>
      </c>
      <c r="E25" s="84">
        <f ca="1">景墙计算底稿!F73</f>
        <v>1.68</v>
      </c>
      <c r="F25" s="89">
        <v>900</v>
      </c>
      <c r="G25" s="89">
        <v>2677</v>
      </c>
      <c r="H25" s="89">
        <v>200</v>
      </c>
      <c r="I25" s="100">
        <f t="shared" si="3"/>
        <v>264.39</v>
      </c>
      <c r="J25" s="101">
        <f t="shared" si="7"/>
        <v>363.7251</v>
      </c>
      <c r="K25" s="92">
        <f t="shared" si="8"/>
        <v>4405.1151</v>
      </c>
      <c r="L25" s="92">
        <f ca="1" t="shared" si="9"/>
        <v>7400.593368</v>
      </c>
      <c r="M25" s="61"/>
      <c r="N25" s="61"/>
    </row>
    <row r="26" ht="50" customHeight="1" spans="1:14">
      <c r="A26" s="84" t="s">
        <v>83</v>
      </c>
      <c r="B26" s="88" t="s">
        <v>84</v>
      </c>
      <c r="C26" s="90"/>
      <c r="D26" s="84"/>
      <c r="E26" s="84"/>
      <c r="F26" s="53"/>
      <c r="G26" s="53"/>
      <c r="H26" s="53"/>
      <c r="I26" s="100"/>
      <c r="J26" s="53"/>
      <c r="K26" s="53"/>
      <c r="L26" s="53"/>
      <c r="M26" s="61"/>
      <c r="N26" s="61"/>
    </row>
    <row r="27" ht="50" customHeight="1" spans="1:14">
      <c r="A27" s="84">
        <v>1</v>
      </c>
      <c r="B27" s="88" t="s">
        <v>85</v>
      </c>
      <c r="C27" s="90" t="s">
        <v>86</v>
      </c>
      <c r="D27" s="84" t="s">
        <v>38</v>
      </c>
      <c r="E27" s="84">
        <f ca="1">景墙计算底稿!F76</f>
        <v>67.27</v>
      </c>
      <c r="F27" s="86">
        <v>120</v>
      </c>
      <c r="G27" s="86">
        <v>210</v>
      </c>
      <c r="H27" s="86">
        <v>50</v>
      </c>
      <c r="I27" s="100">
        <f t="shared" ref="I26:I41" si="10">((F27+G27+H27)*0.07)</f>
        <v>26.6</v>
      </c>
      <c r="J27" s="101">
        <f t="shared" ref="J27:J33" si="11">(F27+G27+H27+I27)*0.09</f>
        <v>36.594</v>
      </c>
      <c r="K27" s="92">
        <f t="shared" ref="K27:K33" si="12">F27+G27+H27+I27+J27</f>
        <v>443.194</v>
      </c>
      <c r="L27" s="92">
        <f ca="1" t="shared" ref="L27:L33" si="13">K27*E27</f>
        <v>29813.66038</v>
      </c>
      <c r="M27" s="61"/>
      <c r="N27" s="61"/>
    </row>
    <row r="28" ht="50" customHeight="1" spans="1:14">
      <c r="A28" s="84">
        <v>2</v>
      </c>
      <c r="B28" s="88" t="s">
        <v>87</v>
      </c>
      <c r="C28" s="90" t="s">
        <v>88</v>
      </c>
      <c r="D28" s="84" t="s">
        <v>38</v>
      </c>
      <c r="E28" s="84">
        <f ca="1">景墙计算底稿!F42</f>
        <v>12.74</v>
      </c>
      <c r="F28" s="89">
        <v>15</v>
      </c>
      <c r="G28" s="89">
        <v>18</v>
      </c>
      <c r="H28" s="89"/>
      <c r="I28" s="100">
        <f t="shared" si="10"/>
        <v>2.31</v>
      </c>
      <c r="J28" s="101">
        <f t="shared" si="11"/>
        <v>3.1779</v>
      </c>
      <c r="K28" s="92">
        <f t="shared" si="12"/>
        <v>38.4879</v>
      </c>
      <c r="L28" s="92">
        <f ca="1" t="shared" si="13"/>
        <v>490.335846</v>
      </c>
      <c r="M28" s="61"/>
      <c r="N28" s="61"/>
    </row>
    <row r="29" ht="35" customHeight="1" spans="1:14">
      <c r="A29" s="84" t="s">
        <v>89</v>
      </c>
      <c r="B29" s="88" t="s">
        <v>90</v>
      </c>
      <c r="C29" s="84"/>
      <c r="D29" s="84"/>
      <c r="E29" s="84"/>
      <c r="F29" s="53"/>
      <c r="G29" s="53"/>
      <c r="H29" s="53"/>
      <c r="I29" s="100"/>
      <c r="J29" s="53"/>
      <c r="K29" s="53"/>
      <c r="L29" s="53"/>
      <c r="M29" s="61"/>
      <c r="N29" s="61"/>
    </row>
    <row r="30" ht="35" customHeight="1" spans="1:14">
      <c r="A30" s="84">
        <v>1</v>
      </c>
      <c r="B30" s="88" t="s">
        <v>91</v>
      </c>
      <c r="C30" s="90" t="s">
        <v>92</v>
      </c>
      <c r="D30" s="84" t="s">
        <v>38</v>
      </c>
      <c r="E30" s="84">
        <f ca="1">景墙计算底稿!F77</f>
        <v>67.27</v>
      </c>
      <c r="F30" s="86">
        <f>85</f>
        <v>85</v>
      </c>
      <c r="G30" s="91">
        <f>150-60</f>
        <v>90</v>
      </c>
      <c r="H30" s="86">
        <f>15</f>
        <v>15</v>
      </c>
      <c r="I30" s="100">
        <f t="shared" si="10"/>
        <v>13.3</v>
      </c>
      <c r="J30" s="101">
        <f t="shared" si="11"/>
        <v>18.297</v>
      </c>
      <c r="K30" s="92">
        <f t="shared" si="12"/>
        <v>221.597</v>
      </c>
      <c r="L30" s="92">
        <f ca="1" t="shared" si="13"/>
        <v>14906.83019</v>
      </c>
      <c r="M30" s="61"/>
      <c r="N30" s="61"/>
    </row>
    <row r="31" ht="35" customHeight="1" spans="1:14">
      <c r="A31" s="84">
        <v>2</v>
      </c>
      <c r="B31" s="88" t="s">
        <v>93</v>
      </c>
      <c r="C31" s="85" t="s">
        <v>94</v>
      </c>
      <c r="D31" s="84" t="s">
        <v>38</v>
      </c>
      <c r="E31" s="84">
        <f ca="1">景墙计算底稿!F43</f>
        <v>12.74</v>
      </c>
      <c r="F31" s="86">
        <v>55</v>
      </c>
      <c r="G31" s="92">
        <v>90</v>
      </c>
      <c r="H31" s="86">
        <v>10</v>
      </c>
      <c r="I31" s="100">
        <f t="shared" si="10"/>
        <v>10.85</v>
      </c>
      <c r="J31" s="101">
        <f t="shared" si="11"/>
        <v>14.9265</v>
      </c>
      <c r="K31" s="92">
        <f t="shared" si="12"/>
        <v>180.7765</v>
      </c>
      <c r="L31" s="92">
        <f ca="1" t="shared" si="13"/>
        <v>2303.09261</v>
      </c>
      <c r="M31" s="61" t="s">
        <v>95</v>
      </c>
      <c r="N31" s="61"/>
    </row>
    <row r="32" ht="35" customHeight="1" spans="1:14">
      <c r="A32" s="84">
        <v>3</v>
      </c>
      <c r="B32" s="88" t="s">
        <v>96</v>
      </c>
      <c r="C32" s="85" t="s">
        <v>97</v>
      </c>
      <c r="D32" s="84" t="s">
        <v>98</v>
      </c>
      <c r="E32" s="93">
        <f ca="1">(E30+E31)*0.1</f>
        <v>8.001</v>
      </c>
      <c r="F32" s="86">
        <v>75</v>
      </c>
      <c r="G32" s="92">
        <v>500</v>
      </c>
      <c r="H32" s="86">
        <v>10</v>
      </c>
      <c r="I32" s="100">
        <f t="shared" si="10"/>
        <v>40.95</v>
      </c>
      <c r="J32" s="101">
        <f t="shared" si="11"/>
        <v>56.3355</v>
      </c>
      <c r="K32" s="92">
        <f t="shared" si="12"/>
        <v>682.2855</v>
      </c>
      <c r="L32" s="92">
        <f ca="1" t="shared" si="13"/>
        <v>5458.9662855</v>
      </c>
      <c r="M32" s="61"/>
      <c r="N32" s="61"/>
    </row>
    <row r="33" ht="35" customHeight="1" spans="1:14">
      <c r="A33" s="84">
        <v>4</v>
      </c>
      <c r="B33" s="88" t="s">
        <v>99</v>
      </c>
      <c r="C33" s="85" t="s">
        <v>100</v>
      </c>
      <c r="D33" s="84" t="s">
        <v>98</v>
      </c>
      <c r="E33" s="93">
        <f ca="1">E32</f>
        <v>8.001</v>
      </c>
      <c r="F33" s="86">
        <v>190</v>
      </c>
      <c r="G33" s="92">
        <v>200</v>
      </c>
      <c r="H33" s="86">
        <v>10</v>
      </c>
      <c r="I33" s="100">
        <f t="shared" si="10"/>
        <v>28</v>
      </c>
      <c r="J33" s="101">
        <f t="shared" si="11"/>
        <v>38.52</v>
      </c>
      <c r="K33" s="92">
        <f t="shared" si="12"/>
        <v>466.52</v>
      </c>
      <c r="L33" s="92">
        <f ca="1" t="shared" si="13"/>
        <v>3732.62652</v>
      </c>
      <c r="M33" s="61"/>
      <c r="N33" s="61"/>
    </row>
    <row r="34" ht="35" customHeight="1" spans="1:14">
      <c r="A34" s="84" t="s">
        <v>101</v>
      </c>
      <c r="B34" s="88" t="s">
        <v>102</v>
      </c>
      <c r="C34" s="85"/>
      <c r="D34" s="84"/>
      <c r="E34" s="84"/>
      <c r="F34" s="53"/>
      <c r="G34" s="53"/>
      <c r="H34" s="53"/>
      <c r="I34" s="100"/>
      <c r="J34" s="53"/>
      <c r="K34" s="53"/>
      <c r="L34" s="53"/>
      <c r="M34" s="61"/>
      <c r="N34" s="61"/>
    </row>
    <row r="35" ht="35" customHeight="1" spans="1:14">
      <c r="A35" s="84">
        <v>1</v>
      </c>
      <c r="B35" s="88" t="s">
        <v>103</v>
      </c>
      <c r="C35" s="85" t="s">
        <v>104</v>
      </c>
      <c r="D35" s="84" t="s">
        <v>42</v>
      </c>
      <c r="E35" s="84">
        <f ca="1">景墙计算底稿!F75</f>
        <v>3.6</v>
      </c>
      <c r="F35" s="89">
        <v>800</v>
      </c>
      <c r="G35" s="89">
        <v>1400</v>
      </c>
      <c r="H35" s="89">
        <v>200</v>
      </c>
      <c r="I35" s="100">
        <f t="shared" si="10"/>
        <v>168</v>
      </c>
      <c r="J35" s="101">
        <f t="shared" ref="J35:J41" si="14">(F35+G35+H35+I35)*0.09</f>
        <v>231.12</v>
      </c>
      <c r="K35" s="92">
        <f t="shared" ref="K35:K41" si="15">F35+G35+H35+I35+J35</f>
        <v>2799.12</v>
      </c>
      <c r="L35" s="92">
        <f ca="1" t="shared" ref="L35:L41" si="16">K35*E35</f>
        <v>10076.832</v>
      </c>
      <c r="M35" s="61"/>
      <c r="N35" s="61"/>
    </row>
    <row r="36" ht="35" customHeight="1" spans="1:14">
      <c r="A36" s="84">
        <v>2</v>
      </c>
      <c r="B36" s="88" t="s">
        <v>105</v>
      </c>
      <c r="C36" s="85" t="s">
        <v>106</v>
      </c>
      <c r="D36" s="84" t="s">
        <v>38</v>
      </c>
      <c r="E36" s="84">
        <f ca="1">景墙计算底稿!F78</f>
        <v>33.48</v>
      </c>
      <c r="F36" s="89">
        <v>150</v>
      </c>
      <c r="G36" s="89">
        <v>800</v>
      </c>
      <c r="H36" s="89">
        <v>50</v>
      </c>
      <c r="I36" s="100">
        <f t="shared" si="10"/>
        <v>70</v>
      </c>
      <c r="J36" s="101">
        <f t="shared" si="14"/>
        <v>96.3</v>
      </c>
      <c r="K36" s="92">
        <f t="shared" si="15"/>
        <v>1166.3</v>
      </c>
      <c r="L36" s="92">
        <f ca="1" t="shared" si="16"/>
        <v>39047.724</v>
      </c>
      <c r="M36" s="61"/>
      <c r="N36" s="61"/>
    </row>
    <row r="37" ht="35" customHeight="1" spans="1:14">
      <c r="A37" s="84">
        <v>3</v>
      </c>
      <c r="B37" s="88" t="s">
        <v>107</v>
      </c>
      <c r="C37" s="85" t="s">
        <v>108</v>
      </c>
      <c r="D37" s="84" t="s">
        <v>98</v>
      </c>
      <c r="E37" s="84">
        <f ca="1">景墙计算底稿!F81+景墙计算底稿!F87+景墙计算底稿!F93</f>
        <v>2.073</v>
      </c>
      <c r="F37" s="86">
        <v>190</v>
      </c>
      <c r="G37" s="92">
        <v>200</v>
      </c>
      <c r="H37" s="86">
        <v>10</v>
      </c>
      <c r="I37" s="100">
        <f t="shared" si="10"/>
        <v>28</v>
      </c>
      <c r="J37" s="101">
        <f t="shared" si="14"/>
        <v>38.52</v>
      </c>
      <c r="K37" s="92">
        <f t="shared" si="15"/>
        <v>466.52</v>
      </c>
      <c r="L37" s="92">
        <f ca="1" t="shared" si="16"/>
        <v>967.09596</v>
      </c>
      <c r="M37" s="61"/>
      <c r="N37" s="61"/>
    </row>
    <row r="38" ht="35" customHeight="1" spans="1:14">
      <c r="A38" s="84">
        <v>4</v>
      </c>
      <c r="B38" s="88" t="s">
        <v>109</v>
      </c>
      <c r="C38" s="85" t="s">
        <v>110</v>
      </c>
      <c r="D38" s="84" t="s">
        <v>98</v>
      </c>
      <c r="E38" s="84">
        <f ca="1">景墙计算底稿!F82+景墙计算底稿!F88+景墙计算底稿!F94</f>
        <v>1.382</v>
      </c>
      <c r="F38" s="86">
        <v>75</v>
      </c>
      <c r="G38" s="92">
        <v>500</v>
      </c>
      <c r="H38" s="86">
        <v>10</v>
      </c>
      <c r="I38" s="100">
        <f t="shared" si="10"/>
        <v>40.95</v>
      </c>
      <c r="J38" s="101">
        <f t="shared" si="14"/>
        <v>56.3355</v>
      </c>
      <c r="K38" s="92">
        <f t="shared" si="15"/>
        <v>682.2855</v>
      </c>
      <c r="L38" s="92">
        <f ca="1" t="shared" si="16"/>
        <v>942.918561</v>
      </c>
      <c r="M38" s="61"/>
      <c r="N38" s="61"/>
    </row>
    <row r="39" ht="47" customHeight="1" spans="1:14">
      <c r="A39" s="84">
        <v>5</v>
      </c>
      <c r="B39" s="88" t="s">
        <v>111</v>
      </c>
      <c r="C39" s="85" t="s">
        <v>112</v>
      </c>
      <c r="D39" s="84" t="s">
        <v>98</v>
      </c>
      <c r="E39" s="84">
        <f ca="1">景墙计算底稿!F83+景墙计算底稿!F89+景墙计算底稿!F95</f>
        <v>4</v>
      </c>
      <c r="F39" s="86">
        <v>75</v>
      </c>
      <c r="G39" s="92">
        <v>500</v>
      </c>
      <c r="H39" s="86">
        <v>10</v>
      </c>
      <c r="I39" s="100">
        <f t="shared" si="10"/>
        <v>40.95</v>
      </c>
      <c r="J39" s="101">
        <f t="shared" si="14"/>
        <v>56.3355</v>
      </c>
      <c r="K39" s="92">
        <f t="shared" si="15"/>
        <v>682.2855</v>
      </c>
      <c r="L39" s="92">
        <f ca="1" t="shared" si="16"/>
        <v>2729.142</v>
      </c>
      <c r="M39" s="61"/>
      <c r="N39" s="61"/>
    </row>
    <row r="40" ht="35" customHeight="1" spans="1:14">
      <c r="A40" s="84">
        <v>6</v>
      </c>
      <c r="B40" s="88" t="s">
        <v>113</v>
      </c>
      <c r="C40" s="85" t="s">
        <v>114</v>
      </c>
      <c r="D40" s="84" t="s">
        <v>115</v>
      </c>
      <c r="E40" s="84">
        <f ca="1">景墙计算底稿!F84+景墙计算底稿!F90+景墙计算底稿!F96</f>
        <v>81.8759</v>
      </c>
      <c r="F40" s="86">
        <v>2</v>
      </c>
      <c r="G40" s="92">
        <v>4</v>
      </c>
      <c r="H40" s="86">
        <v>1</v>
      </c>
      <c r="I40" s="100">
        <f t="shared" si="10"/>
        <v>0.49</v>
      </c>
      <c r="J40" s="101">
        <f t="shared" si="14"/>
        <v>0.6741</v>
      </c>
      <c r="K40" s="92">
        <f t="shared" si="15"/>
        <v>8.1641</v>
      </c>
      <c r="L40" s="92">
        <f ca="1" t="shared" si="16"/>
        <v>668.44303519</v>
      </c>
      <c r="M40" s="61"/>
      <c r="N40" s="61"/>
    </row>
    <row r="41" ht="35" customHeight="1" spans="1:14">
      <c r="A41" s="84">
        <v>7</v>
      </c>
      <c r="B41" s="88" t="s">
        <v>116</v>
      </c>
      <c r="C41" s="85" t="s">
        <v>117</v>
      </c>
      <c r="D41" s="84" t="s">
        <v>115</v>
      </c>
      <c r="E41" s="84">
        <f ca="1">景墙计算底稿!F85+景墙计算底稿!F91+景墙计算底稿!F97</f>
        <v>616.6052</v>
      </c>
      <c r="F41" s="86">
        <v>2</v>
      </c>
      <c r="G41" s="92">
        <v>4</v>
      </c>
      <c r="H41" s="86">
        <v>1</v>
      </c>
      <c r="I41" s="100">
        <f t="shared" si="10"/>
        <v>0.49</v>
      </c>
      <c r="J41" s="101">
        <f t="shared" si="14"/>
        <v>0.6741</v>
      </c>
      <c r="K41" s="92">
        <f t="shared" si="15"/>
        <v>8.1641</v>
      </c>
      <c r="L41" s="92">
        <f ca="1" t="shared" si="16"/>
        <v>5034.02651332</v>
      </c>
      <c r="M41" s="61"/>
      <c r="N41" s="61"/>
    </row>
    <row r="42" ht="35" customHeight="1" spans="1:14">
      <c r="A42" s="94" t="s">
        <v>118</v>
      </c>
      <c r="B42" s="95" t="s">
        <v>18</v>
      </c>
      <c r="C42" s="96"/>
      <c r="D42" s="96"/>
      <c r="E42" s="96"/>
      <c r="F42" s="96"/>
      <c r="G42" s="96"/>
      <c r="H42" s="96"/>
      <c r="I42" s="96"/>
      <c r="J42" s="96"/>
      <c r="K42" s="96"/>
      <c r="L42" s="103">
        <f ca="1">SUM(L5:L41)</f>
        <v>698886.835152678</v>
      </c>
      <c r="M42" s="96"/>
      <c r="N42" s="96"/>
    </row>
  </sheetData>
  <autoFilter ref="A4:N42">
    <extLst/>
  </autoFilter>
  <mergeCells count="11">
    <mergeCell ref="A1:N1"/>
    <mergeCell ref="F2:J2"/>
    <mergeCell ref="A2:A3"/>
    <mergeCell ref="B2:B3"/>
    <mergeCell ref="C2:C3"/>
    <mergeCell ref="D2:D3"/>
    <mergeCell ref="E2:E3"/>
    <mergeCell ref="K2:K3"/>
    <mergeCell ref="L2:L3"/>
    <mergeCell ref="M2:M3"/>
    <mergeCell ref="N2:N3"/>
  </mergeCells>
  <pageMargins left="0.393055555555556" right="0.393055555555556" top="1" bottom="1" header="0.5" footer="0.5"/>
  <pageSetup paperSize="9"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2"/>
  <sheetViews>
    <sheetView workbookViewId="0">
      <selection activeCell="H8" sqref="H8"/>
    </sheetView>
  </sheetViews>
  <sheetFormatPr defaultColWidth="9" defaultRowHeight="14.25"/>
  <cols>
    <col min="1" max="1" width="3.875" style="31" customWidth="1"/>
    <col min="2" max="2" width="5.625" style="31" customWidth="1"/>
    <col min="3" max="3" width="22.75" style="31" customWidth="1"/>
    <col min="4" max="4" width="3.875" style="31" customWidth="1"/>
    <col min="5" max="5" width="7.125" style="31" customWidth="1"/>
    <col min="6" max="6" width="8.375" style="31" customWidth="1"/>
    <col min="7" max="7" width="7.125" style="31" customWidth="1"/>
    <col min="8" max="8" width="6.75" style="31" customWidth="1"/>
    <col min="9" max="9" width="10.25" style="31" customWidth="1"/>
    <col min="10" max="10" width="9.125" style="31" customWidth="1"/>
    <col min="11" max="11" width="11.5" style="32" customWidth="1"/>
    <col min="12" max="12" width="13" style="31" customWidth="1"/>
    <col min="13" max="13" width="10.875" style="31" customWidth="1"/>
    <col min="14" max="16384" width="9" style="31"/>
  </cols>
  <sheetData>
    <row r="1" s="31" customFormat="1" ht="34" customHeight="1" spans="1:13">
      <c r="A1" s="33" t="s">
        <v>119</v>
      </c>
      <c r="B1" s="33"/>
      <c r="C1" s="33"/>
      <c r="D1" s="33"/>
      <c r="E1" s="33"/>
      <c r="F1" s="33"/>
      <c r="G1" s="33"/>
      <c r="H1" s="33"/>
      <c r="I1" s="33"/>
      <c r="J1" s="33"/>
      <c r="K1" s="33"/>
      <c r="L1" s="33"/>
      <c r="M1" s="33"/>
    </row>
    <row r="2" s="31" customFormat="1" ht="34" customHeight="1" spans="1:14">
      <c r="A2" s="34" t="s">
        <v>12</v>
      </c>
      <c r="B2" s="35" t="s">
        <v>120</v>
      </c>
      <c r="C2" s="35" t="s">
        <v>121</v>
      </c>
      <c r="D2" s="35" t="s">
        <v>122</v>
      </c>
      <c r="E2" s="36" t="s">
        <v>123</v>
      </c>
      <c r="F2" s="37" t="s">
        <v>25</v>
      </c>
      <c r="G2" s="37"/>
      <c r="H2" s="37"/>
      <c r="I2" s="37"/>
      <c r="J2" s="59"/>
      <c r="K2" s="42" t="s">
        <v>26</v>
      </c>
      <c r="L2" s="42" t="s">
        <v>27</v>
      </c>
      <c r="M2" s="60" t="s">
        <v>15</v>
      </c>
      <c r="N2" s="61" t="s">
        <v>28</v>
      </c>
    </row>
    <row r="3" s="31" customFormat="1" ht="34" customHeight="1" spans="1:14">
      <c r="A3" s="38"/>
      <c r="B3" s="39"/>
      <c r="C3" s="39"/>
      <c r="D3" s="39"/>
      <c r="E3" s="40"/>
      <c r="F3" s="41" t="s">
        <v>29</v>
      </c>
      <c r="G3" s="42" t="s">
        <v>30</v>
      </c>
      <c r="H3" s="42" t="s">
        <v>31</v>
      </c>
      <c r="I3" s="50" t="s">
        <v>124</v>
      </c>
      <c r="J3" s="50" t="s">
        <v>33</v>
      </c>
      <c r="K3" s="62"/>
      <c r="L3" s="62"/>
      <c r="M3" s="63"/>
      <c r="N3" s="61"/>
    </row>
    <row r="4" s="31" customFormat="1" ht="22" customHeight="1" spans="1:14">
      <c r="A4" s="43"/>
      <c r="B4" s="44"/>
      <c r="C4" s="44"/>
      <c r="D4" s="44"/>
      <c r="E4" s="45"/>
      <c r="F4" s="46"/>
      <c r="G4" s="47"/>
      <c r="H4" s="47"/>
      <c r="I4" s="50"/>
      <c r="J4" s="50"/>
      <c r="K4" s="47"/>
      <c r="L4" s="47"/>
      <c r="M4" s="64"/>
      <c r="N4" s="61"/>
    </row>
    <row r="5" s="31" customFormat="1" spans="1:14">
      <c r="A5" s="48" t="s">
        <v>34</v>
      </c>
      <c r="B5" s="49" t="s">
        <v>125</v>
      </c>
      <c r="C5" s="49"/>
      <c r="D5" s="48"/>
      <c r="E5" s="48"/>
      <c r="F5" s="50"/>
      <c r="G5" s="48"/>
      <c r="H5" s="50"/>
      <c r="I5" s="65"/>
      <c r="J5" s="66"/>
      <c r="K5" s="56"/>
      <c r="L5" s="67"/>
      <c r="M5" s="68"/>
      <c r="N5" s="69"/>
    </row>
    <row r="6" s="31" customFormat="1" ht="60" spans="1:14">
      <c r="A6" s="48">
        <v>1</v>
      </c>
      <c r="B6" s="49" t="s">
        <v>126</v>
      </c>
      <c r="C6" s="49" t="s">
        <v>127</v>
      </c>
      <c r="D6" s="48" t="s">
        <v>128</v>
      </c>
      <c r="E6" s="51">
        <v>1</v>
      </c>
      <c r="F6" s="52">
        <v>350</v>
      </c>
      <c r="G6" s="53">
        <v>400</v>
      </c>
      <c r="H6" s="52">
        <v>15</v>
      </c>
      <c r="I6" s="70">
        <f t="shared" ref="I6:I19" si="0">((F6+G6+H6)*0.06)*0.7103839320882</f>
        <v>32.6066224828484</v>
      </c>
      <c r="J6" s="71">
        <f t="shared" ref="J6:J19" si="1">(F6+G6+H6+I6)*0.09</f>
        <v>71.7845960234563</v>
      </c>
      <c r="K6" s="72">
        <f t="shared" ref="K6:K21" si="2">F6+G6+H6+I6+J6</f>
        <v>869.391218506305</v>
      </c>
      <c r="L6" s="72">
        <f t="shared" ref="L6:L21" si="3">K6*E6</f>
        <v>869.391218506305</v>
      </c>
      <c r="M6" s="68"/>
      <c r="N6" s="69"/>
    </row>
    <row r="7" s="31" customFormat="1" ht="60" spans="1:14">
      <c r="A7" s="48">
        <v>2</v>
      </c>
      <c r="B7" s="49" t="s">
        <v>129</v>
      </c>
      <c r="C7" s="49" t="s">
        <v>130</v>
      </c>
      <c r="D7" s="48" t="s">
        <v>80</v>
      </c>
      <c r="E7" s="48">
        <v>1</v>
      </c>
      <c r="F7" s="54">
        <v>35</v>
      </c>
      <c r="G7" s="55">
        <v>50</v>
      </c>
      <c r="H7" s="52">
        <v>5</v>
      </c>
      <c r="I7" s="70">
        <f t="shared" si="0"/>
        <v>3.83607323327628</v>
      </c>
      <c r="J7" s="71">
        <f t="shared" si="1"/>
        <v>8.44524659099486</v>
      </c>
      <c r="K7" s="72">
        <f t="shared" si="2"/>
        <v>102.281319824271</v>
      </c>
      <c r="L7" s="72">
        <f t="shared" si="3"/>
        <v>102.281319824271</v>
      </c>
      <c r="M7" s="67"/>
      <c r="N7" s="67" t="s">
        <v>131</v>
      </c>
    </row>
    <row r="8" s="31" customFormat="1" ht="60" spans="1:14">
      <c r="A8" s="48">
        <v>3</v>
      </c>
      <c r="B8" s="49" t="s">
        <v>132</v>
      </c>
      <c r="C8" s="49" t="s">
        <v>133</v>
      </c>
      <c r="D8" s="48" t="s">
        <v>80</v>
      </c>
      <c r="E8" s="48">
        <v>16</v>
      </c>
      <c r="F8" s="54">
        <v>35</v>
      </c>
      <c r="G8" s="55">
        <v>65</v>
      </c>
      <c r="H8" s="52">
        <v>5</v>
      </c>
      <c r="I8" s="70">
        <f t="shared" si="0"/>
        <v>4.47541877215566</v>
      </c>
      <c r="J8" s="71">
        <f t="shared" si="1"/>
        <v>9.85278768949401</v>
      </c>
      <c r="K8" s="72">
        <f t="shared" si="2"/>
        <v>119.32820646165</v>
      </c>
      <c r="L8" s="72">
        <f t="shared" si="3"/>
        <v>1909.25130338639</v>
      </c>
      <c r="M8" s="67"/>
      <c r="N8" s="67" t="s">
        <v>134</v>
      </c>
    </row>
    <row r="9" s="31" customFormat="1" ht="72" spans="1:14">
      <c r="A9" s="48">
        <v>4</v>
      </c>
      <c r="B9" s="49" t="s">
        <v>135</v>
      </c>
      <c r="C9" s="49" t="s">
        <v>136</v>
      </c>
      <c r="D9" s="48" t="s">
        <v>80</v>
      </c>
      <c r="E9" s="48">
        <v>10</v>
      </c>
      <c r="F9" s="54">
        <v>120</v>
      </c>
      <c r="G9" s="55">
        <v>650</v>
      </c>
      <c r="H9" s="52">
        <v>5</v>
      </c>
      <c r="I9" s="70">
        <f t="shared" si="0"/>
        <v>33.0328528421013</v>
      </c>
      <c r="J9" s="71">
        <f t="shared" si="1"/>
        <v>72.7229567557891</v>
      </c>
      <c r="K9" s="72">
        <f t="shared" si="2"/>
        <v>880.75580959789</v>
      </c>
      <c r="L9" s="72">
        <f t="shared" si="3"/>
        <v>8807.5580959789</v>
      </c>
      <c r="M9" s="67"/>
      <c r="N9" s="67"/>
    </row>
    <row r="10" s="31" customFormat="1" ht="60" spans="1:14">
      <c r="A10" s="48">
        <v>5</v>
      </c>
      <c r="B10" s="49" t="s">
        <v>137</v>
      </c>
      <c r="C10" s="49" t="s">
        <v>138</v>
      </c>
      <c r="D10" s="48" t="s">
        <v>42</v>
      </c>
      <c r="E10" s="48">
        <v>60</v>
      </c>
      <c r="F10" s="54">
        <v>10</v>
      </c>
      <c r="G10" s="55">
        <v>30</v>
      </c>
      <c r="H10" s="52">
        <v>2</v>
      </c>
      <c r="I10" s="70">
        <f t="shared" si="0"/>
        <v>1.79016750886226</v>
      </c>
      <c r="J10" s="71">
        <f t="shared" si="1"/>
        <v>3.9411150757976</v>
      </c>
      <c r="K10" s="72">
        <f t="shared" si="2"/>
        <v>47.7312825846599</v>
      </c>
      <c r="L10" s="72">
        <f t="shared" si="3"/>
        <v>2863.87695507959</v>
      </c>
      <c r="M10" s="67"/>
      <c r="N10" s="67" t="s">
        <v>134</v>
      </c>
    </row>
    <row r="11" s="31" customFormat="1" ht="60" spans="1:14">
      <c r="A11" s="48">
        <v>6</v>
      </c>
      <c r="B11" s="49" t="s">
        <v>139</v>
      </c>
      <c r="C11" s="49" t="s">
        <v>140</v>
      </c>
      <c r="D11" s="48" t="s">
        <v>80</v>
      </c>
      <c r="E11" s="48">
        <v>1</v>
      </c>
      <c r="F11" s="54">
        <v>5</v>
      </c>
      <c r="G11" s="55">
        <v>35</v>
      </c>
      <c r="H11" s="52">
        <v>2</v>
      </c>
      <c r="I11" s="70">
        <f t="shared" si="0"/>
        <v>1.79016750886226</v>
      </c>
      <c r="J11" s="71">
        <f t="shared" si="1"/>
        <v>3.9411150757976</v>
      </c>
      <c r="K11" s="72">
        <f t="shared" si="2"/>
        <v>47.7312825846599</v>
      </c>
      <c r="L11" s="72">
        <f t="shared" si="3"/>
        <v>47.7312825846599</v>
      </c>
      <c r="M11" s="67"/>
      <c r="N11" s="67" t="s">
        <v>141</v>
      </c>
    </row>
    <row r="12" s="31" customFormat="1" ht="60" spans="1:14">
      <c r="A12" s="48">
        <v>7</v>
      </c>
      <c r="B12" s="49" t="s">
        <v>142</v>
      </c>
      <c r="C12" s="49" t="s">
        <v>143</v>
      </c>
      <c r="D12" s="48" t="s">
        <v>80</v>
      </c>
      <c r="E12" s="48">
        <v>4</v>
      </c>
      <c r="F12" s="54">
        <v>5</v>
      </c>
      <c r="G12" s="55">
        <v>25</v>
      </c>
      <c r="H12" s="52">
        <v>2</v>
      </c>
      <c r="I12" s="70">
        <f t="shared" si="0"/>
        <v>1.36393714960934</v>
      </c>
      <c r="J12" s="71">
        <f t="shared" si="1"/>
        <v>3.00275434346484</v>
      </c>
      <c r="K12" s="72">
        <f t="shared" si="2"/>
        <v>36.3666914930742</v>
      </c>
      <c r="L12" s="72">
        <f t="shared" si="3"/>
        <v>145.466765972297</v>
      </c>
      <c r="M12" s="67"/>
      <c r="N12" s="67" t="s">
        <v>141</v>
      </c>
    </row>
    <row r="13" s="31" customFormat="1" ht="60" spans="1:14">
      <c r="A13" s="48">
        <v>8</v>
      </c>
      <c r="B13" s="49" t="s">
        <v>144</v>
      </c>
      <c r="C13" s="49" t="s">
        <v>145</v>
      </c>
      <c r="D13" s="48" t="s">
        <v>80</v>
      </c>
      <c r="E13" s="48">
        <v>1</v>
      </c>
      <c r="F13" s="54">
        <v>5</v>
      </c>
      <c r="G13" s="55">
        <v>32.82</v>
      </c>
      <c r="H13" s="52">
        <v>2</v>
      </c>
      <c r="I13" s="70">
        <f t="shared" si="0"/>
        <v>1.69724929054513</v>
      </c>
      <c r="J13" s="71">
        <f t="shared" si="1"/>
        <v>3.73655243614906</v>
      </c>
      <c r="K13" s="72">
        <f t="shared" si="2"/>
        <v>45.2538017266942</v>
      </c>
      <c r="L13" s="72">
        <f t="shared" si="3"/>
        <v>45.2538017266942</v>
      </c>
      <c r="M13" s="67"/>
      <c r="N13" s="67" t="s">
        <v>141</v>
      </c>
    </row>
    <row r="14" s="31" customFormat="1" ht="72" spans="1:14">
      <c r="A14" s="48">
        <v>9</v>
      </c>
      <c r="B14" s="49" t="s">
        <v>146</v>
      </c>
      <c r="C14" s="49" t="s">
        <v>147</v>
      </c>
      <c r="D14" s="48" t="s">
        <v>42</v>
      </c>
      <c r="E14" s="48">
        <f>259.26+66.31</f>
        <v>325.57</v>
      </c>
      <c r="F14" s="54">
        <v>1.5</v>
      </c>
      <c r="G14" s="55">
        <v>5</v>
      </c>
      <c r="H14" s="52">
        <v>0.5</v>
      </c>
      <c r="I14" s="70">
        <f t="shared" si="0"/>
        <v>0.298361251477044</v>
      </c>
      <c r="J14" s="71">
        <f t="shared" si="1"/>
        <v>0.656852512632934</v>
      </c>
      <c r="K14" s="72">
        <f t="shared" si="2"/>
        <v>7.95521376410998</v>
      </c>
      <c r="L14" s="72">
        <f t="shared" si="3"/>
        <v>2589.97894518129</v>
      </c>
      <c r="M14" s="67"/>
      <c r="N14" s="67" t="s">
        <v>148</v>
      </c>
    </row>
    <row r="15" s="31" customFormat="1" ht="72" spans="1:14">
      <c r="A15" s="48">
        <v>10</v>
      </c>
      <c r="B15" s="49" t="s">
        <v>146</v>
      </c>
      <c r="C15" s="49" t="s">
        <v>149</v>
      </c>
      <c r="D15" s="48" t="s">
        <v>42</v>
      </c>
      <c r="E15" s="48">
        <v>32.11</v>
      </c>
      <c r="F15" s="54">
        <v>1.5</v>
      </c>
      <c r="G15" s="55">
        <v>7</v>
      </c>
      <c r="H15" s="52">
        <v>0.5</v>
      </c>
      <c r="I15" s="70">
        <f t="shared" si="0"/>
        <v>0.383607323327628</v>
      </c>
      <c r="J15" s="71">
        <f t="shared" si="1"/>
        <v>0.844524659099486</v>
      </c>
      <c r="K15" s="72">
        <f t="shared" si="2"/>
        <v>10.2281319824271</v>
      </c>
      <c r="L15" s="72">
        <f t="shared" si="3"/>
        <v>328.425317955735</v>
      </c>
      <c r="M15" s="67"/>
      <c r="N15" s="67" t="s">
        <v>148</v>
      </c>
    </row>
    <row r="16" s="31" customFormat="1" ht="60" spans="1:14">
      <c r="A16" s="48">
        <v>11</v>
      </c>
      <c r="B16" s="49" t="s">
        <v>150</v>
      </c>
      <c r="C16" s="49" t="s">
        <v>151</v>
      </c>
      <c r="D16" s="48" t="s">
        <v>42</v>
      </c>
      <c r="E16" s="48">
        <v>618.36</v>
      </c>
      <c r="F16" s="54">
        <v>1.5</v>
      </c>
      <c r="G16" s="55">
        <v>2.04</v>
      </c>
      <c r="H16" s="52">
        <v>0.5</v>
      </c>
      <c r="I16" s="70">
        <f t="shared" si="0"/>
        <v>0.17219706513818</v>
      </c>
      <c r="J16" s="71">
        <f t="shared" si="1"/>
        <v>0.379097735862436</v>
      </c>
      <c r="K16" s="72">
        <f t="shared" si="2"/>
        <v>4.59129480100062</v>
      </c>
      <c r="L16" s="72">
        <f t="shared" si="3"/>
        <v>2839.07305314674</v>
      </c>
      <c r="M16" s="67"/>
      <c r="N16" s="67" t="s">
        <v>152</v>
      </c>
    </row>
    <row r="17" s="31" customFormat="1" ht="60" spans="1:14">
      <c r="A17" s="48">
        <v>12</v>
      </c>
      <c r="B17" s="49" t="s">
        <v>150</v>
      </c>
      <c r="C17" s="49" t="s">
        <v>153</v>
      </c>
      <c r="D17" s="48" t="s">
        <v>42</v>
      </c>
      <c r="E17" s="48">
        <v>20.25</v>
      </c>
      <c r="F17" s="54">
        <v>1.5</v>
      </c>
      <c r="G17" s="55">
        <v>2.98</v>
      </c>
      <c r="H17" s="52">
        <v>0.5</v>
      </c>
      <c r="I17" s="70">
        <f t="shared" si="0"/>
        <v>0.212262718907954</v>
      </c>
      <c r="J17" s="71">
        <f t="shared" si="1"/>
        <v>0.467303644701716</v>
      </c>
      <c r="K17" s="72">
        <f t="shared" si="2"/>
        <v>5.65956636360967</v>
      </c>
      <c r="L17" s="72">
        <f t="shared" si="3"/>
        <v>114.606218863096</v>
      </c>
      <c r="M17" s="67"/>
      <c r="N17" s="67" t="s">
        <v>152</v>
      </c>
    </row>
    <row r="18" s="31" customFormat="1" ht="60" spans="1:14">
      <c r="A18" s="48">
        <v>13</v>
      </c>
      <c r="B18" s="49" t="s">
        <v>150</v>
      </c>
      <c r="C18" s="49" t="s">
        <v>154</v>
      </c>
      <c r="D18" s="48" t="s">
        <v>42</v>
      </c>
      <c r="E18" s="48">
        <v>75.16</v>
      </c>
      <c r="F18" s="54">
        <v>8</v>
      </c>
      <c r="G18" s="55">
        <v>16</v>
      </c>
      <c r="H18" s="52">
        <v>0.5</v>
      </c>
      <c r="I18" s="70">
        <f t="shared" si="0"/>
        <v>1.04426438016965</v>
      </c>
      <c r="J18" s="71">
        <f t="shared" si="1"/>
        <v>2.29898379421527</v>
      </c>
      <c r="K18" s="72">
        <f t="shared" si="2"/>
        <v>27.8432481743849</v>
      </c>
      <c r="L18" s="72">
        <f t="shared" si="3"/>
        <v>2092.69853278677</v>
      </c>
      <c r="M18" s="67"/>
      <c r="N18" s="67" t="s">
        <v>152</v>
      </c>
    </row>
    <row r="19" s="31" customFormat="1" ht="60" spans="1:14">
      <c r="A19" s="48">
        <v>14</v>
      </c>
      <c r="B19" s="49" t="s">
        <v>150</v>
      </c>
      <c r="C19" s="49" t="s">
        <v>155</v>
      </c>
      <c r="D19" s="48" t="s">
        <v>42</v>
      </c>
      <c r="E19" s="48">
        <v>35.11</v>
      </c>
      <c r="F19" s="54">
        <v>12</v>
      </c>
      <c r="G19" s="55">
        <v>35</v>
      </c>
      <c r="H19" s="52">
        <v>0.5</v>
      </c>
      <c r="I19" s="70">
        <f t="shared" si="0"/>
        <v>2.02459420645137</v>
      </c>
      <c r="J19" s="71">
        <f t="shared" si="1"/>
        <v>4.45721347858062</v>
      </c>
      <c r="K19" s="72">
        <f t="shared" si="2"/>
        <v>53.981807685032</v>
      </c>
      <c r="L19" s="72">
        <f t="shared" si="3"/>
        <v>1895.30126782147</v>
      </c>
      <c r="M19" s="67"/>
      <c r="N19" s="67" t="s">
        <v>152</v>
      </c>
    </row>
    <row r="20" s="31" customFormat="1" spans="1:14">
      <c r="A20" s="48" t="s">
        <v>68</v>
      </c>
      <c r="B20" s="49" t="s">
        <v>156</v>
      </c>
      <c r="C20" s="49"/>
      <c r="D20" s="48"/>
      <c r="E20" s="48"/>
      <c r="F20" s="50"/>
      <c r="G20" s="48"/>
      <c r="H20" s="50"/>
      <c r="I20" s="73"/>
      <c r="J20" s="48"/>
      <c r="K20" s="50"/>
      <c r="L20" s="74"/>
      <c r="M20" s="67"/>
      <c r="N20" s="69"/>
    </row>
    <row r="21" s="31" customFormat="1" ht="60" spans="1:14">
      <c r="A21" s="48">
        <v>1</v>
      </c>
      <c r="B21" s="49" t="s">
        <v>157</v>
      </c>
      <c r="C21" s="49" t="s">
        <v>158</v>
      </c>
      <c r="D21" s="48" t="s">
        <v>42</v>
      </c>
      <c r="E21" s="48">
        <f>4.69*2+0.6*2+6.1*2+4.5*2</f>
        <v>31.78</v>
      </c>
      <c r="F21" s="54">
        <v>15</v>
      </c>
      <c r="G21" s="55">
        <v>25</v>
      </c>
      <c r="H21" s="52">
        <v>0.5</v>
      </c>
      <c r="I21" s="70">
        <f>((F21+G21+H21)*0.06)*0.7103839320882</f>
        <v>1.72623295497433</v>
      </c>
      <c r="J21" s="71">
        <f>(F21+G21+H21+I21)*0.09</f>
        <v>3.80036096594769</v>
      </c>
      <c r="K21" s="72">
        <f t="shared" si="2"/>
        <v>46.026593920922</v>
      </c>
      <c r="L21" s="72">
        <f t="shared" si="3"/>
        <v>1462.7251548069</v>
      </c>
      <c r="M21" s="67"/>
      <c r="N21" s="69" t="s">
        <v>148</v>
      </c>
    </row>
    <row r="22" s="31" customFormat="1" spans="1:14">
      <c r="A22" s="56" t="s">
        <v>159</v>
      </c>
      <c r="B22" s="56"/>
      <c r="C22" s="56"/>
      <c r="D22" s="56"/>
      <c r="E22" s="56"/>
      <c r="F22" s="56"/>
      <c r="G22" s="56"/>
      <c r="H22" s="50"/>
      <c r="I22" s="65"/>
      <c r="J22" s="66"/>
      <c r="K22" s="74"/>
      <c r="L22" s="74">
        <f>SUM(L6:L21)</f>
        <v>26113.6192336211</v>
      </c>
      <c r="M22" s="68"/>
      <c r="N22" s="69"/>
    </row>
    <row r="23" s="31" customFormat="1" ht="69" customHeight="1" spans="1:13">
      <c r="A23" s="57" t="s">
        <v>160</v>
      </c>
      <c r="B23" s="57"/>
      <c r="C23" s="57"/>
      <c r="D23" s="57"/>
      <c r="E23" s="57"/>
      <c r="F23" s="57"/>
      <c r="G23" s="57"/>
      <c r="H23" s="57"/>
      <c r="I23" s="57"/>
      <c r="J23" s="57"/>
      <c r="K23" s="75"/>
      <c r="L23" s="57"/>
      <c r="M23" s="57"/>
    </row>
    <row r="24" s="31" customFormat="1" spans="11:11">
      <c r="K24" s="32"/>
    </row>
    <row r="25" s="31" customFormat="1" spans="11:11">
      <c r="K25" s="32"/>
    </row>
    <row r="26" s="31" customFormat="1" spans="11:11">
      <c r="K26" s="32"/>
    </row>
    <row r="27" s="31" customFormat="1" spans="11:11">
      <c r="K27" s="32"/>
    </row>
    <row r="28" s="31" customFormat="1" spans="11:11">
      <c r="K28" s="32"/>
    </row>
    <row r="29" s="31" customFormat="1" spans="11:11">
      <c r="K29" s="32"/>
    </row>
    <row r="30" s="31" customFormat="1" spans="5:11">
      <c r="E30" s="58"/>
      <c r="K30" s="32"/>
    </row>
    <row r="31" s="31" customFormat="1" spans="5:11">
      <c r="E31" s="58"/>
      <c r="K31" s="32"/>
    </row>
    <row r="32" s="31" customFormat="1" spans="5:11">
      <c r="E32" s="58"/>
      <c r="K32" s="32"/>
    </row>
  </sheetData>
  <mergeCells count="18">
    <mergeCell ref="A1:M1"/>
    <mergeCell ref="F2:J2"/>
    <mergeCell ref="B5:C5"/>
    <mergeCell ref="B20:C20"/>
    <mergeCell ref="A22:G22"/>
    <mergeCell ref="A23:M23"/>
    <mergeCell ref="A2:A4"/>
    <mergeCell ref="B2:B4"/>
    <mergeCell ref="C2:C4"/>
    <mergeCell ref="D2:D4"/>
    <mergeCell ref="E2:E4"/>
    <mergeCell ref="F3:F4"/>
    <mergeCell ref="G3:G4"/>
    <mergeCell ref="H3:H4"/>
    <mergeCell ref="K2:K4"/>
    <mergeCell ref="L2:L4"/>
    <mergeCell ref="M2:M4"/>
    <mergeCell ref="N2:N4"/>
  </mergeCells>
  <pageMargins left="0.393055555555556" right="0.393055555555556" top="1" bottom="1" header="0.5" footer="0.5"/>
  <pageSetup paperSize="9"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6"/>
  <sheetViews>
    <sheetView zoomScale="110" zoomScaleNormal="110" topLeftCell="A13" workbookViewId="0">
      <selection activeCell="E17" sqref="E17"/>
    </sheetView>
  </sheetViews>
  <sheetFormatPr defaultColWidth="9" defaultRowHeight="13.5" outlineLevelCol="7"/>
  <cols>
    <col min="1" max="1" width="9" style="3"/>
    <col min="2" max="2" width="25.125" style="4" customWidth="1"/>
    <col min="3" max="3" width="38.1833333333333" style="3" customWidth="1"/>
    <col min="4" max="4" width="11.875" style="4" customWidth="1"/>
    <col min="5" max="5" width="70.375" style="5" customWidth="1"/>
    <col min="6" max="6" width="18" style="6" customWidth="1"/>
    <col min="7" max="7" width="15.75" style="3" customWidth="1"/>
    <col min="8" max="8" width="14.5" style="3" customWidth="1"/>
    <col min="9" max="16384" width="9" style="3"/>
  </cols>
  <sheetData>
    <row r="1" s="1" customFormat="1" ht="42" customHeight="1" spans="1:7">
      <c r="A1" s="7" t="s">
        <v>161</v>
      </c>
      <c r="B1" s="8"/>
      <c r="C1" s="7"/>
      <c r="D1" s="8"/>
      <c r="E1" s="7"/>
      <c r="F1" s="9" t="s">
        <v>162</v>
      </c>
      <c r="G1" s="10"/>
    </row>
    <row r="2" s="1" customFormat="1" ht="23" customHeight="1" spans="1:7">
      <c r="A2" s="8" t="s">
        <v>12</v>
      </c>
      <c r="B2" s="11" t="s">
        <v>163</v>
      </c>
      <c r="C2" s="11" t="s">
        <v>164</v>
      </c>
      <c r="D2" s="11" t="s">
        <v>122</v>
      </c>
      <c r="E2" s="11" t="s">
        <v>165</v>
      </c>
      <c r="F2" s="9" t="s">
        <v>166</v>
      </c>
      <c r="G2" s="11" t="s">
        <v>15</v>
      </c>
    </row>
    <row r="3" s="1" customFormat="1" ht="29" customHeight="1" spans="1:7">
      <c r="A3" s="12" t="s">
        <v>34</v>
      </c>
      <c r="B3" s="13" t="s">
        <v>35</v>
      </c>
      <c r="C3" s="14"/>
      <c r="D3" s="12"/>
      <c r="E3" s="14"/>
      <c r="F3" s="15"/>
      <c r="G3" s="10"/>
    </row>
    <row r="4" s="2" customFormat="1" ht="27" customHeight="1" spans="1:7">
      <c r="A4" s="16">
        <v>1</v>
      </c>
      <c r="B4" s="13" t="s">
        <v>167</v>
      </c>
      <c r="C4" s="17"/>
      <c r="D4" s="12"/>
      <c r="E4" s="18"/>
      <c r="F4" s="15"/>
      <c r="G4" s="10"/>
    </row>
    <row r="5" s="2" customFormat="1" ht="49" customHeight="1" spans="1:7">
      <c r="A5" s="16"/>
      <c r="B5" s="13" t="s">
        <v>168</v>
      </c>
      <c r="C5" s="17" t="s">
        <v>169</v>
      </c>
      <c r="D5" s="12" t="s">
        <v>38</v>
      </c>
      <c r="E5" s="18" t="s">
        <v>170</v>
      </c>
      <c r="F5" s="19" cm="1">
        <f ca="1" t="array" ref="F5">AA</f>
        <v>25.74</v>
      </c>
      <c r="G5" s="17"/>
    </row>
    <row r="6" s="2" customFormat="1" ht="27" customHeight="1" spans="1:7">
      <c r="A6" s="16"/>
      <c r="B6" s="13" t="s">
        <v>171</v>
      </c>
      <c r="C6" s="17" t="s">
        <v>172</v>
      </c>
      <c r="D6" s="12" t="s">
        <v>42</v>
      </c>
      <c r="E6" s="18">
        <v>3.95</v>
      </c>
      <c r="F6" s="20" cm="1">
        <f ca="1" t="array" ref="F6">AA</f>
        <v>3.95</v>
      </c>
      <c r="G6" s="17"/>
    </row>
    <row r="7" s="2" customFormat="1" ht="27" customHeight="1" spans="1:8">
      <c r="A7" s="16"/>
      <c r="B7" s="13"/>
      <c r="C7" s="17"/>
      <c r="D7" s="12"/>
      <c r="E7" s="18"/>
      <c r="F7" s="20"/>
      <c r="G7" s="17"/>
      <c r="H7" s="21"/>
    </row>
    <row r="8" s="2" customFormat="1" ht="27" customHeight="1" spans="1:8">
      <c r="A8" s="16">
        <v>2</v>
      </c>
      <c r="B8" s="13" t="s">
        <v>173</v>
      </c>
      <c r="C8" s="17"/>
      <c r="D8" s="12"/>
      <c r="E8" s="18"/>
      <c r="F8" s="15"/>
      <c r="G8" s="17"/>
      <c r="H8" s="21"/>
    </row>
    <row r="9" s="2" customFormat="1" ht="48" customHeight="1" spans="1:8">
      <c r="A9" s="16"/>
      <c r="B9" s="13" t="s">
        <v>168</v>
      </c>
      <c r="C9" s="17" t="s">
        <v>169</v>
      </c>
      <c r="D9" s="12" t="s">
        <v>38</v>
      </c>
      <c r="E9" s="18" t="s">
        <v>170</v>
      </c>
      <c r="F9" s="19" cm="1">
        <f ca="1" t="array" ref="F9">AA</f>
        <v>25.74</v>
      </c>
      <c r="G9" s="17"/>
      <c r="H9" s="21"/>
    </row>
    <row r="10" s="2" customFormat="1" ht="21" customHeight="1" spans="1:8">
      <c r="A10" s="16"/>
      <c r="B10" s="13" t="s">
        <v>171</v>
      </c>
      <c r="C10" s="17" t="s">
        <v>172</v>
      </c>
      <c r="D10" s="12" t="s">
        <v>42</v>
      </c>
      <c r="E10" s="18">
        <v>3.95</v>
      </c>
      <c r="F10" s="20" cm="1">
        <f ca="1" t="array" ref="F10">AA</f>
        <v>3.95</v>
      </c>
      <c r="G10" s="17"/>
      <c r="H10" s="21"/>
    </row>
    <row r="11" s="2" customFormat="1" ht="31" customHeight="1" spans="1:8">
      <c r="A11" s="16">
        <v>3</v>
      </c>
      <c r="B11" s="13" t="s">
        <v>174</v>
      </c>
      <c r="C11" s="17" t="s">
        <v>175</v>
      </c>
      <c r="D11" s="12"/>
      <c r="E11" s="18"/>
      <c r="F11" s="15"/>
      <c r="G11" s="17"/>
      <c r="H11" s="21"/>
    </row>
    <row r="12" s="2" customFormat="1" ht="48" customHeight="1" spans="1:8">
      <c r="A12" s="16"/>
      <c r="B12" s="13" t="s">
        <v>168</v>
      </c>
      <c r="C12" s="17" t="s">
        <v>169</v>
      </c>
      <c r="D12" s="12" t="s">
        <v>38</v>
      </c>
      <c r="E12" s="18" t="s">
        <v>176</v>
      </c>
      <c r="F12" s="19" cm="1">
        <f ca="1" t="array" ref="F12">AA</f>
        <v>39.42</v>
      </c>
      <c r="G12" s="17"/>
      <c r="H12" s="21"/>
    </row>
    <row r="13" s="2" customFormat="1" ht="27" customHeight="1" spans="1:8">
      <c r="A13" s="16"/>
      <c r="B13" s="13" t="s">
        <v>171</v>
      </c>
      <c r="C13" s="17" t="s">
        <v>172</v>
      </c>
      <c r="D13" s="12" t="s">
        <v>42</v>
      </c>
      <c r="E13" s="18" t="s">
        <v>177</v>
      </c>
      <c r="F13" s="20" cm="1">
        <f ca="1" t="array" ref="F13">AA</f>
        <v>7.9</v>
      </c>
      <c r="G13" s="17"/>
      <c r="H13" s="21"/>
    </row>
    <row r="14" s="2" customFormat="1" ht="22" customHeight="1" spans="1:7">
      <c r="A14" s="16">
        <v>4</v>
      </c>
      <c r="B14" s="13" t="s">
        <v>178</v>
      </c>
      <c r="C14" s="17" t="s">
        <v>175</v>
      </c>
      <c r="D14" s="12"/>
      <c r="E14" s="18"/>
      <c r="F14" s="15"/>
      <c r="G14" s="17"/>
    </row>
    <row r="15" s="2" customFormat="1" ht="52" customHeight="1" spans="1:7">
      <c r="A15" s="16"/>
      <c r="B15" s="13" t="s">
        <v>168</v>
      </c>
      <c r="C15" s="17" t="s">
        <v>169</v>
      </c>
      <c r="D15" s="12" t="s">
        <v>38</v>
      </c>
      <c r="E15" s="18" t="s">
        <v>179</v>
      </c>
      <c r="F15" s="19" cm="1">
        <f ca="1" t="array" ref="F15">AA</f>
        <v>39.24</v>
      </c>
      <c r="G15" s="17"/>
    </row>
    <row r="16" s="2" customFormat="1" ht="69" customHeight="1" spans="1:7">
      <c r="A16" s="16"/>
      <c r="B16" s="22" t="s">
        <v>171</v>
      </c>
      <c r="C16" s="17" t="s">
        <v>180</v>
      </c>
      <c r="D16" s="12" t="s">
        <v>42</v>
      </c>
      <c r="E16" s="18" t="s">
        <v>181</v>
      </c>
      <c r="F16" s="20" cm="1">
        <f ca="1" t="array" ref="F16">AA</f>
        <v>7.4</v>
      </c>
      <c r="G16" s="17" t="s">
        <v>182</v>
      </c>
    </row>
    <row r="17" s="2" customFormat="1" ht="69" customHeight="1" spans="1:7">
      <c r="A17" s="16"/>
      <c r="B17" s="22" t="s">
        <v>171</v>
      </c>
      <c r="C17" s="17"/>
      <c r="D17" s="12" t="s">
        <v>38</v>
      </c>
      <c r="E17" s="18" t="s">
        <v>183</v>
      </c>
      <c r="F17" s="20" cm="1">
        <f ca="1" t="array" ref="F17">AA</f>
        <v>13.024</v>
      </c>
      <c r="G17" s="17"/>
    </row>
    <row r="18" s="2" customFormat="1" ht="33" customHeight="1" spans="1:7">
      <c r="A18" s="16">
        <v>5</v>
      </c>
      <c r="B18" s="13" t="s">
        <v>184</v>
      </c>
      <c r="C18" s="17" t="s">
        <v>185</v>
      </c>
      <c r="D18" s="12"/>
      <c r="E18" s="18"/>
      <c r="F18" s="15"/>
      <c r="G18" s="17"/>
    </row>
    <row r="19" s="2" customFormat="1" ht="58" customHeight="1" spans="1:7">
      <c r="A19" s="16"/>
      <c r="B19" s="13" t="s">
        <v>47</v>
      </c>
      <c r="C19" s="17" t="s">
        <v>186</v>
      </c>
      <c r="D19" s="12" t="s">
        <v>38</v>
      </c>
      <c r="E19" s="18" t="s">
        <v>187</v>
      </c>
      <c r="F19" s="20" cm="1">
        <f ca="1" t="array" ref="F19">AA</f>
        <v>41.4</v>
      </c>
      <c r="G19" s="17" t="s">
        <v>188</v>
      </c>
    </row>
    <row r="20" s="2" customFormat="1" ht="72" customHeight="1" spans="1:7">
      <c r="A20" s="16"/>
      <c r="B20" s="13" t="s">
        <v>49</v>
      </c>
      <c r="C20" s="17" t="s">
        <v>189</v>
      </c>
      <c r="D20" s="12" t="s">
        <v>38</v>
      </c>
      <c r="E20" s="18" t="s">
        <v>190</v>
      </c>
      <c r="F20" s="20" cm="1">
        <f ca="1" t="array" ref="F20">AA</f>
        <v>41.4</v>
      </c>
      <c r="G20" s="17"/>
    </row>
    <row r="21" s="2" customFormat="1" ht="60" customHeight="1" spans="1:7">
      <c r="A21" s="16"/>
      <c r="B21" s="13" t="s">
        <v>191</v>
      </c>
      <c r="C21" s="17" t="s">
        <v>192</v>
      </c>
      <c r="D21" s="12" t="s">
        <v>38</v>
      </c>
      <c r="E21" s="18" t="s">
        <v>193</v>
      </c>
      <c r="F21" s="20" cm="1">
        <f ca="1" t="array" ref="F21">AA</f>
        <v>10.4864</v>
      </c>
      <c r="G21" s="17" t="s">
        <v>194</v>
      </c>
    </row>
    <row r="22" s="2" customFormat="1" ht="33" customHeight="1" spans="1:7">
      <c r="A22" s="16">
        <v>6</v>
      </c>
      <c r="B22" s="13" t="s">
        <v>195</v>
      </c>
      <c r="C22" s="17" t="s">
        <v>175</v>
      </c>
      <c r="D22" s="12"/>
      <c r="E22" s="18"/>
      <c r="F22" s="15"/>
      <c r="G22" s="17"/>
    </row>
    <row r="23" s="2" customFormat="1" ht="57" spans="1:7">
      <c r="A23" s="16"/>
      <c r="B23" s="13" t="s">
        <v>53</v>
      </c>
      <c r="C23" s="17" t="s">
        <v>196</v>
      </c>
      <c r="D23" s="12" t="s">
        <v>38</v>
      </c>
      <c r="E23" s="18" t="s">
        <v>197</v>
      </c>
      <c r="F23" s="20" cm="1">
        <f ca="1" t="array" ref="F23">AA</f>
        <v>24.3</v>
      </c>
      <c r="G23" s="17"/>
    </row>
    <row r="24" s="2" customFormat="1" ht="42" customHeight="1" spans="1:7">
      <c r="A24" s="16">
        <v>7</v>
      </c>
      <c r="B24" s="13" t="s">
        <v>198</v>
      </c>
      <c r="C24" s="17"/>
      <c r="D24" s="12" t="s">
        <v>42</v>
      </c>
      <c r="F24" s="15"/>
      <c r="G24" s="17"/>
    </row>
    <row r="25" s="2" customFormat="1" ht="87" customHeight="1" spans="1:7">
      <c r="A25" s="12"/>
      <c r="B25" s="13" t="s">
        <v>199</v>
      </c>
      <c r="C25" s="17" t="s">
        <v>200</v>
      </c>
      <c r="D25" s="12" t="s">
        <v>38</v>
      </c>
      <c r="E25" s="18" t="s">
        <v>201</v>
      </c>
      <c r="F25" s="20" cm="1">
        <f ca="1" t="array" ref="F25">AA</f>
        <v>36</v>
      </c>
      <c r="G25" s="17"/>
    </row>
    <row r="26" s="2" customFormat="1" ht="69" customHeight="1" spans="1:7">
      <c r="A26" s="16">
        <v>8</v>
      </c>
      <c r="B26" s="13" t="s">
        <v>202</v>
      </c>
      <c r="C26" s="17"/>
      <c r="D26" s="12" t="s">
        <v>38</v>
      </c>
      <c r="E26" s="18"/>
      <c r="F26" s="15"/>
      <c r="G26" s="17"/>
    </row>
    <row r="27" s="2" customFormat="1" ht="83" customHeight="1" spans="1:7">
      <c r="A27" s="12"/>
      <c r="B27" s="13" t="s">
        <v>168</v>
      </c>
      <c r="C27" s="17" t="s">
        <v>203</v>
      </c>
      <c r="D27" s="12" t="s">
        <v>38</v>
      </c>
      <c r="E27" s="18" t="s">
        <v>204</v>
      </c>
      <c r="F27" s="19" cm="1">
        <f ca="1" t="array" ref="F27">AA</f>
        <v>16.7625</v>
      </c>
      <c r="G27" s="17"/>
    </row>
    <row r="28" s="2" customFormat="1" ht="30" customHeight="1" spans="1:7">
      <c r="A28" s="12"/>
      <c r="B28" s="13" t="s">
        <v>171</v>
      </c>
      <c r="C28" s="17" t="s">
        <v>205</v>
      </c>
      <c r="D28" s="12" t="s">
        <v>42</v>
      </c>
      <c r="E28" s="18">
        <v>3.95</v>
      </c>
      <c r="F28" s="20" cm="1">
        <f ca="1" t="array" ref="F28">AA</f>
        <v>3.95</v>
      </c>
      <c r="G28" s="17"/>
    </row>
    <row r="29" s="2" customFormat="1" ht="38" customHeight="1" spans="1:7">
      <c r="A29" s="12">
        <v>9</v>
      </c>
      <c r="B29" s="13" t="s">
        <v>206</v>
      </c>
      <c r="C29" s="17"/>
      <c r="D29" s="12" t="s">
        <v>38</v>
      </c>
      <c r="E29" s="18"/>
      <c r="F29" s="15"/>
      <c r="G29" s="17"/>
    </row>
    <row r="30" s="2" customFormat="1" ht="92" customHeight="1" spans="1:7">
      <c r="A30" s="16"/>
      <c r="B30" s="13" t="s">
        <v>168</v>
      </c>
      <c r="C30" s="17" t="s">
        <v>203</v>
      </c>
      <c r="D30" s="12" t="s">
        <v>38</v>
      </c>
      <c r="E30" s="18" t="s">
        <v>204</v>
      </c>
      <c r="F30" s="19" cm="1">
        <f ca="1" t="array" ref="F30">AA</f>
        <v>16.7625</v>
      </c>
      <c r="G30" s="17"/>
    </row>
    <row r="31" ht="62" customHeight="1" spans="1:7">
      <c r="A31" s="12"/>
      <c r="B31" s="13" t="s">
        <v>171</v>
      </c>
      <c r="C31" s="17" t="s">
        <v>205</v>
      </c>
      <c r="D31" s="12" t="s">
        <v>42</v>
      </c>
      <c r="E31" s="18">
        <v>3.95</v>
      </c>
      <c r="F31" s="20" cm="1">
        <f ca="1" t="array" ref="F31">AA</f>
        <v>3.95</v>
      </c>
      <c r="G31" s="23"/>
    </row>
    <row r="32" ht="29" customHeight="1" spans="1:7">
      <c r="A32" s="12">
        <v>10</v>
      </c>
      <c r="B32" s="13" t="s">
        <v>207</v>
      </c>
      <c r="C32" s="17"/>
      <c r="D32" s="12"/>
      <c r="E32" s="24"/>
      <c r="F32" s="15"/>
      <c r="G32" s="23"/>
    </row>
    <row r="33" ht="87" customHeight="1" spans="1:7">
      <c r="A33" s="16"/>
      <c r="B33" s="13" t="s">
        <v>168</v>
      </c>
      <c r="C33" s="17" t="s">
        <v>208</v>
      </c>
      <c r="D33" s="12" t="s">
        <v>38</v>
      </c>
      <c r="E33" s="18" t="s">
        <v>209</v>
      </c>
      <c r="F33" s="19" cm="1">
        <f ca="1" t="array" ref="F33">AA</f>
        <v>13.77</v>
      </c>
      <c r="G33" s="23"/>
    </row>
    <row r="34" ht="87" customHeight="1" spans="1:7">
      <c r="A34" s="16"/>
      <c r="B34" s="13" t="s">
        <v>171</v>
      </c>
      <c r="C34" s="17" t="s">
        <v>205</v>
      </c>
      <c r="D34" s="12" t="s">
        <v>42</v>
      </c>
      <c r="E34" s="18">
        <v>3.95</v>
      </c>
      <c r="F34" s="20" cm="1">
        <f ca="1" t="array" ref="F34">AA</f>
        <v>3.95</v>
      </c>
      <c r="G34" s="23"/>
    </row>
    <row r="35" ht="78" customHeight="1" spans="1:7">
      <c r="A35" s="12">
        <v>11</v>
      </c>
      <c r="B35" s="13" t="s">
        <v>210</v>
      </c>
      <c r="C35" s="17"/>
      <c r="D35" s="12"/>
      <c r="E35" s="24"/>
      <c r="F35" s="15"/>
      <c r="G35" s="23"/>
    </row>
    <row r="36" ht="87" customHeight="1" spans="1:7">
      <c r="A36" s="16"/>
      <c r="B36" s="13" t="s">
        <v>168</v>
      </c>
      <c r="C36" s="17" t="s">
        <v>208</v>
      </c>
      <c r="D36" s="12" t="s">
        <v>38</v>
      </c>
      <c r="E36" s="18" t="s">
        <v>211</v>
      </c>
      <c r="F36" s="19" cm="1">
        <f ca="1" t="array" ref="F36">AA</f>
        <v>1.26</v>
      </c>
      <c r="G36" s="23"/>
    </row>
    <row r="37" ht="48" customHeight="1" spans="1:7">
      <c r="A37" s="12">
        <v>12</v>
      </c>
      <c r="B37" s="13" t="s">
        <v>212</v>
      </c>
      <c r="C37" s="17"/>
      <c r="D37" s="12"/>
      <c r="E37" s="24"/>
      <c r="F37" s="15"/>
      <c r="G37" s="23"/>
    </row>
    <row r="38" ht="96" customHeight="1" spans="1:7">
      <c r="A38" s="16"/>
      <c r="B38" s="13" t="s">
        <v>168</v>
      </c>
      <c r="C38" s="17" t="s">
        <v>208</v>
      </c>
      <c r="D38" s="12" t="s">
        <v>38</v>
      </c>
      <c r="E38" s="18" t="s">
        <v>213</v>
      </c>
      <c r="F38" s="19" cm="1">
        <f ca="1" t="array" ref="F38">AA</f>
        <v>15.129</v>
      </c>
      <c r="G38" s="23"/>
    </row>
    <row r="39" ht="33" customHeight="1" spans="1:7">
      <c r="A39" s="16"/>
      <c r="B39" s="13" t="s">
        <v>171</v>
      </c>
      <c r="C39" s="17" t="s">
        <v>205</v>
      </c>
      <c r="D39" s="12" t="s">
        <v>42</v>
      </c>
      <c r="E39" s="18">
        <v>3.95</v>
      </c>
      <c r="F39" s="20" cm="1">
        <f ca="1" t="array" ref="F39">AA</f>
        <v>3.95</v>
      </c>
      <c r="G39" s="23"/>
    </row>
    <row r="40" ht="33" customHeight="1" spans="1:7">
      <c r="A40" s="16">
        <v>13</v>
      </c>
      <c r="B40" s="25" t="s">
        <v>214</v>
      </c>
      <c r="C40" s="17"/>
      <c r="D40" s="16"/>
      <c r="E40" s="18"/>
      <c r="F40" s="15"/>
      <c r="G40" s="23"/>
    </row>
    <row r="41" ht="33" customHeight="1" spans="1:7">
      <c r="A41" s="16"/>
      <c r="B41" s="25" t="s">
        <v>57</v>
      </c>
      <c r="C41" s="17"/>
      <c r="D41" s="16" t="s">
        <v>38</v>
      </c>
      <c r="E41" s="18" t="s">
        <v>215</v>
      </c>
      <c r="F41" s="20" cm="1">
        <f ca="1" t="array" ref="F41">AA</f>
        <v>50.742</v>
      </c>
      <c r="G41" s="23"/>
    </row>
    <row r="42" ht="89" customHeight="1" spans="1:7">
      <c r="A42" s="16"/>
      <c r="B42" s="25" t="s">
        <v>216</v>
      </c>
      <c r="C42" s="17"/>
      <c r="D42" s="16" t="s">
        <v>38</v>
      </c>
      <c r="E42" s="18">
        <v>12.74</v>
      </c>
      <c r="F42" s="20" cm="1">
        <f ca="1" t="array" ref="F42">AA</f>
        <v>12.74</v>
      </c>
      <c r="G42" s="23"/>
    </row>
    <row r="43" ht="55" customHeight="1" spans="1:7">
      <c r="A43" s="16"/>
      <c r="B43" s="25" t="s">
        <v>90</v>
      </c>
      <c r="C43" s="23" t="s">
        <v>217</v>
      </c>
      <c r="D43" s="12" t="s">
        <v>38</v>
      </c>
      <c r="E43" s="18">
        <v>12.74</v>
      </c>
      <c r="F43" s="20" cm="1">
        <f ca="1" t="array" ref="F43">AA</f>
        <v>12.74</v>
      </c>
      <c r="G43" s="23"/>
    </row>
    <row r="44" ht="75" customHeight="1" spans="1:7">
      <c r="A44" s="12"/>
      <c r="B44" s="25" t="s">
        <v>218</v>
      </c>
      <c r="C44" s="17"/>
      <c r="D44" s="16" t="s">
        <v>38</v>
      </c>
      <c r="E44" s="18" t="s">
        <v>219</v>
      </c>
      <c r="F44" s="20" cm="1">
        <f ca="1" t="array" ref="F44">AA</f>
        <v>4.14</v>
      </c>
      <c r="G44" s="23"/>
    </row>
    <row r="45" ht="75" customHeight="1" spans="1:7">
      <c r="A45" s="12"/>
      <c r="B45" s="13" t="s">
        <v>191</v>
      </c>
      <c r="C45" s="17" t="s">
        <v>192</v>
      </c>
      <c r="D45" s="12" t="s">
        <v>38</v>
      </c>
      <c r="E45" s="18" t="s">
        <v>220</v>
      </c>
      <c r="F45" s="20" cm="1">
        <f ca="1" t="array" ref="F45">AA</f>
        <v>1.647</v>
      </c>
      <c r="G45" s="23"/>
    </row>
    <row r="46" ht="37" customHeight="1" spans="1:7">
      <c r="A46" s="23"/>
      <c r="B46" s="25" t="s">
        <v>221</v>
      </c>
      <c r="C46" s="23"/>
      <c r="D46" s="12" t="s">
        <v>38</v>
      </c>
      <c r="E46" s="24" t="s">
        <v>222</v>
      </c>
      <c r="F46" s="20" cm="1">
        <f ca="1" t="array" ref="F46">AA</f>
        <v>1.89</v>
      </c>
      <c r="G46" s="23"/>
    </row>
    <row r="47" ht="30" customHeight="1" spans="1:7">
      <c r="A47" s="16">
        <v>14</v>
      </c>
      <c r="B47" s="25" t="s">
        <v>223</v>
      </c>
      <c r="C47" s="23"/>
      <c r="D47" s="25"/>
      <c r="E47" s="24"/>
      <c r="F47" s="15"/>
      <c r="G47" s="23"/>
    </row>
    <row r="48" ht="57" customHeight="1" spans="1:7">
      <c r="A48" s="23"/>
      <c r="B48" s="25" t="s">
        <v>224</v>
      </c>
      <c r="C48" s="23" t="s">
        <v>225</v>
      </c>
      <c r="D48" s="25" t="s">
        <v>42</v>
      </c>
      <c r="E48" s="24" t="s">
        <v>226</v>
      </c>
      <c r="F48" s="20" cm="1">
        <f ca="1" t="array" ref="F48">AA</f>
        <v>18</v>
      </c>
      <c r="G48" s="23"/>
    </row>
    <row r="49" ht="30" customHeight="1" spans="1:7">
      <c r="A49" s="23"/>
      <c r="B49" s="25" t="s">
        <v>227</v>
      </c>
      <c r="C49" s="23" t="s">
        <v>228</v>
      </c>
      <c r="D49" s="25" t="s">
        <v>38</v>
      </c>
      <c r="E49" s="24" t="s">
        <v>229</v>
      </c>
      <c r="F49" s="20" cm="1">
        <f ca="1" t="array" ref="F49">AA</f>
        <v>5.458</v>
      </c>
      <c r="G49" s="23"/>
    </row>
    <row r="50" ht="57" customHeight="1" spans="1:7">
      <c r="A50" s="25">
        <v>15</v>
      </c>
      <c r="B50" s="13" t="s">
        <v>230</v>
      </c>
      <c r="C50" s="23" t="s">
        <v>231</v>
      </c>
      <c r="D50" s="25"/>
      <c r="E50" s="24"/>
      <c r="F50" s="15"/>
      <c r="G50" s="23" t="s">
        <v>232</v>
      </c>
    </row>
    <row r="51" ht="132" customHeight="1" spans="1:7">
      <c r="A51" s="23"/>
      <c r="B51" s="25" t="s">
        <v>233</v>
      </c>
      <c r="C51" s="23" t="s">
        <v>234</v>
      </c>
      <c r="D51" s="25" t="s">
        <v>38</v>
      </c>
      <c r="E51" s="24" t="s">
        <v>235</v>
      </c>
      <c r="F51" s="20" cm="1">
        <f ca="1" t="array" ref="F51">AA</f>
        <v>54.99125</v>
      </c>
      <c r="G51" s="23"/>
    </row>
    <row r="52" ht="161" customHeight="1" spans="1:7">
      <c r="A52" s="23"/>
      <c r="B52" s="25" t="s">
        <v>192</v>
      </c>
      <c r="C52" s="23" t="s">
        <v>236</v>
      </c>
      <c r="D52" s="25" t="s">
        <v>38</v>
      </c>
      <c r="E52" s="24" t="s">
        <v>237</v>
      </c>
      <c r="F52" s="20" cm="1">
        <f ca="1" t="array" ref="F52">AA</f>
        <v>11.7875</v>
      </c>
      <c r="G52" s="23"/>
    </row>
    <row r="53" ht="67" customHeight="1" spans="1:7">
      <c r="A53" s="25">
        <v>15</v>
      </c>
      <c r="B53" s="13" t="s">
        <v>238</v>
      </c>
      <c r="C53" s="23" t="s">
        <v>239</v>
      </c>
      <c r="D53" s="25"/>
      <c r="E53" s="24"/>
      <c r="F53" s="15"/>
      <c r="G53" s="23"/>
    </row>
    <row r="54" ht="138" customHeight="1" spans="1:7">
      <c r="A54" s="23"/>
      <c r="B54" s="25" t="s">
        <v>233</v>
      </c>
      <c r="C54" s="23" t="s">
        <v>234</v>
      </c>
      <c r="D54" s="25" t="s">
        <v>38</v>
      </c>
      <c r="E54" s="24" t="s">
        <v>240</v>
      </c>
      <c r="F54" s="20" cm="1">
        <f ca="1" t="array" ref="F54">AA</f>
        <v>143.51375</v>
      </c>
      <c r="G54" s="23"/>
    </row>
    <row r="55" ht="157" customHeight="1" spans="1:7">
      <c r="A55" s="23"/>
      <c r="B55" s="25" t="s">
        <v>192</v>
      </c>
      <c r="C55" s="23" t="s">
        <v>236</v>
      </c>
      <c r="D55" s="25" t="s">
        <v>38</v>
      </c>
      <c r="E55" s="24" t="s">
        <v>241</v>
      </c>
      <c r="F55" s="20" cm="1">
        <f ca="1" t="array" ref="F55">AA</f>
        <v>23.2025</v>
      </c>
      <c r="G55" s="23"/>
    </row>
    <row r="56" ht="72" customHeight="1" spans="1:7">
      <c r="A56" s="23"/>
      <c r="B56" s="25" t="s">
        <v>242</v>
      </c>
      <c r="C56" s="23"/>
      <c r="D56" s="25" t="s">
        <v>38</v>
      </c>
      <c r="E56" s="24" t="s">
        <v>243</v>
      </c>
      <c r="F56" s="20" cm="1">
        <f ca="1" t="array" ref="F56">AA</f>
        <v>6.664</v>
      </c>
      <c r="G56" s="23" t="s">
        <v>244</v>
      </c>
    </row>
    <row r="57" ht="29" customHeight="1" spans="1:7">
      <c r="A57" s="25">
        <v>15</v>
      </c>
      <c r="B57" s="13" t="s">
        <v>245</v>
      </c>
      <c r="C57" s="23" t="s">
        <v>246</v>
      </c>
      <c r="D57" s="25"/>
      <c r="E57" s="24"/>
      <c r="F57" s="15"/>
      <c r="G57" s="23"/>
    </row>
    <row r="58" ht="29" customHeight="1" spans="1:7">
      <c r="A58" s="23"/>
      <c r="B58" s="25" t="s">
        <v>233</v>
      </c>
      <c r="C58" s="23" t="s">
        <v>234</v>
      </c>
      <c r="D58" s="25" t="s">
        <v>38</v>
      </c>
      <c r="E58" s="24" t="s">
        <v>247</v>
      </c>
      <c r="F58" s="20" cm="1">
        <f ca="1" t="array" ref="F58">AA</f>
        <v>87.87375</v>
      </c>
      <c r="G58" s="23"/>
    </row>
    <row r="59" ht="148.5" spans="1:7">
      <c r="A59" s="23"/>
      <c r="B59" s="25" t="s">
        <v>192</v>
      </c>
      <c r="C59" s="23" t="s">
        <v>236</v>
      </c>
      <c r="D59" s="25" t="s">
        <v>38</v>
      </c>
      <c r="E59" s="24" t="s">
        <v>248</v>
      </c>
      <c r="F59" s="20" cm="1">
        <f ca="1" t="array" ref="F59">AA</f>
        <v>30.96</v>
      </c>
      <c r="G59" s="23"/>
    </row>
    <row r="60" ht="40.5" spans="1:7">
      <c r="A60" s="23"/>
      <c r="B60" s="25" t="s">
        <v>242</v>
      </c>
      <c r="C60" s="23"/>
      <c r="D60" s="25" t="s">
        <v>38</v>
      </c>
      <c r="E60" s="24" t="s">
        <v>243</v>
      </c>
      <c r="F60" s="20" cm="1">
        <f ca="1" t="array" ref="F60">AA</f>
        <v>6.664</v>
      </c>
      <c r="G60" s="23"/>
    </row>
    <row r="61" ht="38" customHeight="1" spans="1:6">
      <c r="A61" s="25">
        <v>15</v>
      </c>
      <c r="B61" s="13" t="s">
        <v>249</v>
      </c>
      <c r="C61" s="23" t="s">
        <v>250</v>
      </c>
      <c r="D61" s="25"/>
      <c r="E61" s="24"/>
      <c r="F61" s="15"/>
    </row>
    <row r="62" ht="108" spans="1:7">
      <c r="A62" s="23"/>
      <c r="B62" s="25" t="s">
        <v>233</v>
      </c>
      <c r="C62" s="23" t="s">
        <v>234</v>
      </c>
      <c r="D62" s="25" t="s">
        <v>38</v>
      </c>
      <c r="E62" s="24" t="s">
        <v>251</v>
      </c>
      <c r="F62" s="20" cm="1">
        <f ca="1" t="array" ref="F62">AA</f>
        <v>30.9732</v>
      </c>
      <c r="G62" s="3" t="s">
        <v>252</v>
      </c>
    </row>
    <row r="63" ht="81" customHeight="1" spans="1:7">
      <c r="A63" s="23"/>
      <c r="B63" s="25" t="s">
        <v>233</v>
      </c>
      <c r="C63" s="23" t="s">
        <v>234</v>
      </c>
      <c r="D63" s="25" t="s">
        <v>38</v>
      </c>
      <c r="E63" s="24" t="s">
        <v>253</v>
      </c>
      <c r="F63" s="20" cm="1">
        <f ca="1" t="array" ref="F63">AA</f>
        <v>26.9892</v>
      </c>
      <c r="G63" s="3" t="s">
        <v>254</v>
      </c>
    </row>
    <row r="64" ht="81" customHeight="1" spans="1:6">
      <c r="A64" s="23"/>
      <c r="B64" s="25" t="s">
        <v>255</v>
      </c>
      <c r="C64" s="23"/>
      <c r="D64" s="25" t="s">
        <v>38</v>
      </c>
      <c r="E64" s="24" t="s">
        <v>256</v>
      </c>
      <c r="F64" s="20" cm="1">
        <f ca="1" t="array" ref="F64">AA</f>
        <v>55.5</v>
      </c>
    </row>
    <row r="65" ht="148.5" spans="1:7">
      <c r="A65" s="23"/>
      <c r="B65" s="25" t="s">
        <v>192</v>
      </c>
      <c r="C65" s="23" t="s">
        <v>236</v>
      </c>
      <c r="D65" s="25" t="s">
        <v>38</v>
      </c>
      <c r="E65" s="24" t="s">
        <v>257</v>
      </c>
      <c r="F65" s="20" cm="1">
        <f ca="1" t="array" ref="F65">AA</f>
        <v>52.028</v>
      </c>
      <c r="G65" s="3" t="s">
        <v>258</v>
      </c>
    </row>
    <row r="66" ht="56" customHeight="1" spans="1:6">
      <c r="A66" s="23"/>
      <c r="B66" s="25" t="s">
        <v>242</v>
      </c>
      <c r="C66" s="23"/>
      <c r="D66" s="25" t="s">
        <v>38</v>
      </c>
      <c r="E66" s="24" t="s">
        <v>259</v>
      </c>
      <c r="F66" s="20" cm="1">
        <f ca="1" t="array" ref="F66">AA</f>
        <v>9.87</v>
      </c>
    </row>
    <row r="67" ht="32" customHeight="1" spans="1:6">
      <c r="A67" s="25">
        <v>15</v>
      </c>
      <c r="B67" s="13" t="s">
        <v>260</v>
      </c>
      <c r="C67" s="23"/>
      <c r="D67" s="25"/>
      <c r="E67" s="24"/>
      <c r="F67" s="15"/>
    </row>
    <row r="68" ht="103" customHeight="1" spans="1:6">
      <c r="A68" s="23"/>
      <c r="B68" s="25" t="s">
        <v>76</v>
      </c>
      <c r="C68" s="23" t="s">
        <v>261</v>
      </c>
      <c r="D68" s="25" t="s">
        <v>42</v>
      </c>
      <c r="E68" s="24" t="s">
        <v>262</v>
      </c>
      <c r="F68" s="20" cm="1">
        <f ca="1" t="array" ref="F68">AA</f>
        <v>57.4</v>
      </c>
    </row>
    <row r="69" ht="26" customHeight="1" spans="1:6">
      <c r="A69" s="23"/>
      <c r="B69" s="13" t="s">
        <v>263</v>
      </c>
      <c r="C69" s="23"/>
      <c r="D69" s="25"/>
      <c r="E69" s="24"/>
      <c r="F69" s="15"/>
    </row>
    <row r="70" ht="26" customHeight="1" spans="1:6">
      <c r="A70" s="23"/>
      <c r="B70" s="25" t="s">
        <v>78</v>
      </c>
      <c r="C70" s="23" t="s">
        <v>192</v>
      </c>
      <c r="D70" s="25" t="s">
        <v>80</v>
      </c>
      <c r="E70" s="24">
        <v>10</v>
      </c>
      <c r="F70" s="20" cm="1">
        <f ca="1" t="array" ref="F70">AA</f>
        <v>10</v>
      </c>
    </row>
    <row r="71" ht="26" customHeight="1" spans="1:6">
      <c r="A71" s="23"/>
      <c r="B71" s="25"/>
      <c r="C71" s="23"/>
      <c r="D71" s="25"/>
      <c r="E71" s="24"/>
      <c r="F71" s="15"/>
    </row>
    <row r="72" ht="26" customHeight="1" spans="1:6">
      <c r="A72" s="23"/>
      <c r="B72" s="13" t="s">
        <v>264</v>
      </c>
      <c r="C72" s="23"/>
      <c r="D72" s="25"/>
      <c r="E72" s="24"/>
      <c r="F72" s="15"/>
    </row>
    <row r="73" ht="114" customHeight="1" spans="1:6">
      <c r="A73" s="23"/>
      <c r="B73" s="25" t="s">
        <v>81</v>
      </c>
      <c r="C73" s="23" t="s">
        <v>265</v>
      </c>
      <c r="D73" s="25" t="s">
        <v>38</v>
      </c>
      <c r="E73" s="24" t="s">
        <v>266</v>
      </c>
      <c r="F73" s="20" cm="1">
        <f ca="1" t="array" ref="F73">AA</f>
        <v>1.68</v>
      </c>
    </row>
    <row r="74" ht="26" customHeight="1" spans="1:6">
      <c r="A74" s="23"/>
      <c r="B74" s="25" t="s">
        <v>267</v>
      </c>
      <c r="C74" s="23" t="s">
        <v>268</v>
      </c>
      <c r="D74" s="25"/>
      <c r="E74" s="24"/>
      <c r="F74" s="15"/>
    </row>
    <row r="75" ht="49" customHeight="1" spans="1:6">
      <c r="A75" s="23"/>
      <c r="B75" s="25" t="s">
        <v>269</v>
      </c>
      <c r="C75" s="23" t="s">
        <v>270</v>
      </c>
      <c r="D75" s="25" t="s">
        <v>42</v>
      </c>
      <c r="E75" s="24">
        <v>3.6</v>
      </c>
      <c r="F75" s="20" cm="1">
        <f ca="1" t="array" ref="F75">AA</f>
        <v>3.6</v>
      </c>
    </row>
    <row r="76" ht="63" customHeight="1" spans="1:6">
      <c r="A76" s="23"/>
      <c r="B76" s="25" t="s">
        <v>271</v>
      </c>
      <c r="C76" s="23" t="s">
        <v>272</v>
      </c>
      <c r="D76" s="25" t="s">
        <v>38</v>
      </c>
      <c r="E76" s="24">
        <v>67.27</v>
      </c>
      <c r="F76" s="26" cm="1">
        <f ca="1" t="array" ref="F76">AA</f>
        <v>67.27</v>
      </c>
    </row>
    <row r="77" ht="43" customHeight="1" spans="1:6">
      <c r="A77" s="23"/>
      <c r="B77" s="25" t="s">
        <v>273</v>
      </c>
      <c r="C77" s="23" t="s">
        <v>274</v>
      </c>
      <c r="D77" s="25" t="s">
        <v>38</v>
      </c>
      <c r="E77" s="24">
        <v>67.27</v>
      </c>
      <c r="F77" s="20" cm="1">
        <f ca="1" t="array" ref="F77">AA</f>
        <v>67.27</v>
      </c>
    </row>
    <row r="78" ht="43" customHeight="1" spans="1:6">
      <c r="A78" s="23"/>
      <c r="B78" s="25" t="s">
        <v>105</v>
      </c>
      <c r="C78" s="23" t="s">
        <v>275</v>
      </c>
      <c r="D78" s="25" t="s">
        <v>38</v>
      </c>
      <c r="E78" s="24" t="s">
        <v>276</v>
      </c>
      <c r="F78" s="20" cm="1">
        <f ca="1" t="array" ref="F78">AA</f>
        <v>33.48</v>
      </c>
    </row>
    <row r="79" ht="43" customHeight="1" spans="1:6">
      <c r="A79" s="23"/>
      <c r="B79" s="25" t="s">
        <v>277</v>
      </c>
      <c r="C79" s="23"/>
      <c r="D79" s="25"/>
      <c r="E79" s="24"/>
      <c r="F79" s="20" t="e" cm="1">
        <f ca="1" t="array" ref="F79">AA</f>
        <v>#VALUE!</v>
      </c>
    </row>
    <row r="80" ht="36" customHeight="1" spans="1:6">
      <c r="A80" s="23"/>
      <c r="B80" s="27" t="s">
        <v>278</v>
      </c>
      <c r="C80" s="23"/>
      <c r="D80" s="25"/>
      <c r="E80" s="24" t="s">
        <v>279</v>
      </c>
      <c r="F80" s="19"/>
    </row>
    <row r="81" ht="27" customHeight="1" spans="1:6">
      <c r="A81" s="23"/>
      <c r="B81" s="25"/>
      <c r="C81" s="23" t="s">
        <v>280</v>
      </c>
      <c r="D81" s="25" t="s">
        <v>281</v>
      </c>
      <c r="E81" s="24" t="s">
        <v>282</v>
      </c>
      <c r="F81" s="28" cm="1">
        <f ca="1" t="array" ref="F81">AA</f>
        <v>0.828</v>
      </c>
    </row>
    <row r="82" ht="27" customHeight="1" spans="1:6">
      <c r="A82" s="23"/>
      <c r="B82" s="25"/>
      <c r="C82" s="23" t="s">
        <v>283</v>
      </c>
      <c r="D82" s="25" t="s">
        <v>281</v>
      </c>
      <c r="E82" s="24" t="s">
        <v>284</v>
      </c>
      <c r="F82" s="28" cm="1">
        <f ca="1" t="array" ref="F82">AA</f>
        <v>0.552</v>
      </c>
    </row>
    <row r="83" ht="40" customHeight="1" spans="1:6">
      <c r="A83" s="23"/>
      <c r="B83" s="25"/>
      <c r="C83" s="23" t="s">
        <v>285</v>
      </c>
      <c r="D83" s="25" t="s">
        <v>281</v>
      </c>
      <c r="E83" s="24" t="s">
        <v>286</v>
      </c>
      <c r="F83" s="28" cm="1">
        <f ca="1" t="array" ref="F83">AA</f>
        <v>1.536</v>
      </c>
    </row>
    <row r="84" ht="27" customHeight="1" spans="1:6">
      <c r="A84" s="23"/>
      <c r="B84" s="25"/>
      <c r="C84" s="23" t="s">
        <v>287</v>
      </c>
      <c r="D84" s="25" t="s">
        <v>115</v>
      </c>
      <c r="E84" s="24" t="s">
        <v>288</v>
      </c>
      <c r="F84" s="28" cm="1">
        <f ca="1" t="array" ref="F84">AA</f>
        <v>31.8372</v>
      </c>
    </row>
    <row r="85" ht="30" customHeight="1" spans="1:6">
      <c r="A85" s="23"/>
      <c r="B85" s="25"/>
      <c r="C85" s="23" t="s">
        <v>289</v>
      </c>
      <c r="D85" s="25" t="s">
        <v>115</v>
      </c>
      <c r="E85" s="24" t="s">
        <v>290</v>
      </c>
      <c r="F85" s="19" cm="1">
        <f ca="1" t="array" ref="F85">AA</f>
        <v>224.5576</v>
      </c>
    </row>
    <row r="86" ht="27" customHeight="1" spans="1:6">
      <c r="A86" s="23"/>
      <c r="B86" s="27" t="s">
        <v>291</v>
      </c>
      <c r="C86" s="23"/>
      <c r="D86" s="25"/>
      <c r="E86" s="24">
        <v>8</v>
      </c>
      <c r="F86" s="19" cm="1">
        <f ca="1" t="array" ref="F86">AA</f>
        <v>8</v>
      </c>
    </row>
    <row r="87" ht="27" customHeight="1" spans="1:6">
      <c r="A87" s="23"/>
      <c r="B87" s="25"/>
      <c r="C87" s="23" t="s">
        <v>280</v>
      </c>
      <c r="D87" s="25" t="s">
        <v>281</v>
      </c>
      <c r="E87" s="24" t="s">
        <v>292</v>
      </c>
      <c r="F87" s="28" cm="1">
        <f ca="1" t="array" ref="F87">AA</f>
        <v>0.84</v>
      </c>
    </row>
    <row r="88" ht="27" customHeight="1" spans="1:6">
      <c r="A88" s="23"/>
      <c r="B88" s="25"/>
      <c r="C88" s="23" t="s">
        <v>283</v>
      </c>
      <c r="D88" s="25" t="s">
        <v>281</v>
      </c>
      <c r="E88" s="24" t="s">
        <v>293</v>
      </c>
      <c r="F88" s="28" cm="1">
        <f ca="1" t="array" ref="F88">AA</f>
        <v>0.56</v>
      </c>
    </row>
    <row r="89" ht="27" customHeight="1" spans="1:6">
      <c r="A89" s="23"/>
      <c r="B89" s="25"/>
      <c r="C89" s="23" t="s">
        <v>294</v>
      </c>
      <c r="D89" s="25" t="s">
        <v>281</v>
      </c>
      <c r="E89" s="24" t="s">
        <v>295</v>
      </c>
      <c r="F89" s="28" cm="1">
        <f ca="1" t="array" ref="F89">AA</f>
        <v>1.6</v>
      </c>
    </row>
    <row r="90" ht="27" customHeight="1" spans="1:6">
      <c r="A90" s="23"/>
      <c r="B90" s="25"/>
      <c r="C90" s="23" t="s">
        <v>287</v>
      </c>
      <c r="D90" s="25" t="s">
        <v>115</v>
      </c>
      <c r="E90" s="24" t="s">
        <v>296</v>
      </c>
      <c r="F90" s="28" cm="1">
        <f ca="1" t="array" ref="F90">AA</f>
        <v>31.1585</v>
      </c>
    </row>
    <row r="91" ht="40.5" spans="1:6">
      <c r="A91" s="23"/>
      <c r="B91" s="25"/>
      <c r="C91" s="23" t="s">
        <v>297</v>
      </c>
      <c r="D91" s="25" t="s">
        <v>115</v>
      </c>
      <c r="E91" s="24" t="s">
        <v>298</v>
      </c>
      <c r="F91" s="19" cm="1">
        <f ca="1" t="array" ref="F91">AA</f>
        <v>260.4352</v>
      </c>
    </row>
    <row r="92" ht="32" customHeight="1" spans="1:6">
      <c r="A92" s="23"/>
      <c r="B92" s="27" t="s">
        <v>299</v>
      </c>
      <c r="E92" s="24" t="s">
        <v>300</v>
      </c>
      <c r="F92" s="19" cm="1">
        <f ca="1" t="array" ref="F92">AA</f>
        <v>5.4</v>
      </c>
    </row>
    <row r="93" ht="27" spans="1:6">
      <c r="A93" s="23"/>
      <c r="B93" s="25"/>
      <c r="C93" s="23" t="s">
        <v>280</v>
      </c>
      <c r="D93" s="25" t="s">
        <v>281</v>
      </c>
      <c r="E93" s="24" t="s">
        <v>301</v>
      </c>
      <c r="F93" s="28" cm="1">
        <f ca="1" t="array" ref="F93">AA</f>
        <v>0.405</v>
      </c>
    </row>
    <row r="94" ht="14.25" spans="1:6">
      <c r="A94" s="23"/>
      <c r="B94" s="25"/>
      <c r="C94" s="23" t="s">
        <v>283</v>
      </c>
      <c r="D94" s="25" t="s">
        <v>281</v>
      </c>
      <c r="E94" s="24" t="s">
        <v>302</v>
      </c>
      <c r="F94" s="28" cm="1">
        <f ca="1" t="array" ref="F94">AA</f>
        <v>0.27</v>
      </c>
    </row>
    <row r="95" ht="27" spans="1:6">
      <c r="A95" s="23"/>
      <c r="B95" s="25"/>
      <c r="C95" s="23" t="s">
        <v>285</v>
      </c>
      <c r="D95" s="25" t="s">
        <v>281</v>
      </c>
      <c r="E95" s="24" t="s">
        <v>303</v>
      </c>
      <c r="F95" s="28" cm="1">
        <f ca="1" t="array" ref="F95">AA</f>
        <v>0.864</v>
      </c>
    </row>
    <row r="96" ht="35" customHeight="1" spans="1:6">
      <c r="A96" s="23"/>
      <c r="B96" s="25"/>
      <c r="C96" s="23" t="s">
        <v>287</v>
      </c>
      <c r="D96" s="25" t="s">
        <v>115</v>
      </c>
      <c r="E96" s="24" t="s">
        <v>304</v>
      </c>
      <c r="F96" s="28" cm="1">
        <f ca="1" t="array" ref="F96">AA</f>
        <v>18.8802</v>
      </c>
    </row>
    <row r="97" ht="40.5" spans="1:6">
      <c r="A97" s="23"/>
      <c r="B97" s="25"/>
      <c r="C97" s="23" t="s">
        <v>289</v>
      </c>
      <c r="D97" s="25" t="s">
        <v>115</v>
      </c>
      <c r="E97" s="24" t="s">
        <v>305</v>
      </c>
      <c r="F97" s="19" cm="1">
        <f ca="1" t="array" ref="F97">AA</f>
        <v>131.6124</v>
      </c>
    </row>
    <row r="98" spans="6:6">
      <c r="F98" s="29"/>
    </row>
    <row r="99" spans="6:6">
      <c r="F99" s="29"/>
    </row>
    <row r="100" spans="6:6">
      <c r="F100" s="29"/>
    </row>
    <row r="101" spans="6:6">
      <c r="F101" s="29"/>
    </row>
    <row r="102" spans="6:6">
      <c r="F102" s="30"/>
    </row>
    <row r="103" spans="6:6">
      <c r="F103" s="30"/>
    </row>
    <row r="104" spans="6:6">
      <c r="F104" s="30"/>
    </row>
    <row r="105" spans="6:6">
      <c r="F105" s="30"/>
    </row>
    <row r="106" spans="6:6">
      <c r="F106" s="30"/>
    </row>
  </sheetData>
  <autoFilter ref="A2:H97">
    <extLst/>
  </autoFilter>
  <mergeCells count="1">
    <mergeCell ref="A1:E1"/>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编制说明</vt:lpstr>
      <vt:lpstr>汇总表</vt:lpstr>
      <vt:lpstr>硬装部分清单</vt:lpstr>
      <vt:lpstr>安装部分清单</vt:lpstr>
      <vt:lpstr>景墙计算底稿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胡小婷</cp:lastModifiedBy>
  <dcterms:created xsi:type="dcterms:W3CDTF">2019-12-30T01:56:00Z</dcterms:created>
  <dcterms:modified xsi:type="dcterms:W3CDTF">2024-07-08T09:27:09Z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465FBAC9DC4946ABA1619FB7659ECB0D_13</vt:lpwstr>
  </property>
  <property fmtid="{D5CDD505-2E9C-101B-9397-08002B2CF9AE}" pid="4" name="KSOReadingLayout">
    <vt:bool>true</vt:bool>
  </property>
</Properties>
</file>