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2"/>
  </bookViews>
  <sheets>
    <sheet name="汇总表" sheetId="4" r:id="rId1"/>
    <sheet name="编制说明" sheetId="6" r:id="rId2"/>
    <sheet name="工程量清单计价表" sheetId="3" r:id="rId3"/>
    <sheet name="综合单价分析表" sheetId="5" r:id="rId4"/>
    <sheet name="主要材料价格表" sheetId="7" r:id="rId5"/>
  </sheets>
  <externalReferences>
    <externalReference r:id="rId6"/>
  </externalReferences>
  <definedNames>
    <definedName name="_xlnm.Print_Area" localSheetId="2">工程量清单计价表!$A$1:$H$11</definedName>
    <definedName name="_xlnm.Print_Area" localSheetId="4">主要材料价格表!$A$1:$F$11</definedName>
    <definedName name="_xlnm.Print_Area" localSheetId="3">综合单价分析表!$A$1:$H$88</definedName>
    <definedName name="_xlnm.Print_Area" localSheetId="1">编制说明!$A$1:$H$23</definedName>
    <definedName name="_xlnm.Print_Area" localSheetId="0">汇总表!$A$1:$D$6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<sst xmlns="http://schemas.openxmlformats.org/spreadsheetml/2006/main" count="281" uniqueCount="117">
  <si>
    <t>汇总表</t>
  </si>
  <si>
    <t>序号</t>
  </si>
  <si>
    <t>名称</t>
  </si>
  <si>
    <t>金额</t>
  </si>
  <si>
    <t>备注</t>
  </si>
  <si>
    <t>涂料工程</t>
  </si>
  <si>
    <t>保温工程</t>
  </si>
  <si>
    <t>合计</t>
  </si>
  <si>
    <t>优惠后金额</t>
  </si>
  <si>
    <t>伊河湾项目外墙涂料及保温施工工程</t>
  </si>
  <si>
    <t>编制说明</t>
  </si>
  <si>
    <t>一、计量部分</t>
  </si>
  <si>
    <t>1、本工程采用含税综合单价包干的模式，清单工程量为暂定工程量，结算时按实际工程量为准，不论工程量的增加还是减少，含税综合单价后期不因任何因素调整。</t>
  </si>
  <si>
    <t>2、编制依据：
2.1  招标图纸、外立面手册保温做法、涂料做法；
2.2  招标文件、工程质量及技术说明；</t>
  </si>
  <si>
    <t>3、结算工程量计算规则约定如下：</t>
  </si>
  <si>
    <t>3.1、外立面涂料工程量按施工的建筑完成面尺寸计算，包含墙、柱、梁、线条，投标人需综合考虑各类型墙、柱、梁面、线条施工难易程度，统一在单价中考虑；门窗侧壁计算宽度统一按70mm执行（无论门窗侧壁是否有保温层，均按此宽度结算）。</t>
  </si>
  <si>
    <t>3.2、楼层分隔缝、十字缝等美缝处理已在综合单价考虑。</t>
  </si>
  <si>
    <t>3.3、如外墙需挂阳角条，阳角条费用在涂料单价中综合考虑，不另单独计算。</t>
  </si>
  <si>
    <t>3.4、外墙保温线条单独计价，无论采用哪种施工工艺，工程量均按含税综合单价以实际施工长度结构尺寸计算。</t>
  </si>
  <si>
    <t>3.5、外墙保温工程量按结构接触面计算，不考虑找平层厚度影响，阳角不增加工程量，阴角不扣减工程量；</t>
  </si>
  <si>
    <t>二、计价部分</t>
  </si>
  <si>
    <t>1、报价清单中各类别保温及涂料均需严格按招标文件中所要求的参数指标，各子项报价均需满足本次招标技术要求。</t>
  </si>
  <si>
    <t>2、因交叉施工导致外墙涂料单位已施工部位的损坏时，仍由外墙涂料单位进行修复，单价执行合同单价（例如：精装交楼毛坯报建的项目，精装开槽后破坏了原有外墙涂料施工部位的，仍需外墙涂料单位按合同价进行修复）。</t>
  </si>
  <si>
    <t>3、投标人应按招标人给出的综合单价分析表含量进行自主报价，对于实际使用若增加，与之清单含量的差异，在报价中综合考虑，且在招标、施工、结算阶段均不进行调整。</t>
  </si>
  <si>
    <t>4、外墙保温线条、成品滴水线槽已综合考虑在大面积保温板综合包干单价中。</t>
  </si>
  <si>
    <t>5、保温工程实际施工过程中，如保温厚度调整，结算时仅调整主材价，人工费、辅材及其他等均不进行调整。</t>
  </si>
  <si>
    <t>6、岩棉板、涂料、粘接、抹面砂浆品牌响应招标文件，投标人应根据相应品牌进行报价，后期如进行品牌调整，需书面征询甲方同意后，提升品牌的，不增加任何费用，降低品牌的，扣减相应价差。</t>
  </si>
  <si>
    <t>7、保温相关检测由乙方负责，相关费用考虑在综合单价中，不再单独列项。</t>
  </si>
  <si>
    <t>8、保温图纸深化工作应由乙方承担，需提交甲方审核通过后方可施工，相关图纸深化费用由乙方承担。</t>
  </si>
  <si>
    <t>9、含税固定综合单价价已含完成合同约定承包内容、质量标准、工期等要求的所有费用，包括但不限于人工费、材料费、机械费（含进出场费）、运输费、安装费、措施费、窝工费、水电费、垃圾清运费、材料检测检验费、符合规范规定的各种检测及现场实体抽检、作业人员人身意外伤害保险及其他保险费、规费、安全文明施工费、扬尘治理增加费、疫情增加费、管理费、利润、税金（增值税专用发票）、成品保护（包含但不限于门窗、栏杆等所需美纹纸等）、市场风险、验收、质保期服务等所需全部费用。除此之外，甲方不向乙方及任意第三方支付任何费用。</t>
  </si>
  <si>
    <t>10、合同综合单价已充分考虑招标、施工期间各类建材价格的市场等风险，今后不因任何因素进行调整。合同执行期间，因人工、建筑原材料、成品紧缺等原因产生的建筑材料价格上涨对工程造成的风险，乙方不得要求增加任何费用。因此而提出的工期延长申请将不被批准。</t>
  </si>
  <si>
    <t>11、投标人请自行检查公式链接。</t>
  </si>
  <si>
    <t>伊河湾项目外墙涂料保温工程量清单计价表</t>
  </si>
  <si>
    <t>单位</t>
  </si>
  <si>
    <t>工程量</t>
  </si>
  <si>
    <t>7#楼</t>
  </si>
  <si>
    <t>9#楼</t>
  </si>
  <si>
    <t>综合单价</t>
  </si>
  <si>
    <t>合价</t>
  </si>
  <si>
    <t>一</t>
  </si>
  <si>
    <t>涂料部分</t>
  </si>
  <si>
    <t>真石漆外墙面（不区分颜色）
1、刮柔性耐水腻子/外墙专用腻子 2 遍并打磨、 抗碱封闭底漆 1 遍、真石漆喷涂 2 道、防尘罩
光面漆 1 遍
2、含每层涂料分缝、涂料十字缝等美缝； 3、其他未明确事宜详见图纸</t>
  </si>
  <si>
    <t>㎡</t>
  </si>
  <si>
    <t>真石漆雨水管喷涂（不区分颜色）
1、真石漆喷涂 1-2 道、防尘罩光面漆 1 遍 2、其他未明确事宜详见图纸</t>
  </si>
  <si>
    <t>平涂（不区分颜色）
1、刮柔性耐水腻子/外墙专用腻子 2 遍并打磨、
喷或滚刷底涂料一遍、喷或滚刷面层涂料二遍   
2、含每层涂料分缝、涂料十字缝等美缝；   
3、其他未明确事宜详见图纸</t>
  </si>
  <si>
    <t>飘架层及女儿墙内侧
1、刮柔性耐水腻子/外墙专用腻子 2 遍并打磨、 抗碱封闭底漆 1 遍、真石漆喷涂 2 道、防尘罩
光面漆 1 遍
2、含每层涂料分缝、涂料十字缝等美缝； 3、其他未明确事宜详见图纸</t>
  </si>
  <si>
    <t>二</t>
  </si>
  <si>
    <t>保温（无防水）</t>
  </si>
  <si>
    <t>80 厚岩棉保温
1、80厚岩棉板（A级，140kg/m3）两表面及侧面涂刷界面剂，配套胶粘剂粘贴
2、3厚干粉类聚合物水泥防水砂浆，中间压入一层耐碱玻璃纤维网布（≥160g/㎡）
3、锚栓锚固岩棉板
4、3厚干粉类聚合物水泥防水砂浆，中间压入一层耐碱玻璃纤维网布（≥160g/㎡）
5、下口处设置成品滴水线槽；
6、保温托架按规范要求设置，满足验收要求。</t>
  </si>
  <si>
    <t>无机玻化微珠保温砂浆
1、30 厚无机玻化微珠保温砂浆；
2、洞口采用耐碱玻璃纤维网布加强 ，具体详见 12YJ3-1 第 A10 页次节点 1、2；
3、下口处设置成品滴水线槽；</t>
  </si>
  <si>
    <t>外墙真石漆综合单价分析表</t>
  </si>
  <si>
    <t>项目名称</t>
  </si>
  <si>
    <t>单价（元）</t>
  </si>
  <si>
    <t>单平方米用量</t>
  </si>
  <si>
    <t>小计     （元）</t>
  </si>
  <si>
    <t>品牌</t>
  </si>
  <si>
    <t>腻子层</t>
  </si>
  <si>
    <t>Kg</t>
  </si>
  <si>
    <r>
      <rPr>
        <sz val="10"/>
        <rFont val="宋体"/>
        <charset val="134"/>
      </rPr>
      <t>涂刷遍数： 2</t>
    </r>
    <r>
      <rPr>
        <u/>
        <sz val="10"/>
        <rFont val="宋体"/>
        <charset val="134"/>
      </rPr>
      <t xml:space="preserve"> </t>
    </r>
    <r>
      <rPr>
        <u/>
        <sz val="10"/>
        <color rgb="FF000000"/>
        <rFont val="宋体"/>
        <charset val="134"/>
      </rPr>
      <t xml:space="preserve"> </t>
    </r>
    <r>
      <rPr>
        <sz val="10"/>
        <rFont val="宋体"/>
        <charset val="134"/>
      </rPr>
      <t>遍；</t>
    </r>
  </si>
  <si>
    <r>
      <rPr>
        <sz val="10"/>
        <rFont val="宋体"/>
        <charset val="134"/>
      </rPr>
      <t xml:space="preserve">涂布率: </t>
    </r>
    <r>
      <rPr>
        <u/>
        <sz val="10"/>
        <rFont val="宋体"/>
        <charset val="134"/>
      </rPr>
      <t xml:space="preserve"> 2 </t>
    </r>
    <r>
      <rPr>
        <sz val="10"/>
        <rFont val="宋体"/>
        <charset val="134"/>
      </rPr>
      <t>kg/㎡</t>
    </r>
  </si>
  <si>
    <t>外墙封闭抗碱底漆</t>
  </si>
  <si>
    <r>
      <rPr>
        <sz val="10"/>
        <rFont val="宋体"/>
        <charset val="134"/>
      </rPr>
      <t>涂刷遍数：</t>
    </r>
    <r>
      <rPr>
        <u/>
        <sz val="10"/>
        <color rgb="FF000000"/>
        <rFont val="宋体"/>
        <charset val="134"/>
      </rPr>
      <t xml:space="preserve"> 1  </t>
    </r>
    <r>
      <rPr>
        <u/>
        <sz val="10"/>
        <rFont val="宋体"/>
        <charset val="134"/>
      </rPr>
      <t>遍</t>
    </r>
    <r>
      <rPr>
        <sz val="10"/>
        <rFont val="宋体"/>
        <charset val="134"/>
      </rPr>
      <t>；</t>
    </r>
  </si>
  <si>
    <r>
      <rPr>
        <sz val="10"/>
        <rFont val="宋体"/>
        <charset val="134"/>
      </rPr>
      <t xml:space="preserve">涂布率: </t>
    </r>
    <r>
      <rPr>
        <u/>
        <sz val="10"/>
        <rFont val="宋体"/>
        <charset val="134"/>
      </rPr>
      <t xml:space="preserve"> 0.15 </t>
    </r>
    <r>
      <rPr>
        <sz val="10"/>
        <rFont val="宋体"/>
        <charset val="134"/>
      </rPr>
      <t>kg/㎡</t>
    </r>
  </si>
  <si>
    <t>真石漆</t>
  </si>
  <si>
    <r>
      <rPr>
        <sz val="10"/>
        <rFont val="宋体"/>
        <charset val="134"/>
      </rPr>
      <t>涂刷遍数：</t>
    </r>
    <r>
      <rPr>
        <u/>
        <sz val="10"/>
        <color rgb="FF000000"/>
        <rFont val="宋体"/>
        <charset val="134"/>
      </rPr>
      <t xml:space="preserve"> 2  </t>
    </r>
    <r>
      <rPr>
        <sz val="10"/>
        <rFont val="宋体"/>
        <charset val="134"/>
      </rPr>
      <t>遍；</t>
    </r>
  </si>
  <si>
    <r>
      <rPr>
        <sz val="10"/>
        <rFont val="宋体"/>
        <charset val="134"/>
      </rPr>
      <t xml:space="preserve">涂布率: </t>
    </r>
    <r>
      <rPr>
        <u/>
        <sz val="10"/>
        <rFont val="宋体"/>
        <charset val="134"/>
      </rPr>
      <t xml:space="preserve"> 3.5 </t>
    </r>
    <r>
      <rPr>
        <sz val="10"/>
        <rFont val="宋体"/>
        <charset val="134"/>
      </rPr>
      <t>kg/㎡</t>
    </r>
  </si>
  <si>
    <t>罩面漆</t>
  </si>
  <si>
    <r>
      <rPr>
        <sz val="10"/>
        <rFont val="宋体"/>
        <charset val="134"/>
      </rPr>
      <t>涂刷遍数：</t>
    </r>
    <r>
      <rPr>
        <u/>
        <sz val="10"/>
        <color rgb="FF000000"/>
        <rFont val="宋体"/>
        <charset val="134"/>
      </rPr>
      <t xml:space="preserve"> 1  </t>
    </r>
    <r>
      <rPr>
        <sz val="10"/>
        <rFont val="宋体"/>
        <charset val="134"/>
      </rPr>
      <t>遍；</t>
    </r>
  </si>
  <si>
    <r>
      <rPr>
        <sz val="10"/>
        <rFont val="宋体"/>
        <charset val="134"/>
      </rPr>
      <t>涂布率:</t>
    </r>
    <r>
      <rPr>
        <u/>
        <sz val="10"/>
        <rFont val="宋体"/>
        <charset val="134"/>
      </rPr>
      <t xml:space="preserve">  0.085 </t>
    </r>
    <r>
      <rPr>
        <sz val="10"/>
        <rFont val="宋体"/>
        <charset val="134"/>
      </rPr>
      <t>kg/㎡</t>
    </r>
  </si>
  <si>
    <t>其他辅材</t>
  </si>
  <si>
    <t>项</t>
  </si>
  <si>
    <t>人工及小型工具费</t>
  </si>
  <si>
    <t>元/m2</t>
  </si>
  <si>
    <t>机械费</t>
  </si>
  <si>
    <t>直接费合计</t>
  </si>
  <si>
    <t>检测费</t>
  </si>
  <si>
    <t>措施费及保险</t>
  </si>
  <si>
    <t>管理费</t>
  </si>
  <si>
    <t>利润</t>
  </si>
  <si>
    <t>税金9%</t>
  </si>
  <si>
    <r>
      <rPr>
        <sz val="10"/>
        <rFont val="宋体"/>
        <charset val="134"/>
      </rPr>
      <t>含税</t>
    </r>
    <r>
      <rPr>
        <u/>
        <sz val="10"/>
        <rFont val="宋体"/>
        <charset val="134"/>
      </rPr>
      <t>9</t>
    </r>
    <r>
      <rPr>
        <sz val="10"/>
        <rFont val="宋体"/>
        <charset val="134"/>
      </rPr>
      <t>%
固定综合单价</t>
    </r>
  </si>
  <si>
    <t>元/㎡</t>
  </si>
  <si>
    <t>注：上表中如不满足需求可以自行调整</t>
  </si>
  <si>
    <t>外墙真石漆雨水管道合单价分析表</t>
  </si>
  <si>
    <r>
      <rPr>
        <sz val="10"/>
        <rFont val="宋体"/>
        <charset val="134"/>
      </rPr>
      <t xml:space="preserve">小计 </t>
    </r>
    <r>
      <rPr>
        <sz val="10"/>
        <rFont val="宋体"/>
        <charset val="134"/>
      </rPr>
      <t xml:space="preserve">    </t>
    </r>
    <r>
      <rPr>
        <sz val="10"/>
        <rFont val="宋体"/>
        <charset val="134"/>
      </rPr>
      <t>（元）</t>
    </r>
  </si>
  <si>
    <r>
      <rPr>
        <sz val="10"/>
        <rFont val="宋体"/>
        <charset val="134"/>
      </rPr>
      <t>涂刷遍数：</t>
    </r>
    <r>
      <rPr>
        <u/>
        <sz val="10"/>
        <color rgb="FF000000"/>
        <rFont val="宋体"/>
        <charset val="134"/>
      </rPr>
      <t xml:space="preserve"> 2 </t>
    </r>
    <r>
      <rPr>
        <sz val="10"/>
        <rFont val="宋体"/>
        <charset val="134"/>
      </rPr>
      <t>遍；</t>
    </r>
  </si>
  <si>
    <r>
      <rPr>
        <sz val="10"/>
        <rFont val="宋体"/>
        <charset val="134"/>
      </rPr>
      <t>涂布率:</t>
    </r>
    <r>
      <rPr>
        <u/>
        <sz val="10"/>
        <rFont val="宋体"/>
        <charset val="134"/>
      </rPr>
      <t xml:space="preserve">  3.5 </t>
    </r>
    <r>
      <rPr>
        <sz val="10"/>
        <rFont val="宋体"/>
        <charset val="134"/>
      </rPr>
      <t>kg/㎡</t>
    </r>
  </si>
  <si>
    <t>平涂综合单价分析表</t>
  </si>
  <si>
    <r>
      <rPr>
        <sz val="10"/>
        <rFont val="宋体"/>
        <charset val="134"/>
      </rPr>
      <t xml:space="preserve">涂刷遍数： </t>
    </r>
    <r>
      <rPr>
        <u/>
        <sz val="10"/>
        <rFont val="宋体"/>
        <charset val="134"/>
      </rPr>
      <t xml:space="preserve"> 2</t>
    </r>
    <r>
      <rPr>
        <u/>
        <sz val="10"/>
        <color rgb="FF000000"/>
        <rFont val="宋体"/>
        <charset val="134"/>
      </rPr>
      <t xml:space="preserve"> </t>
    </r>
    <r>
      <rPr>
        <sz val="10"/>
        <rFont val="宋体"/>
        <charset val="134"/>
      </rPr>
      <t>遍；</t>
    </r>
  </si>
  <si>
    <r>
      <rPr>
        <sz val="10"/>
        <rFont val="宋体"/>
        <charset val="134"/>
      </rPr>
      <t xml:space="preserve">涂布率: </t>
    </r>
    <r>
      <rPr>
        <u/>
        <sz val="10"/>
        <rFont val="宋体"/>
        <charset val="134"/>
      </rPr>
      <t xml:space="preserve"> 0.1 </t>
    </r>
    <r>
      <rPr>
        <sz val="10"/>
        <rFont val="宋体"/>
        <charset val="134"/>
      </rPr>
      <t>kg/㎡</t>
    </r>
  </si>
  <si>
    <r>
      <rPr>
        <sz val="10"/>
        <rFont val="宋体"/>
        <charset val="134"/>
      </rPr>
      <t>涂布率:</t>
    </r>
    <r>
      <rPr>
        <u/>
        <sz val="10"/>
        <rFont val="宋体"/>
        <charset val="134"/>
      </rPr>
      <t xml:space="preserve">  0.25 </t>
    </r>
    <r>
      <rPr>
        <sz val="10"/>
        <rFont val="宋体"/>
        <charset val="134"/>
      </rPr>
      <t>kg/㎡</t>
    </r>
  </si>
  <si>
    <t>外墙80厚岩棉保温综合单价分析表</t>
  </si>
  <si>
    <t>80厚岩棉板，A级140kg/m3</t>
  </si>
  <si>
    <t>m3</t>
  </si>
  <si>
    <t>3厚干粉类聚合物水泥防水砂浆</t>
  </si>
  <si>
    <t>m2</t>
  </si>
  <si>
    <t>2层</t>
  </si>
  <si>
    <t>耐碱玻璃纤维网布（≥160g/㎡）</t>
  </si>
  <si>
    <t>其他辅材（锚栓等）</t>
  </si>
  <si>
    <t>无机玻化微珠保温砂浆综合单价分析表</t>
  </si>
  <si>
    <t>无机玻化微珠保温砂浆</t>
  </si>
  <si>
    <t>主要材料价格表</t>
  </si>
  <si>
    <t>材料名称</t>
  </si>
  <si>
    <t>型号、规格</t>
  </si>
  <si>
    <t>不含税单价
（元）</t>
  </si>
  <si>
    <t>腻子</t>
  </si>
  <si>
    <t>kg</t>
  </si>
  <si>
    <t>底色真石漆</t>
  </si>
  <si>
    <t>岩棉板</t>
  </si>
  <si>
    <t>A级，140kg/m3</t>
  </si>
  <si>
    <t>m³</t>
  </si>
  <si>
    <t>耐碱玻璃纤维网布</t>
  </si>
  <si>
    <t>160g/㎡</t>
  </si>
  <si>
    <t>干粉类聚合物水泥防水砂浆</t>
  </si>
  <si>
    <t>t</t>
  </si>
  <si>
    <t>热镀锌角钢</t>
  </si>
  <si>
    <t>L50*70*2.5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</si>
</sst>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9">
    <font>
      <sz val="11"/>
      <color theme="1"/>
      <name val="宋体"/>
      <charset val="134"/>
      <scheme val="minor"/>
    </font>
    <font>
      <sz val="12"/>
      <name val="宋体"/>
      <charset val="134"/>
    </font>
    <font>
      <sz val="16"/>
      <color theme="1"/>
      <name val="宋体"/>
      <charset val="134"/>
      <scheme val="minor"/>
    </font>
    <font>
      <b/>
      <sz val="11"/>
      <name val="宋体"/>
      <charset val="134"/>
    </font>
    <font>
      <sz val="11"/>
      <name val="宋体"/>
      <charset val="134"/>
    </font>
    <font>
      <b/>
      <sz val="12"/>
      <name val="宋体"/>
      <charset val="134"/>
    </font>
    <font>
      <b/>
      <sz val="14"/>
      <name val="宋体"/>
      <charset val="134"/>
    </font>
    <font>
      <sz val="10"/>
      <name val="宋体"/>
      <charset val="134"/>
    </font>
    <font>
      <b/>
      <sz val="10"/>
      <name val="宋体"/>
      <charset val="134"/>
    </font>
    <font>
      <sz val="9"/>
      <name val="宋体"/>
      <charset val="134"/>
    </font>
    <font>
      <b/>
      <sz val="11"/>
      <color theme="1"/>
      <name val="宋体"/>
      <charset val="134"/>
      <scheme val="minor"/>
    </font>
    <font>
      <sz val="11"/>
      <name val="等线"/>
      <charset val="134"/>
    </font>
    <font>
      <sz val="12"/>
      <color indexed="8"/>
      <name val="宋体"/>
      <charset val="134"/>
    </font>
    <font>
      <sz val="16"/>
      <name val="宋体"/>
      <charset val="134"/>
    </font>
    <font>
      <u/>
      <sz val="12"/>
      <name val="宋体"/>
      <charset val="134"/>
    </font>
    <font>
      <sz val="14"/>
      <name val="宋体"/>
      <charset val="134"/>
    </font>
    <font>
      <sz val="9.5"/>
      <name val="宋体"/>
      <charset val="134"/>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
      <u/>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 fillId="0" borderId="0"/>
    <xf numFmtId="0" fontId="1" fillId="0" borderId="0"/>
    <xf numFmtId="0" fontId="4" fillId="0" borderId="0">
      <alignment vertical="center"/>
    </xf>
  </cellStyleXfs>
  <cellXfs count="4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50" applyFont="1" applyFill="1" applyBorder="1" applyAlignment="1">
      <alignment horizontal="center" vertical="center"/>
    </xf>
    <xf numFmtId="49" fontId="3" fillId="0" borderId="1" xfId="50" applyNumberFormat="1" applyFont="1" applyFill="1" applyBorder="1" applyAlignment="1">
      <alignment horizontal="center" vertical="center"/>
    </xf>
    <xf numFmtId="0" fontId="3" fillId="0" borderId="1" xfId="50" applyFont="1" applyFill="1" applyBorder="1" applyAlignment="1">
      <alignment horizontal="center" vertical="center" wrapText="1"/>
    </xf>
    <xf numFmtId="0" fontId="4" fillId="0" borderId="1" xfId="50" applyFont="1" applyFill="1" applyBorder="1" applyAlignment="1">
      <alignment horizontal="center" vertical="center"/>
    </xf>
    <xf numFmtId="0" fontId="4" fillId="0" borderId="1" xfId="51" applyFont="1" applyFill="1" applyBorder="1" applyAlignment="1">
      <alignment horizontal="center" vertical="center" wrapText="1"/>
    </xf>
    <xf numFmtId="0" fontId="0" fillId="0" borderId="1" xfId="0" applyFont="1" applyFill="1" applyBorder="1" applyAlignment="1" applyProtection="1">
      <alignment horizontal="center" vertical="center"/>
      <protection locked="0"/>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0" xfId="50" applyFont="1" applyFill="1" applyBorder="1" applyAlignment="1">
      <alignment horizontal="center" vertical="center"/>
    </xf>
    <xf numFmtId="0" fontId="5" fillId="0" borderId="0" xfId="0" applyFont="1" applyFill="1" applyAlignment="1">
      <alignment horizontal="center" vertical="center"/>
    </xf>
    <xf numFmtId="176" fontId="1" fillId="0" borderId="0" xfId="0" applyNumberFormat="1" applyFont="1" applyFill="1" applyAlignment="1">
      <alignment vertical="center"/>
    </xf>
    <xf numFmtId="0" fontId="6" fillId="0" borderId="0" xfId="0" applyFont="1" applyFill="1" applyAlignment="1">
      <alignment horizontal="center" vertical="center"/>
    </xf>
    <xf numFmtId="176" fontId="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9" fillId="0" borderId="0" xfId="0" applyFont="1" applyFill="1" applyAlignment="1">
      <alignment vertical="center"/>
    </xf>
    <xf numFmtId="0" fontId="9" fillId="0" borderId="0" xfId="0" applyFont="1" applyFill="1" applyAlignment="1">
      <alignment vertical="center" wrapText="1"/>
    </xf>
    <xf numFmtId="0" fontId="7" fillId="0" borderId="0" xfId="0" applyFont="1" applyFill="1" applyAlignment="1">
      <alignment horizontal="center" vertical="center" wrapText="1"/>
    </xf>
    <xf numFmtId="0" fontId="1" fillId="0" borderId="1" xfId="0" applyFont="1" applyFill="1" applyBorder="1" applyAlignment="1">
      <alignment vertical="center"/>
    </xf>
    <xf numFmtId="0" fontId="10" fillId="0" borderId="0"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176" fontId="0" fillId="0" borderId="1" xfId="0" applyNumberFormat="1" applyBorder="1" applyAlignment="1">
      <alignment horizontal="center"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11" fillId="0" borderId="0" xfId="49" applyFont="1" applyFill="1" applyAlignment="1">
      <alignment vertical="center"/>
    </xf>
    <xf numFmtId="0" fontId="4" fillId="0" borderId="0" xfId="49" applyFont="1" applyFill="1" applyAlignment="1">
      <alignment vertical="center"/>
    </xf>
    <xf numFmtId="0" fontId="12" fillId="0" borderId="0" xfId="0" applyFont="1" applyFill="1" applyAlignment="1"/>
    <xf numFmtId="0" fontId="13" fillId="0" borderId="0" xfId="49" applyFont="1" applyFill="1" applyAlignment="1">
      <alignment horizontal="center" vertical="center"/>
    </xf>
    <xf numFmtId="0" fontId="14" fillId="0" borderId="0" xfId="6" applyFont="1" applyBorder="1" applyAlignment="1">
      <alignment horizontal="center" vertical="center"/>
    </xf>
    <xf numFmtId="0" fontId="15" fillId="0" borderId="0" xfId="49" applyFont="1" applyFill="1" applyAlignment="1">
      <alignment horizontal="center" vertical="center"/>
    </xf>
    <xf numFmtId="0" fontId="15" fillId="0" borderId="0" xfId="49" applyFont="1" applyFill="1" applyAlignment="1">
      <alignment horizontal="left" vertical="center"/>
    </xf>
    <xf numFmtId="0" fontId="16" fillId="0" borderId="0" xfId="49" applyFont="1" applyFill="1" applyAlignment="1">
      <alignment horizontal="left" vertical="center" wrapText="1"/>
    </xf>
    <xf numFmtId="0" fontId="16" fillId="0" borderId="0" xfId="49" applyFont="1" applyFill="1" applyAlignment="1">
      <alignment horizontal="left" vertical="center"/>
    </xf>
    <xf numFmtId="0" fontId="0" fillId="0" borderId="0" xfId="0" applyAlignment="1">
      <alignment horizontal="center" vertical="center"/>
    </xf>
    <xf numFmtId="0" fontId="17" fillId="0" borderId="0" xfId="0" applyFont="1" applyAlignment="1">
      <alignment horizontal="center" vertical="center"/>
    </xf>
    <xf numFmtId="0" fontId="10" fillId="0" borderId="1" xfId="0" applyFont="1" applyBorder="1" applyAlignment="1">
      <alignment horizontal="center" vertical="center"/>
    </xf>
    <xf numFmtId="176" fontId="10" fillId="0" borderId="1" xfId="0" applyNumberFormat="1" applyFont="1" applyBorder="1" applyAlignment="1">
      <alignment horizontal="center" vertical="center"/>
    </xf>
    <xf numFmtId="177" fontId="0" fillId="0" borderId="0" xfId="0" applyNumberFormat="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_Book1"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0MoveData\Users\Administrator\Desktop\&#25104;&#26412;&#25968;&#25454;&#21333;&#26041;&#25351;&#26631;&#20998;&#26512;\&#20234;&#27827;&#28286;&#39033;&#30446;&#21333;&#20307;&#25104;&#26412;&#25968;&#25454;&#20998;&#26512;4.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按可售面积分摊"/>
      <sheetName val="按占地面积分摊"/>
      <sheetName val="Sheet3"/>
    </sheetNames>
    <sheetDataSet>
      <sheetData sheetId="0" refreshError="1"/>
      <sheetData sheetId="1" refreshError="1">
        <row r="5">
          <cell r="D5">
            <v>16668.27</v>
          </cell>
        </row>
        <row r="6">
          <cell r="D6">
            <v>5554.61</v>
          </cell>
        </row>
        <row r="7">
          <cell r="D7">
            <v>6695.69</v>
          </cell>
        </row>
        <row r="8">
          <cell r="D8">
            <v>18783.39</v>
          </cell>
        </row>
        <row r="15">
          <cell r="D15">
            <v>25936.08</v>
          </cell>
        </row>
      </sheetData>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view="pageBreakPreview" zoomScaleNormal="100" workbookViewId="0">
      <selection activeCell="C7" sqref="C7"/>
    </sheetView>
  </sheetViews>
  <sheetFormatPr defaultColWidth="9" defaultRowHeight="25" customHeight="1" outlineLevelRow="5" outlineLevelCol="6"/>
  <cols>
    <col min="1" max="1" width="15.25" style="44" customWidth="1"/>
    <col min="2" max="2" width="24.375" style="44" customWidth="1"/>
    <col min="3" max="3" width="23.125" style="44" customWidth="1"/>
    <col min="4" max="4" width="15" style="44" customWidth="1"/>
    <col min="5" max="6" width="9" style="44"/>
    <col min="7" max="7" width="41.25" style="44" customWidth="1"/>
    <col min="8" max="16384" width="9" style="44"/>
  </cols>
  <sheetData>
    <row r="1" ht="54" customHeight="1" spans="1:4">
      <c r="A1" s="45" t="s">
        <v>0</v>
      </c>
      <c r="B1" s="45"/>
      <c r="C1" s="45"/>
      <c r="D1" s="45"/>
    </row>
    <row r="2" ht="39" customHeight="1" spans="1:4">
      <c r="A2" s="29" t="s">
        <v>1</v>
      </c>
      <c r="B2" s="29" t="s">
        <v>2</v>
      </c>
      <c r="C2" s="29" t="s">
        <v>3</v>
      </c>
      <c r="D2" s="29" t="s">
        <v>4</v>
      </c>
    </row>
    <row r="3" ht="38" customHeight="1" spans="1:4">
      <c r="A3" s="29">
        <v>1</v>
      </c>
      <c r="B3" s="29" t="s">
        <v>5</v>
      </c>
      <c r="C3" s="32">
        <f>工程量清单计价表!H4+工程量清单计价表!H5+工程量清单计价表!H6+工程量清单计价表!H7</f>
        <v>713701.32126112</v>
      </c>
      <c r="D3" s="29"/>
    </row>
    <row r="4" ht="44" customHeight="1" spans="1:4">
      <c r="A4" s="29">
        <v>2</v>
      </c>
      <c r="B4" s="29" t="s">
        <v>6</v>
      </c>
      <c r="C4" s="32">
        <f>工程量清单计价表!H9+工程量清单计价表!H10</f>
        <v>913845.209436</v>
      </c>
      <c r="D4" s="29"/>
    </row>
    <row r="5" ht="39" customHeight="1" spans="1:7">
      <c r="A5" s="46">
        <v>3</v>
      </c>
      <c r="B5" s="46" t="s">
        <v>7</v>
      </c>
      <c r="C5" s="47">
        <f>C4+C3</f>
        <v>1627546.53069712</v>
      </c>
      <c r="D5" s="29"/>
      <c r="G5" s="48"/>
    </row>
    <row r="6" customHeight="1" spans="1:4">
      <c r="A6" s="46">
        <v>4</v>
      </c>
      <c r="B6" s="46" t="s">
        <v>8</v>
      </c>
      <c r="C6" s="47">
        <v>1627545</v>
      </c>
      <c r="D6" s="29"/>
    </row>
  </sheetData>
  <mergeCells count="1">
    <mergeCell ref="A1:D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3"/>
  <sheetViews>
    <sheetView view="pageBreakPreview" zoomScaleNormal="100" topLeftCell="A7" workbookViewId="0">
      <selection activeCell="A17" sqref="A17:H17"/>
    </sheetView>
  </sheetViews>
  <sheetFormatPr defaultColWidth="8.625" defaultRowHeight="14.25"/>
  <cols>
    <col min="1" max="2" width="8.625" style="36"/>
    <col min="3" max="3" width="11.25" style="36" customWidth="1"/>
    <col min="4" max="4" width="14.375" style="36" customWidth="1"/>
    <col min="5" max="5" width="11.5" style="36" customWidth="1"/>
    <col min="6" max="6" width="9.375" style="36" customWidth="1"/>
    <col min="7" max="7" width="10" style="36" customWidth="1"/>
    <col min="8" max="8" width="16.125" style="36" hidden="1" customWidth="1"/>
    <col min="9" max="16382" width="8.625" style="35"/>
    <col min="16383" max="16384" width="8.625" style="37"/>
  </cols>
  <sheetData>
    <row r="1" s="35" customFormat="1" ht="29.1" customHeight="1" spans="1:16384">
      <c r="A1" s="38" t="s">
        <v>9</v>
      </c>
      <c r="B1" s="39"/>
      <c r="C1" s="38"/>
      <c r="D1" s="38"/>
      <c r="E1" s="38"/>
      <c r="F1" s="38"/>
      <c r="G1" s="38"/>
      <c r="H1" s="38"/>
      <c r="XFC1" s="37"/>
      <c r="XFD1" s="37"/>
    </row>
    <row r="2" s="35" customFormat="1" ht="18.75" spans="1:16384">
      <c r="A2" s="40" t="s">
        <v>10</v>
      </c>
      <c r="B2" s="40"/>
      <c r="C2" s="40"/>
      <c r="D2" s="40"/>
      <c r="E2" s="40"/>
      <c r="F2" s="40"/>
      <c r="G2" s="40"/>
      <c r="H2" s="40"/>
      <c r="XFC2" s="37"/>
      <c r="XFD2" s="37"/>
    </row>
    <row r="3" s="35" customFormat="1" ht="18.75" spans="1:16384">
      <c r="A3" s="41" t="s">
        <v>11</v>
      </c>
      <c r="B3" s="41"/>
      <c r="C3" s="41"/>
      <c r="D3" s="41"/>
      <c r="E3" s="41"/>
      <c r="F3" s="41"/>
      <c r="G3" s="41"/>
      <c r="H3" s="41"/>
      <c r="XFC3" s="37"/>
      <c r="XFD3" s="37"/>
    </row>
    <row r="4" s="35" customFormat="1" ht="30.95" customHeight="1" spans="1:16384">
      <c r="A4" s="42" t="s">
        <v>12</v>
      </c>
      <c r="B4" s="42"/>
      <c r="C4" s="42"/>
      <c r="D4" s="42"/>
      <c r="E4" s="42"/>
      <c r="F4" s="42"/>
      <c r="G4" s="42"/>
      <c r="H4" s="42"/>
      <c r="XFC4" s="37"/>
      <c r="XFD4" s="37"/>
    </row>
    <row r="5" s="35" customFormat="1" ht="41.1" customHeight="1" spans="1:16384">
      <c r="A5" s="42" t="s">
        <v>13</v>
      </c>
      <c r="B5" s="42"/>
      <c r="C5" s="42"/>
      <c r="D5" s="42"/>
      <c r="E5" s="42"/>
      <c r="F5" s="42"/>
      <c r="G5" s="42"/>
      <c r="H5" s="42"/>
      <c r="XFC5" s="37"/>
      <c r="XFD5" s="37"/>
    </row>
    <row r="6" s="35" customFormat="1" ht="20.1" customHeight="1" spans="1:16384">
      <c r="A6" s="42" t="s">
        <v>14</v>
      </c>
      <c r="B6" s="42"/>
      <c r="C6" s="42"/>
      <c r="D6" s="42"/>
      <c r="E6" s="42"/>
      <c r="F6" s="42"/>
      <c r="G6" s="42"/>
      <c r="H6" s="42"/>
      <c r="XFC6" s="37"/>
      <c r="XFD6" s="37"/>
    </row>
    <row r="7" s="35" customFormat="1" ht="47.1" customHeight="1" spans="1:16384">
      <c r="A7" s="42" t="s">
        <v>15</v>
      </c>
      <c r="B7" s="42"/>
      <c r="C7" s="42"/>
      <c r="D7" s="42"/>
      <c r="E7" s="42"/>
      <c r="F7" s="42"/>
      <c r="G7" s="42"/>
      <c r="H7" s="42"/>
      <c r="XFC7" s="37"/>
      <c r="XFD7" s="37"/>
    </row>
    <row r="8" s="35" customFormat="1" ht="23.1" customHeight="1" spans="1:16384">
      <c r="A8" s="42" t="s">
        <v>16</v>
      </c>
      <c r="B8" s="42"/>
      <c r="C8" s="42"/>
      <c r="D8" s="42"/>
      <c r="E8" s="42"/>
      <c r="F8" s="42"/>
      <c r="G8" s="42"/>
      <c r="H8" s="42"/>
      <c r="XFC8" s="37"/>
      <c r="XFD8" s="37"/>
    </row>
    <row r="9" s="35" customFormat="1" ht="27" customHeight="1" spans="1:16384">
      <c r="A9" s="42" t="s">
        <v>17</v>
      </c>
      <c r="B9" s="42"/>
      <c r="C9" s="42"/>
      <c r="D9" s="42"/>
      <c r="E9" s="42"/>
      <c r="F9" s="42"/>
      <c r="G9" s="42"/>
      <c r="H9" s="42"/>
      <c r="XFC9" s="37"/>
      <c r="XFD9" s="37"/>
    </row>
    <row r="10" s="35" customFormat="1" ht="30.95" customHeight="1" spans="1:16384">
      <c r="A10" s="42" t="s">
        <v>18</v>
      </c>
      <c r="B10" s="42"/>
      <c r="C10" s="42"/>
      <c r="D10" s="42"/>
      <c r="E10" s="42"/>
      <c r="F10" s="42"/>
      <c r="G10" s="42"/>
      <c r="H10" s="42"/>
      <c r="XFC10" s="37"/>
      <c r="XFD10" s="37"/>
    </row>
    <row r="11" s="35" customFormat="1" ht="26.1" customHeight="1" spans="1:16384">
      <c r="A11" s="42" t="s">
        <v>19</v>
      </c>
      <c r="B11" s="42"/>
      <c r="C11" s="42"/>
      <c r="D11" s="42"/>
      <c r="E11" s="42"/>
      <c r="F11" s="42"/>
      <c r="G11" s="42"/>
      <c r="H11" s="42"/>
      <c r="XFC11" s="37"/>
      <c r="XFD11" s="37"/>
    </row>
    <row r="12" s="35" customFormat="1" ht="24.95" customHeight="1" spans="1:16384">
      <c r="A12" s="41" t="s">
        <v>20</v>
      </c>
      <c r="B12" s="41"/>
      <c r="C12" s="41"/>
      <c r="D12" s="41"/>
      <c r="E12" s="41"/>
      <c r="F12" s="41"/>
      <c r="G12" s="41"/>
      <c r="H12" s="41"/>
      <c r="XFC12" s="37"/>
      <c r="XFD12" s="37"/>
    </row>
    <row r="13" s="35" customFormat="1" ht="21.95" customHeight="1" spans="1:16384">
      <c r="A13" s="42" t="s">
        <v>21</v>
      </c>
      <c r="B13" s="42"/>
      <c r="C13" s="42"/>
      <c r="D13" s="42"/>
      <c r="E13" s="42"/>
      <c r="F13" s="42"/>
      <c r="G13" s="42"/>
      <c r="H13" s="42"/>
      <c r="XFC13" s="37"/>
      <c r="XFD13" s="37"/>
    </row>
    <row r="14" s="35" customFormat="1" ht="38.1" customHeight="1" spans="1:16384">
      <c r="A14" s="42" t="s">
        <v>22</v>
      </c>
      <c r="B14" s="42"/>
      <c r="C14" s="42"/>
      <c r="D14" s="42"/>
      <c r="E14" s="42"/>
      <c r="F14" s="42"/>
      <c r="G14" s="42"/>
      <c r="H14" s="42"/>
      <c r="XFC14" s="37"/>
      <c r="XFD14" s="37"/>
    </row>
    <row r="15" s="35" customFormat="1" ht="35.1" customHeight="1" spans="1:16384">
      <c r="A15" s="42" t="s">
        <v>23</v>
      </c>
      <c r="B15" s="42"/>
      <c r="C15" s="42"/>
      <c r="D15" s="42"/>
      <c r="E15" s="42"/>
      <c r="F15" s="42"/>
      <c r="G15" s="42"/>
      <c r="H15" s="42"/>
      <c r="XFC15" s="37"/>
      <c r="XFD15" s="37"/>
    </row>
    <row r="16" s="35" customFormat="1" ht="20.1" customHeight="1" spans="1:16384">
      <c r="A16" s="42" t="s">
        <v>24</v>
      </c>
      <c r="B16" s="42"/>
      <c r="C16" s="42"/>
      <c r="D16" s="42"/>
      <c r="E16" s="42"/>
      <c r="F16" s="42"/>
      <c r="G16" s="42"/>
      <c r="H16" s="42"/>
      <c r="XFC16" s="37"/>
      <c r="XFD16" s="37"/>
    </row>
    <row r="17" s="35" customFormat="1" ht="23.1" customHeight="1" spans="1:16384">
      <c r="A17" s="42" t="s">
        <v>25</v>
      </c>
      <c r="B17" s="42"/>
      <c r="C17" s="42"/>
      <c r="D17" s="42"/>
      <c r="E17" s="42"/>
      <c r="F17" s="42"/>
      <c r="G17" s="42"/>
      <c r="H17" s="42"/>
      <c r="XFC17" s="37"/>
      <c r="XFD17" s="37"/>
    </row>
    <row r="18" s="35" customFormat="1" ht="33" customHeight="1" spans="1:16384">
      <c r="A18" s="42" t="s">
        <v>26</v>
      </c>
      <c r="B18" s="42"/>
      <c r="C18" s="42"/>
      <c r="D18" s="42"/>
      <c r="E18" s="42"/>
      <c r="F18" s="42"/>
      <c r="G18" s="42"/>
      <c r="H18" s="42"/>
      <c r="XFC18" s="37"/>
      <c r="XFD18" s="37"/>
    </row>
    <row r="19" s="35" customFormat="1" ht="20.1" customHeight="1" spans="1:16384">
      <c r="A19" s="42" t="s">
        <v>27</v>
      </c>
      <c r="B19" s="42"/>
      <c r="C19" s="42"/>
      <c r="D19" s="42"/>
      <c r="E19" s="42"/>
      <c r="F19" s="42"/>
      <c r="G19" s="42"/>
      <c r="H19" s="42"/>
      <c r="XFC19" s="37"/>
      <c r="XFD19" s="37"/>
    </row>
    <row r="20" s="35" customFormat="1" ht="20.1" customHeight="1" spans="1:16384">
      <c r="A20" s="42" t="s">
        <v>28</v>
      </c>
      <c r="B20" s="42"/>
      <c r="C20" s="42"/>
      <c r="D20" s="42"/>
      <c r="E20" s="42"/>
      <c r="F20" s="42"/>
      <c r="G20" s="42"/>
      <c r="H20" s="42"/>
      <c r="XFC20" s="37"/>
      <c r="XFD20" s="37"/>
    </row>
    <row r="21" s="35" customFormat="1" ht="69" customHeight="1" spans="1:16384">
      <c r="A21" s="42" t="s">
        <v>29</v>
      </c>
      <c r="B21" s="42"/>
      <c r="C21" s="42"/>
      <c r="D21" s="42"/>
      <c r="E21" s="42"/>
      <c r="F21" s="42"/>
      <c r="G21" s="42"/>
      <c r="H21" s="42"/>
      <c r="XFC21" s="37"/>
      <c r="XFD21" s="37"/>
    </row>
    <row r="22" s="35" customFormat="1" ht="39.95" customHeight="1" spans="1:16384">
      <c r="A22" s="42" t="s">
        <v>30</v>
      </c>
      <c r="B22" s="42"/>
      <c r="C22" s="42"/>
      <c r="D22" s="42"/>
      <c r="E22" s="42"/>
      <c r="F22" s="42"/>
      <c r="G22" s="42"/>
      <c r="H22" s="42"/>
      <c r="XFC22" s="37"/>
      <c r="XFD22" s="37"/>
    </row>
    <row r="23" s="35" customFormat="1" ht="21" customHeight="1" spans="1:16384">
      <c r="A23" s="43" t="s">
        <v>31</v>
      </c>
      <c r="B23" s="43"/>
      <c r="C23" s="43"/>
      <c r="D23" s="43"/>
      <c r="E23" s="43"/>
      <c r="F23" s="43"/>
      <c r="G23" s="43"/>
      <c r="H23" s="43"/>
      <c r="XFC23" s="37"/>
      <c r="XFD23" s="37"/>
    </row>
  </sheetData>
  <mergeCells count="23">
    <mergeCell ref="A1:H1"/>
    <mergeCell ref="A2:H2"/>
    <mergeCell ref="A3:H3"/>
    <mergeCell ref="A4:H4"/>
    <mergeCell ref="A5:H5"/>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s>
  <hyperlinks>
    <hyperlink ref="B1" location="'索引'!A1" tooltip="返回 索引"/>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1"/>
  <sheetViews>
    <sheetView view="pageBreakPreview" zoomScaleNormal="100" workbookViewId="0">
      <pane ySplit="2" topLeftCell="A9" activePane="bottomLeft" state="frozen"/>
      <selection/>
      <selection pane="bottomLeft" activeCell="H11" sqref="H11"/>
    </sheetView>
  </sheetViews>
  <sheetFormatPr defaultColWidth="9" defaultRowHeight="13.5"/>
  <cols>
    <col min="2" max="2" width="41.3833333333333" customWidth="1"/>
    <col min="3" max="3" width="9.875" customWidth="1"/>
    <col min="4" max="4" width="11.5" customWidth="1"/>
    <col min="5" max="6" width="11.25" customWidth="1" outlineLevel="1"/>
    <col min="7" max="7" width="9.5" customWidth="1"/>
    <col min="8" max="8" width="17.125" customWidth="1"/>
    <col min="9" max="9" width="12.625" customWidth="1"/>
    <col min="10" max="10" width="9" hidden="1" customWidth="1"/>
    <col min="11" max="11" width="12.625" hidden="1" customWidth="1"/>
    <col min="12" max="12" width="9" hidden="1" customWidth="1"/>
    <col min="13" max="13" width="12.625" hidden="1" customWidth="1"/>
    <col min="14" max="14" width="11.5" hidden="1" customWidth="1"/>
    <col min="15" max="15" width="12.625" hidden="1" customWidth="1"/>
    <col min="16" max="16" width="9" hidden="1" customWidth="1"/>
    <col min="17" max="17" width="12.625" hidden="1" customWidth="1"/>
    <col min="18" max="18" width="9" hidden="1" customWidth="1"/>
    <col min="19" max="19" width="12.625" hidden="1" customWidth="1"/>
    <col min="21" max="21" width="12.625"/>
    <col min="23" max="23" width="12.625"/>
  </cols>
  <sheetData>
    <row r="1" ht="35" customHeight="1" spans="1:8">
      <c r="A1" s="28" t="s">
        <v>32</v>
      </c>
      <c r="B1" s="28"/>
      <c r="C1" s="28"/>
      <c r="D1" s="28"/>
      <c r="E1" s="28"/>
      <c r="F1" s="28"/>
      <c r="G1" s="28"/>
      <c r="H1" s="28"/>
    </row>
    <row r="2" ht="33" customHeight="1" spans="1:8">
      <c r="A2" s="29" t="s">
        <v>1</v>
      </c>
      <c r="B2" s="29" t="s">
        <v>2</v>
      </c>
      <c r="C2" s="29" t="s">
        <v>33</v>
      </c>
      <c r="D2" s="29" t="s">
        <v>34</v>
      </c>
      <c r="E2" s="29" t="s">
        <v>35</v>
      </c>
      <c r="F2" s="29" t="s">
        <v>36</v>
      </c>
      <c r="G2" s="29" t="s">
        <v>37</v>
      </c>
      <c r="H2" s="29" t="s">
        <v>38</v>
      </c>
    </row>
    <row r="3" ht="30" customHeight="1" spans="1:14">
      <c r="A3" s="29" t="s">
        <v>39</v>
      </c>
      <c r="B3" s="30" t="s">
        <v>40</v>
      </c>
      <c r="C3" s="29"/>
      <c r="D3" s="29"/>
      <c r="E3" s="29"/>
      <c r="F3" s="29"/>
      <c r="G3" s="29"/>
      <c r="H3" s="29"/>
      <c r="K3" t="e">
        <f>#REF!/[1]按占地面积分摊!$D$6</f>
        <v>#REF!</v>
      </c>
      <c r="M3">
        <f>[1]按占地面积分摊!$D$8*0.76</f>
        <v>14275.3764</v>
      </c>
      <c r="N3">
        <f>[1]按占地面积分摊!$D$15*0.76</f>
        <v>19711.4208</v>
      </c>
    </row>
    <row r="4" ht="90" customHeight="1" spans="1:21">
      <c r="A4" s="29">
        <v>1</v>
      </c>
      <c r="B4" s="31" t="s">
        <v>41</v>
      </c>
      <c r="C4" s="29" t="s">
        <v>42</v>
      </c>
      <c r="D4" s="32">
        <f t="shared" ref="D4:D10" si="0">E4+F4</f>
        <v>9331.8</v>
      </c>
      <c r="E4" s="33">
        <v>4665.9</v>
      </c>
      <c r="F4" s="33">
        <v>4665.9</v>
      </c>
      <c r="G4" s="32">
        <f>综合单价分析表!F20</f>
        <v>51.7423</v>
      </c>
      <c r="H4" s="32">
        <f>G4*D4</f>
        <v>482848.79514</v>
      </c>
      <c r="K4" t="e">
        <f>#REF!/[1]按占地面积分摊!$D$5</f>
        <v>#REF!</v>
      </c>
      <c r="M4" t="e">
        <f>#REF!/[1]按占地面积分摊!$D$7</f>
        <v>#REF!</v>
      </c>
      <c r="O4" t="e">
        <f>#REF!*G4</f>
        <v>#REF!</v>
      </c>
      <c r="Q4" t="e">
        <f>#REF!*G4</f>
        <v>#REF!</v>
      </c>
      <c r="U4">
        <f>H4+H5+H6+H7</f>
        <v>713701.32126112</v>
      </c>
    </row>
    <row r="5" ht="55" customHeight="1" spans="1:17">
      <c r="A5" s="29">
        <v>2</v>
      </c>
      <c r="B5" s="31" t="s">
        <v>43</v>
      </c>
      <c r="C5" s="29" t="s">
        <v>42</v>
      </c>
      <c r="D5" s="32">
        <f t="shared" si="0"/>
        <v>210.62492</v>
      </c>
      <c r="E5" s="34">
        <f>304.9*2*3.14*0.055</f>
        <v>105.31246</v>
      </c>
      <c r="F5" s="34">
        <f>304.9*2*3.14*0.055</f>
        <v>105.31246</v>
      </c>
      <c r="G5" s="32">
        <f>综合单价分析表!F36</f>
        <v>22.236</v>
      </c>
      <c r="H5" s="32">
        <f>G5*D5</f>
        <v>4683.45572112</v>
      </c>
      <c r="O5" t="e">
        <f>#REF!*G5</f>
        <v>#REF!</v>
      </c>
      <c r="Q5" t="e">
        <f>#REF!*G5</f>
        <v>#REF!</v>
      </c>
    </row>
    <row r="6" ht="84" customHeight="1" spans="1:17">
      <c r="A6" s="29">
        <v>3</v>
      </c>
      <c r="B6" s="31" t="s">
        <v>44</v>
      </c>
      <c r="C6" s="29" t="s">
        <v>42</v>
      </c>
      <c r="D6" s="32">
        <f t="shared" si="0"/>
        <v>5159.2</v>
      </c>
      <c r="E6" s="33">
        <v>2579.6</v>
      </c>
      <c r="F6" s="33">
        <v>2579.6</v>
      </c>
      <c r="G6" s="32">
        <f>综合单价分析表!F55</f>
        <v>32.6455</v>
      </c>
      <c r="H6" s="32">
        <f>G6*D6</f>
        <v>168424.6636</v>
      </c>
      <c r="K6" t="e">
        <f>#REF!/[1]按占地面积分摊!$D$5</f>
        <v>#REF!</v>
      </c>
      <c r="L6">
        <f>[1]按占地面积分摊!$D$8*0.5</f>
        <v>9391.695</v>
      </c>
      <c r="M6">
        <f>[1]按占地面积分摊!$D$15*0.5</f>
        <v>12968.04</v>
      </c>
      <c r="O6" t="e">
        <f>#REF!*G6</f>
        <v>#REF!</v>
      </c>
      <c r="Q6" t="e">
        <f>#REF!*G6</f>
        <v>#REF!</v>
      </c>
    </row>
    <row r="7" ht="103" customHeight="1" spans="1:17">
      <c r="A7" s="29">
        <v>4</v>
      </c>
      <c r="B7" s="31" t="s">
        <v>45</v>
      </c>
      <c r="C7" s="29" t="s">
        <v>42</v>
      </c>
      <c r="D7" s="32">
        <f t="shared" si="0"/>
        <v>1116</v>
      </c>
      <c r="E7" s="33">
        <v>558</v>
      </c>
      <c r="F7" s="33">
        <v>558</v>
      </c>
      <c r="G7" s="32">
        <f>综合单价分析表!F20</f>
        <v>51.7423</v>
      </c>
      <c r="H7" s="32">
        <f>G7*D7</f>
        <v>57744.4068</v>
      </c>
      <c r="O7" t="e">
        <f>#REF!*G7</f>
        <v>#REF!</v>
      </c>
      <c r="Q7" t="e">
        <f>#REF!*G7</f>
        <v>#REF!</v>
      </c>
    </row>
    <row r="8" ht="34" customHeight="1" spans="1:8">
      <c r="A8" s="29" t="s">
        <v>46</v>
      </c>
      <c r="B8" s="30" t="s">
        <v>47</v>
      </c>
      <c r="C8" s="29"/>
      <c r="D8" s="32"/>
      <c r="E8" s="29"/>
      <c r="F8" s="29"/>
      <c r="G8" s="29"/>
      <c r="H8" s="29"/>
    </row>
    <row r="9" ht="153" customHeight="1" spans="1:23">
      <c r="A9" s="29">
        <v>1</v>
      </c>
      <c r="B9" s="31" t="s">
        <v>48</v>
      </c>
      <c r="C9" s="29" t="s">
        <v>42</v>
      </c>
      <c r="D9" s="32">
        <f t="shared" si="0"/>
        <v>7941.68</v>
      </c>
      <c r="E9" s="29">
        <v>3970.84</v>
      </c>
      <c r="F9" s="29">
        <v>3970.84</v>
      </c>
      <c r="G9" s="32">
        <f>综合单价分析表!F71</f>
        <v>114.62985</v>
      </c>
      <c r="H9" s="32">
        <f>G9*D9</f>
        <v>910353.587148</v>
      </c>
      <c r="K9" t="e">
        <f>#REF!/[1]按占地面积分摊!$D$5</f>
        <v>#REF!</v>
      </c>
      <c r="M9">
        <f>115.11/85*80</f>
        <v>108.338823529412</v>
      </c>
      <c r="O9" t="e">
        <f>#REF!*G9</f>
        <v>#REF!</v>
      </c>
      <c r="S9" t="e">
        <f>#REF!*G9</f>
        <v>#REF!</v>
      </c>
      <c r="W9">
        <f>H9+H10</f>
        <v>913845.209436</v>
      </c>
    </row>
    <row r="10" ht="78" customHeight="1" spans="1:19">
      <c r="A10" s="29">
        <v>2</v>
      </c>
      <c r="B10" s="31" t="s">
        <v>49</v>
      </c>
      <c r="C10" s="29" t="s">
        <v>42</v>
      </c>
      <c r="D10" s="32">
        <f t="shared" si="0"/>
        <v>68.04</v>
      </c>
      <c r="E10" s="29">
        <f>0.27*126</f>
        <v>34.02</v>
      </c>
      <c r="F10" s="29">
        <f>0.27*126</f>
        <v>34.02</v>
      </c>
      <c r="G10" s="32">
        <f>综合单价分析表!F87</f>
        <v>51.3172</v>
      </c>
      <c r="H10" s="32">
        <f>G10*D10</f>
        <v>3491.622288</v>
      </c>
      <c r="O10" t="e">
        <f>#REF!*G10</f>
        <v>#REF!</v>
      </c>
      <c r="Q10" t="e">
        <f>#REF!*G10</f>
        <v>#REF!</v>
      </c>
      <c r="S10" t="e">
        <f>#REF!*G10</f>
        <v>#REF!</v>
      </c>
    </row>
    <row r="11" ht="42" customHeight="1" spans="1:8">
      <c r="A11" s="30"/>
      <c r="B11" s="30"/>
      <c r="C11" s="29"/>
      <c r="D11" s="29"/>
      <c r="E11" s="29"/>
      <c r="F11" s="29"/>
      <c r="G11" s="29"/>
      <c r="H11" s="32">
        <f>SUM(H4:H10)</f>
        <v>1627546.53069712</v>
      </c>
    </row>
  </sheetData>
  <mergeCells count="1">
    <mergeCell ref="A1:H1"/>
  </mergeCells>
  <pageMargins left="0.75" right="0.75" top="1" bottom="1" header="0.5" footer="0.5"/>
  <pageSetup paperSize="9" scale="72"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8"/>
  <sheetViews>
    <sheetView view="pageBreakPreview" zoomScaleNormal="100" topLeftCell="A61" workbookViewId="0">
      <selection activeCell="H7" sqref="H7:H8"/>
    </sheetView>
  </sheetViews>
  <sheetFormatPr defaultColWidth="9" defaultRowHeight="14.25"/>
  <cols>
    <col min="1" max="1" width="6.75" style="1" customWidth="1"/>
    <col min="2" max="2" width="16.625" style="1" customWidth="1"/>
    <col min="3" max="3" width="9" style="1"/>
    <col min="4" max="5" width="7.5" style="1" customWidth="1"/>
    <col min="6" max="6" width="8.25" style="14" customWidth="1"/>
    <col min="7" max="7" width="13.125" style="1" customWidth="1"/>
    <col min="8" max="8" width="12.25" style="1" customWidth="1"/>
    <col min="9" max="16384" width="9" style="1"/>
  </cols>
  <sheetData>
    <row r="1" s="1" customFormat="1" ht="18.75" spans="1:8">
      <c r="A1" s="15" t="s">
        <v>50</v>
      </c>
      <c r="B1" s="15"/>
      <c r="C1" s="15"/>
      <c r="D1" s="15"/>
      <c r="E1" s="15"/>
      <c r="F1" s="16"/>
      <c r="G1" s="15"/>
      <c r="H1" s="15"/>
    </row>
    <row r="2" s="1" customFormat="1" ht="24" spans="1:8">
      <c r="A2" s="17" t="s">
        <v>1</v>
      </c>
      <c r="B2" s="17" t="s">
        <v>51</v>
      </c>
      <c r="C2" s="17" t="s">
        <v>33</v>
      </c>
      <c r="D2" s="17" t="s">
        <v>52</v>
      </c>
      <c r="E2" s="17" t="s">
        <v>53</v>
      </c>
      <c r="F2" s="18" t="s">
        <v>54</v>
      </c>
      <c r="G2" s="17" t="s">
        <v>4</v>
      </c>
      <c r="H2" s="17" t="s">
        <v>55</v>
      </c>
    </row>
    <row r="3" s="1" customFormat="1" ht="24" spans="1:8">
      <c r="A3" s="17">
        <v>1</v>
      </c>
      <c r="B3" s="17" t="s">
        <v>56</v>
      </c>
      <c r="C3" s="17" t="s">
        <v>57</v>
      </c>
      <c r="D3" s="17">
        <v>1</v>
      </c>
      <c r="E3" s="17">
        <v>2</v>
      </c>
      <c r="F3" s="18">
        <f t="shared" ref="F3:F7" si="0">E3*D3</f>
        <v>2</v>
      </c>
      <c r="G3" s="17" t="s">
        <v>58</v>
      </c>
      <c r="H3" s="17"/>
    </row>
    <row r="4" s="1" customFormat="1" ht="24" spans="1:8">
      <c r="A4" s="17"/>
      <c r="B4" s="17"/>
      <c r="C4" s="17"/>
      <c r="D4" s="17"/>
      <c r="E4" s="17"/>
      <c r="F4" s="18"/>
      <c r="G4" s="17" t="s">
        <v>59</v>
      </c>
      <c r="H4" s="17"/>
    </row>
    <row r="5" s="1" customFormat="1" ht="24" spans="1:8">
      <c r="A5" s="17">
        <v>2</v>
      </c>
      <c r="B5" s="17" t="s">
        <v>60</v>
      </c>
      <c r="C5" s="17" t="s">
        <v>57</v>
      </c>
      <c r="D5" s="17">
        <v>11.85</v>
      </c>
      <c r="E5" s="17">
        <v>0.15</v>
      </c>
      <c r="F5" s="18">
        <f t="shared" si="0"/>
        <v>1.7775</v>
      </c>
      <c r="G5" s="17" t="s">
        <v>61</v>
      </c>
      <c r="H5" s="17"/>
    </row>
    <row r="6" s="1" customFormat="1" ht="24" spans="1:8">
      <c r="A6" s="17"/>
      <c r="B6" s="17"/>
      <c r="C6" s="17"/>
      <c r="D6" s="17"/>
      <c r="E6" s="17"/>
      <c r="F6" s="18"/>
      <c r="G6" s="17" t="s">
        <v>62</v>
      </c>
      <c r="H6" s="17"/>
    </row>
    <row r="7" s="1" customFormat="1" ht="24" spans="1:8">
      <c r="A7" s="17">
        <v>3</v>
      </c>
      <c r="B7" s="17" t="s">
        <v>63</v>
      </c>
      <c r="C7" s="17" t="s">
        <v>57</v>
      </c>
      <c r="D7" s="17">
        <v>3.25</v>
      </c>
      <c r="E7" s="17">
        <v>3.5</v>
      </c>
      <c r="F7" s="18">
        <f t="shared" si="0"/>
        <v>11.375</v>
      </c>
      <c r="G7" s="17" t="s">
        <v>64</v>
      </c>
      <c r="H7" s="17"/>
    </row>
    <row r="8" s="1" customFormat="1" ht="24" spans="1:8">
      <c r="A8" s="17"/>
      <c r="B8" s="17"/>
      <c r="C8" s="17"/>
      <c r="D8" s="17"/>
      <c r="E8" s="17"/>
      <c r="F8" s="18"/>
      <c r="G8" s="17" t="s">
        <v>65</v>
      </c>
      <c r="H8" s="17"/>
    </row>
    <row r="9" s="1" customFormat="1" ht="24" spans="1:8">
      <c r="A9" s="17">
        <v>4</v>
      </c>
      <c r="B9" s="17" t="s">
        <v>66</v>
      </c>
      <c r="C9" s="17" t="s">
        <v>57</v>
      </c>
      <c r="D9" s="17">
        <v>15.5</v>
      </c>
      <c r="E9" s="17">
        <v>0.085</v>
      </c>
      <c r="F9" s="18">
        <f>E9*D9</f>
        <v>1.3175</v>
      </c>
      <c r="G9" s="17" t="s">
        <v>67</v>
      </c>
      <c r="H9" s="17"/>
    </row>
    <row r="10" s="1" customFormat="1" ht="24" spans="1:8">
      <c r="A10" s="17"/>
      <c r="B10" s="17"/>
      <c r="C10" s="17"/>
      <c r="D10" s="17"/>
      <c r="E10" s="17"/>
      <c r="F10" s="18"/>
      <c r="G10" s="17" t="s">
        <v>68</v>
      </c>
      <c r="H10" s="17"/>
    </row>
    <row r="11" s="1" customFormat="1" spans="1:8">
      <c r="A11" s="17">
        <v>5</v>
      </c>
      <c r="B11" s="17" t="s">
        <v>69</v>
      </c>
      <c r="C11" s="17" t="s">
        <v>70</v>
      </c>
      <c r="D11" s="17"/>
      <c r="E11" s="17"/>
      <c r="F11" s="18">
        <v>1</v>
      </c>
      <c r="G11" s="17"/>
      <c r="H11" s="17"/>
    </row>
    <row r="12" s="1" customFormat="1" spans="1:8">
      <c r="A12" s="17">
        <v>6</v>
      </c>
      <c r="B12" s="17" t="s">
        <v>71</v>
      </c>
      <c r="C12" s="17" t="s">
        <v>72</v>
      </c>
      <c r="D12" s="17"/>
      <c r="E12" s="17"/>
      <c r="F12" s="18">
        <v>27.1</v>
      </c>
      <c r="G12" s="17"/>
      <c r="H12" s="17"/>
    </row>
    <row r="13" s="1" customFormat="1" spans="1:8">
      <c r="A13" s="17">
        <v>7</v>
      </c>
      <c r="B13" s="17" t="s">
        <v>73</v>
      </c>
      <c r="C13" s="17" t="s">
        <v>72</v>
      </c>
      <c r="D13" s="17"/>
      <c r="E13" s="17"/>
      <c r="F13" s="18">
        <v>0.4</v>
      </c>
      <c r="G13" s="17"/>
      <c r="H13" s="17"/>
    </row>
    <row r="14" s="13" customFormat="1" spans="1:8">
      <c r="A14" s="19">
        <v>8</v>
      </c>
      <c r="B14" s="19" t="s">
        <v>74</v>
      </c>
      <c r="C14" s="19" t="s">
        <v>72</v>
      </c>
      <c r="D14" s="19"/>
      <c r="E14" s="19"/>
      <c r="F14" s="20">
        <f>SUM(F3:F13)</f>
        <v>44.97</v>
      </c>
      <c r="G14" s="19"/>
      <c r="H14" s="19"/>
    </row>
    <row r="15" s="1" customFormat="1" spans="1:8">
      <c r="A15" s="17">
        <v>9</v>
      </c>
      <c r="B15" s="17" t="s">
        <v>75</v>
      </c>
      <c r="C15" s="17" t="s">
        <v>72</v>
      </c>
      <c r="D15" s="17"/>
      <c r="E15" s="17"/>
      <c r="F15" s="18">
        <v>0.5</v>
      </c>
      <c r="G15" s="17"/>
      <c r="H15" s="17"/>
    </row>
    <row r="16" s="1" customFormat="1" spans="1:8">
      <c r="A16" s="17">
        <v>10</v>
      </c>
      <c r="B16" s="17" t="s">
        <v>76</v>
      </c>
      <c r="C16" s="17" t="s">
        <v>72</v>
      </c>
      <c r="D16" s="17"/>
      <c r="E16" s="17"/>
      <c r="F16" s="18">
        <v>1</v>
      </c>
      <c r="G16" s="17"/>
      <c r="H16" s="17"/>
    </row>
    <row r="17" s="1" customFormat="1" spans="1:8">
      <c r="A17" s="17">
        <v>11</v>
      </c>
      <c r="B17" s="17" t="s">
        <v>77</v>
      </c>
      <c r="C17" s="17" t="s">
        <v>72</v>
      </c>
      <c r="D17" s="17"/>
      <c r="E17" s="17"/>
      <c r="F17" s="18">
        <v>0.5</v>
      </c>
      <c r="G17" s="17"/>
      <c r="H17" s="17"/>
    </row>
    <row r="18" s="1" customFormat="1" spans="1:8">
      <c r="A18" s="17">
        <v>12</v>
      </c>
      <c r="B18" s="17" t="s">
        <v>78</v>
      </c>
      <c r="C18" s="17" t="s">
        <v>72</v>
      </c>
      <c r="D18" s="17"/>
      <c r="E18" s="17"/>
      <c r="F18" s="18">
        <v>0.5</v>
      </c>
      <c r="G18" s="17"/>
      <c r="H18" s="17"/>
    </row>
    <row r="19" s="1" customFormat="1" spans="1:8">
      <c r="A19" s="17">
        <v>13</v>
      </c>
      <c r="B19" s="17" t="s">
        <v>79</v>
      </c>
      <c r="C19" s="17" t="s">
        <v>72</v>
      </c>
      <c r="D19" s="17"/>
      <c r="E19" s="17"/>
      <c r="F19" s="18">
        <f>SUM(F14:F18)*0.09</f>
        <v>4.2723</v>
      </c>
      <c r="G19" s="17"/>
      <c r="H19" s="17"/>
    </row>
    <row r="20" s="1" customFormat="1" ht="24" spans="1:8">
      <c r="A20" s="17">
        <v>14</v>
      </c>
      <c r="B20" s="17" t="s">
        <v>80</v>
      </c>
      <c r="C20" s="17" t="s">
        <v>81</v>
      </c>
      <c r="D20" s="17"/>
      <c r="E20" s="17"/>
      <c r="F20" s="18">
        <f>F19+F14+F18+F17+F16+F15</f>
        <v>51.7423</v>
      </c>
      <c r="G20" s="17"/>
      <c r="H20" s="21"/>
    </row>
    <row r="21" s="1" customFormat="1" spans="1:8">
      <c r="A21" s="22" t="s">
        <v>82</v>
      </c>
      <c r="B21" s="22"/>
      <c r="C21" s="22"/>
      <c r="D21" s="22"/>
      <c r="E21" s="22"/>
      <c r="F21" s="23"/>
      <c r="G21" s="22"/>
      <c r="H21" s="22"/>
    </row>
    <row r="22" s="1" customFormat="1" ht="18.75" spans="1:8">
      <c r="A22" s="15" t="s">
        <v>83</v>
      </c>
      <c r="B22" s="15"/>
      <c r="C22" s="15"/>
      <c r="D22" s="15"/>
      <c r="E22" s="15"/>
      <c r="F22" s="16"/>
      <c r="G22" s="15"/>
      <c r="H22" s="15"/>
    </row>
    <row r="23" s="1" customFormat="1" ht="24" spans="1:8">
      <c r="A23" s="17" t="s">
        <v>1</v>
      </c>
      <c r="B23" s="17" t="s">
        <v>51</v>
      </c>
      <c r="C23" s="17" t="s">
        <v>33</v>
      </c>
      <c r="D23" s="17" t="s">
        <v>52</v>
      </c>
      <c r="E23" s="17" t="s">
        <v>53</v>
      </c>
      <c r="F23" s="18" t="s">
        <v>84</v>
      </c>
      <c r="G23" s="17" t="s">
        <v>4</v>
      </c>
      <c r="H23" s="17" t="s">
        <v>55</v>
      </c>
    </row>
    <row r="24" s="1" customFormat="1" ht="24" spans="1:8">
      <c r="A24" s="17">
        <v>1</v>
      </c>
      <c r="B24" s="17" t="s">
        <v>63</v>
      </c>
      <c r="C24" s="17" t="s">
        <v>57</v>
      </c>
      <c r="D24" s="17">
        <v>3.5</v>
      </c>
      <c r="E24" s="17">
        <v>2.5</v>
      </c>
      <c r="F24" s="18">
        <f>E24*D24</f>
        <v>8.75</v>
      </c>
      <c r="G24" s="17" t="s">
        <v>85</v>
      </c>
      <c r="H24" s="17"/>
    </row>
    <row r="25" s="1" customFormat="1" ht="24" spans="1:8">
      <c r="A25" s="17"/>
      <c r="B25" s="17"/>
      <c r="C25" s="17"/>
      <c r="D25" s="17"/>
      <c r="E25" s="17"/>
      <c r="F25" s="18"/>
      <c r="G25" s="17" t="s">
        <v>86</v>
      </c>
      <c r="H25" s="17"/>
    </row>
    <row r="26" s="1" customFormat="1" ht="24" spans="1:8">
      <c r="A26" s="17">
        <v>2</v>
      </c>
      <c r="B26" s="17" t="s">
        <v>66</v>
      </c>
      <c r="C26" s="17" t="s">
        <v>57</v>
      </c>
      <c r="D26" s="17">
        <v>16</v>
      </c>
      <c r="E26" s="17">
        <v>0.085</v>
      </c>
      <c r="F26" s="18">
        <f>E26*D26</f>
        <v>1.36</v>
      </c>
      <c r="G26" s="17" t="s">
        <v>67</v>
      </c>
      <c r="H26" s="17"/>
    </row>
    <row r="27" s="1" customFormat="1" ht="24" spans="1:8">
      <c r="A27" s="17"/>
      <c r="B27" s="17"/>
      <c r="C27" s="17"/>
      <c r="D27" s="17"/>
      <c r="E27" s="17"/>
      <c r="F27" s="18"/>
      <c r="G27" s="17" t="s">
        <v>68</v>
      </c>
      <c r="H27" s="17"/>
    </row>
    <row r="28" s="1" customFormat="1" spans="1:8">
      <c r="A28" s="17">
        <v>3</v>
      </c>
      <c r="B28" s="17" t="s">
        <v>71</v>
      </c>
      <c r="C28" s="17" t="s">
        <v>72</v>
      </c>
      <c r="D28" s="17"/>
      <c r="E28" s="17"/>
      <c r="F28" s="18">
        <v>8.99</v>
      </c>
      <c r="G28" s="17"/>
      <c r="H28" s="17"/>
    </row>
    <row r="29" s="1" customFormat="1" spans="1:8">
      <c r="A29" s="17">
        <v>4</v>
      </c>
      <c r="B29" s="17" t="s">
        <v>73</v>
      </c>
      <c r="C29" s="17" t="s">
        <v>72</v>
      </c>
      <c r="D29" s="17"/>
      <c r="E29" s="17"/>
      <c r="F29" s="18">
        <v>0.2</v>
      </c>
      <c r="G29" s="17"/>
      <c r="H29" s="17"/>
    </row>
    <row r="30" s="1" customFormat="1" spans="1:8">
      <c r="A30" s="19">
        <v>5</v>
      </c>
      <c r="B30" s="19" t="s">
        <v>74</v>
      </c>
      <c r="C30" s="19" t="s">
        <v>72</v>
      </c>
      <c r="D30" s="17"/>
      <c r="E30" s="17"/>
      <c r="F30" s="18">
        <f>SUM(F24:F29)</f>
        <v>19.3</v>
      </c>
      <c r="G30" s="17"/>
      <c r="H30" s="17"/>
    </row>
    <row r="31" s="1" customFormat="1" spans="1:8">
      <c r="A31" s="17">
        <v>6</v>
      </c>
      <c r="B31" s="17" t="s">
        <v>75</v>
      </c>
      <c r="C31" s="17" t="s">
        <v>72</v>
      </c>
      <c r="D31" s="17"/>
      <c r="E31" s="17"/>
      <c r="F31" s="18">
        <v>0.2</v>
      </c>
      <c r="G31" s="17"/>
      <c r="H31" s="17"/>
    </row>
    <row r="32" s="1" customFormat="1" spans="1:8">
      <c r="A32" s="17">
        <v>7</v>
      </c>
      <c r="B32" s="17" t="s">
        <v>76</v>
      </c>
      <c r="C32" s="17" t="s">
        <v>72</v>
      </c>
      <c r="D32" s="17"/>
      <c r="E32" s="17"/>
      <c r="F32" s="18">
        <v>0.3</v>
      </c>
      <c r="G32" s="17"/>
      <c r="H32" s="17"/>
    </row>
    <row r="33" s="1" customFormat="1" spans="1:8">
      <c r="A33" s="17">
        <v>8</v>
      </c>
      <c r="B33" s="17" t="s">
        <v>77</v>
      </c>
      <c r="C33" s="17" t="s">
        <v>72</v>
      </c>
      <c r="D33" s="17"/>
      <c r="E33" s="17"/>
      <c r="F33" s="18">
        <v>0.3</v>
      </c>
      <c r="G33" s="17"/>
      <c r="H33" s="17"/>
    </row>
    <row r="34" s="1" customFormat="1" spans="1:8">
      <c r="A34" s="17">
        <v>9</v>
      </c>
      <c r="B34" s="17" t="s">
        <v>78</v>
      </c>
      <c r="C34" s="17" t="s">
        <v>72</v>
      </c>
      <c r="D34" s="17"/>
      <c r="E34" s="17"/>
      <c r="F34" s="18">
        <v>0.3</v>
      </c>
      <c r="G34" s="17"/>
      <c r="H34" s="17"/>
    </row>
    <row r="35" s="1" customFormat="1" spans="1:8">
      <c r="A35" s="17">
        <v>10</v>
      </c>
      <c r="B35" s="17" t="s">
        <v>79</v>
      </c>
      <c r="C35" s="17" t="s">
        <v>72</v>
      </c>
      <c r="D35" s="17"/>
      <c r="E35" s="17"/>
      <c r="F35" s="18">
        <f>SUM(F30:F34)*0.09</f>
        <v>1.836</v>
      </c>
      <c r="G35" s="17"/>
      <c r="H35" s="17"/>
    </row>
    <row r="36" s="1" customFormat="1" ht="24" spans="1:8">
      <c r="A36" s="17">
        <v>11</v>
      </c>
      <c r="B36" s="17" t="s">
        <v>80</v>
      </c>
      <c r="C36" s="17" t="s">
        <v>81</v>
      </c>
      <c r="D36" s="17"/>
      <c r="E36" s="17"/>
      <c r="F36" s="18">
        <f>F35+F30+F34+F33+F32+F31</f>
        <v>22.236</v>
      </c>
      <c r="G36" s="17"/>
      <c r="H36" s="17"/>
    </row>
    <row r="37" s="1" customFormat="1" spans="1:8">
      <c r="A37" s="22" t="s">
        <v>82</v>
      </c>
      <c r="B37" s="22"/>
      <c r="C37" s="22"/>
      <c r="D37" s="22"/>
      <c r="E37" s="22"/>
      <c r="F37" s="23"/>
      <c r="G37" s="22"/>
      <c r="H37" s="22"/>
    </row>
    <row r="38" s="1" customFormat="1" ht="18.75" spans="1:8">
      <c r="A38" s="15" t="s">
        <v>87</v>
      </c>
      <c r="B38" s="15"/>
      <c r="C38" s="15"/>
      <c r="D38" s="15"/>
      <c r="E38" s="15"/>
      <c r="F38" s="16"/>
      <c r="G38" s="15"/>
      <c r="H38" s="15"/>
    </row>
    <row r="39" s="1" customFormat="1" ht="24" spans="1:8">
      <c r="A39" s="17" t="s">
        <v>1</v>
      </c>
      <c r="B39" s="17" t="s">
        <v>51</v>
      </c>
      <c r="C39" s="17" t="s">
        <v>33</v>
      </c>
      <c r="D39" s="17" t="s">
        <v>52</v>
      </c>
      <c r="E39" s="17" t="s">
        <v>53</v>
      </c>
      <c r="F39" s="18" t="s">
        <v>54</v>
      </c>
      <c r="G39" s="17" t="s">
        <v>4</v>
      </c>
      <c r="H39" s="17" t="s">
        <v>55</v>
      </c>
    </row>
    <row r="40" s="1" customFormat="1" ht="24" spans="1:8">
      <c r="A40" s="17">
        <v>1</v>
      </c>
      <c r="B40" s="17" t="s">
        <v>56</v>
      </c>
      <c r="C40" s="17" t="s">
        <v>57</v>
      </c>
      <c r="D40" s="17">
        <v>1.2</v>
      </c>
      <c r="E40" s="17">
        <v>2</v>
      </c>
      <c r="F40" s="18">
        <f t="shared" ref="F40:F44" si="1">E40*D40</f>
        <v>2.4</v>
      </c>
      <c r="G40" s="17" t="s">
        <v>88</v>
      </c>
      <c r="H40" s="17"/>
    </row>
    <row r="41" s="1" customFormat="1" ht="24" spans="1:8">
      <c r="A41" s="17"/>
      <c r="B41" s="17"/>
      <c r="C41" s="17"/>
      <c r="D41" s="17"/>
      <c r="E41" s="17"/>
      <c r="F41" s="18"/>
      <c r="G41" s="17" t="s">
        <v>59</v>
      </c>
      <c r="H41" s="17"/>
    </row>
    <row r="42" s="1" customFormat="1" ht="24" spans="1:8">
      <c r="A42" s="17">
        <v>2</v>
      </c>
      <c r="B42" s="17" t="s">
        <v>60</v>
      </c>
      <c r="C42" s="17" t="s">
        <v>57</v>
      </c>
      <c r="D42" s="17">
        <v>12</v>
      </c>
      <c r="E42" s="17">
        <v>0.1</v>
      </c>
      <c r="F42" s="18">
        <f t="shared" si="1"/>
        <v>1.2</v>
      </c>
      <c r="G42" s="17" t="s">
        <v>61</v>
      </c>
      <c r="H42" s="17"/>
    </row>
    <row r="43" s="1" customFormat="1" ht="24" spans="1:8">
      <c r="A43" s="17"/>
      <c r="B43" s="17"/>
      <c r="C43" s="17"/>
      <c r="D43" s="17"/>
      <c r="E43" s="17"/>
      <c r="F43" s="18"/>
      <c r="G43" s="17" t="s">
        <v>89</v>
      </c>
      <c r="H43" s="17"/>
    </row>
    <row r="44" s="1" customFormat="1" ht="24" spans="1:8">
      <c r="A44" s="17">
        <v>3</v>
      </c>
      <c r="B44" s="17" t="s">
        <v>66</v>
      </c>
      <c r="C44" s="17" t="s">
        <v>57</v>
      </c>
      <c r="D44" s="17">
        <f>400/25</f>
        <v>16</v>
      </c>
      <c r="E44" s="17">
        <v>0.25</v>
      </c>
      <c r="F44" s="18">
        <f t="shared" si="1"/>
        <v>4</v>
      </c>
      <c r="G44" s="17" t="s">
        <v>64</v>
      </c>
      <c r="H44" s="17"/>
    </row>
    <row r="45" s="1" customFormat="1" ht="24" spans="1:8">
      <c r="A45" s="17"/>
      <c r="B45" s="17"/>
      <c r="C45" s="17"/>
      <c r="D45" s="17"/>
      <c r="E45" s="17"/>
      <c r="F45" s="18"/>
      <c r="G45" s="17" t="s">
        <v>90</v>
      </c>
      <c r="H45" s="17"/>
    </row>
    <row r="46" s="1" customFormat="1" spans="1:8">
      <c r="A46" s="17">
        <v>4</v>
      </c>
      <c r="B46" s="17" t="s">
        <v>69</v>
      </c>
      <c r="C46" s="17" t="s">
        <v>70</v>
      </c>
      <c r="D46" s="17"/>
      <c r="E46" s="17"/>
      <c r="F46" s="18">
        <v>0.5</v>
      </c>
      <c r="G46" s="17"/>
      <c r="H46" s="17"/>
    </row>
    <row r="47" s="1" customFormat="1" spans="1:8">
      <c r="A47" s="17">
        <v>5</v>
      </c>
      <c r="B47" s="17" t="s">
        <v>71</v>
      </c>
      <c r="C47" s="17" t="s">
        <v>72</v>
      </c>
      <c r="D47" s="17"/>
      <c r="E47" s="17"/>
      <c r="F47" s="18">
        <v>19.85</v>
      </c>
      <c r="G47" s="17"/>
      <c r="H47" s="17"/>
    </row>
    <row r="48" s="1" customFormat="1" spans="1:8">
      <c r="A48" s="17">
        <v>6</v>
      </c>
      <c r="B48" s="17" t="s">
        <v>73</v>
      </c>
      <c r="C48" s="17" t="s">
        <v>72</v>
      </c>
      <c r="D48" s="17"/>
      <c r="E48" s="17"/>
      <c r="F48" s="18">
        <v>0.2</v>
      </c>
      <c r="G48" s="17"/>
      <c r="H48" s="17"/>
    </row>
    <row r="49" s="1" customFormat="1" spans="1:8">
      <c r="A49" s="19">
        <v>7</v>
      </c>
      <c r="B49" s="19" t="s">
        <v>74</v>
      </c>
      <c r="C49" s="19" t="s">
        <v>72</v>
      </c>
      <c r="D49" s="19"/>
      <c r="E49" s="19"/>
      <c r="F49" s="20">
        <f>SUM(F40:F48)</f>
        <v>28.15</v>
      </c>
      <c r="G49" s="19"/>
      <c r="H49" s="19"/>
    </row>
    <row r="50" s="1" customFormat="1" spans="1:8">
      <c r="A50" s="17">
        <v>8</v>
      </c>
      <c r="B50" s="17" t="s">
        <v>75</v>
      </c>
      <c r="C50" s="17" t="s">
        <v>72</v>
      </c>
      <c r="D50" s="17"/>
      <c r="E50" s="17"/>
      <c r="F50" s="18">
        <v>0.5</v>
      </c>
      <c r="G50" s="17"/>
      <c r="H50" s="17"/>
    </row>
    <row r="51" s="1" customFormat="1" spans="1:8">
      <c r="A51" s="17">
        <v>9</v>
      </c>
      <c r="B51" s="17" t="s">
        <v>76</v>
      </c>
      <c r="C51" s="17" t="s">
        <v>72</v>
      </c>
      <c r="D51" s="17"/>
      <c r="E51" s="17"/>
      <c r="F51" s="18">
        <v>0.5</v>
      </c>
      <c r="G51" s="17"/>
      <c r="H51" s="17"/>
    </row>
    <row r="52" s="1" customFormat="1" spans="1:8">
      <c r="A52" s="17">
        <v>10</v>
      </c>
      <c r="B52" s="17" t="s">
        <v>77</v>
      </c>
      <c r="C52" s="17" t="s">
        <v>72</v>
      </c>
      <c r="D52" s="17"/>
      <c r="E52" s="17"/>
      <c r="F52" s="18">
        <v>0.3</v>
      </c>
      <c r="G52" s="17"/>
      <c r="H52" s="17"/>
    </row>
    <row r="53" s="1" customFormat="1" spans="1:8">
      <c r="A53" s="17">
        <v>11</v>
      </c>
      <c r="B53" s="17" t="s">
        <v>78</v>
      </c>
      <c r="C53" s="17" t="s">
        <v>72</v>
      </c>
      <c r="D53" s="17"/>
      <c r="E53" s="17"/>
      <c r="F53" s="18">
        <v>0.5</v>
      </c>
      <c r="G53" s="17"/>
      <c r="H53" s="17"/>
    </row>
    <row r="54" s="1" customFormat="1" spans="1:8">
      <c r="A54" s="17">
        <v>12</v>
      </c>
      <c r="B54" s="17" t="s">
        <v>79</v>
      </c>
      <c r="C54" s="17" t="s">
        <v>72</v>
      </c>
      <c r="D54" s="17"/>
      <c r="E54" s="17"/>
      <c r="F54" s="18">
        <f>SUM(F49:F53)*0.09</f>
        <v>2.6955</v>
      </c>
      <c r="G54" s="17"/>
      <c r="H54" s="17"/>
    </row>
    <row r="55" s="1" customFormat="1" ht="24" spans="1:8">
      <c r="A55" s="17">
        <v>13</v>
      </c>
      <c r="B55" s="17" t="s">
        <v>80</v>
      </c>
      <c r="C55" s="17" t="s">
        <v>81</v>
      </c>
      <c r="D55" s="17"/>
      <c r="E55" s="17"/>
      <c r="F55" s="18">
        <f>F54+F49+F53+F52+F51+F50</f>
        <v>32.6455</v>
      </c>
      <c r="G55" s="17"/>
      <c r="H55" s="21"/>
    </row>
    <row r="56" s="1" customFormat="1" spans="1:8">
      <c r="A56" s="22" t="s">
        <v>82</v>
      </c>
      <c r="B56" s="22"/>
      <c r="C56" s="22"/>
      <c r="D56" s="22"/>
      <c r="E56" s="22"/>
      <c r="F56" s="23"/>
      <c r="G56" s="22"/>
      <c r="H56" s="22"/>
    </row>
    <row r="57" s="1" customFormat="1" ht="18.75" spans="1:8">
      <c r="A57" s="15" t="s">
        <v>91</v>
      </c>
      <c r="B57" s="15"/>
      <c r="C57" s="15"/>
      <c r="D57" s="15"/>
      <c r="E57" s="15"/>
      <c r="F57" s="16"/>
      <c r="G57" s="15"/>
      <c r="H57" s="15"/>
    </row>
    <row r="58" s="1" customFormat="1" ht="24" spans="1:11">
      <c r="A58" s="17" t="s">
        <v>1</v>
      </c>
      <c r="B58" s="17" t="s">
        <v>51</v>
      </c>
      <c r="C58" s="17" t="s">
        <v>33</v>
      </c>
      <c r="D58" s="17" t="s">
        <v>52</v>
      </c>
      <c r="E58" s="17" t="s">
        <v>53</v>
      </c>
      <c r="F58" s="18" t="s">
        <v>54</v>
      </c>
      <c r="G58" s="17" t="s">
        <v>4</v>
      </c>
      <c r="H58" s="17" t="s">
        <v>55</v>
      </c>
      <c r="J58" s="24"/>
      <c r="K58" s="24"/>
    </row>
    <row r="59" s="1" customFormat="1" ht="24" spans="1:11">
      <c r="A59" s="17">
        <v>1</v>
      </c>
      <c r="B59" s="17" t="s">
        <v>92</v>
      </c>
      <c r="C59" s="17" t="s">
        <v>93</v>
      </c>
      <c r="D59" s="17">
        <v>395</v>
      </c>
      <c r="E59" s="17">
        <v>12.5</v>
      </c>
      <c r="F59" s="18">
        <f>D59/E59</f>
        <v>31.6</v>
      </c>
      <c r="G59" s="17"/>
      <c r="H59" s="17"/>
      <c r="J59" s="25"/>
      <c r="K59" s="24"/>
    </row>
    <row r="60" s="1" customFormat="1" ht="24" spans="1:11">
      <c r="A60" s="17">
        <v>2</v>
      </c>
      <c r="B60" s="17" t="s">
        <v>94</v>
      </c>
      <c r="C60" s="17" t="s">
        <v>95</v>
      </c>
      <c r="D60" s="17">
        <v>550</v>
      </c>
      <c r="E60" s="17">
        <v>0.021</v>
      </c>
      <c r="F60" s="18">
        <f t="shared" ref="F60:F64" si="2">E60*D60</f>
        <v>11.55</v>
      </c>
      <c r="G60" s="17" t="s">
        <v>96</v>
      </c>
      <c r="H60" s="17"/>
      <c r="J60" s="25"/>
      <c r="K60" s="24"/>
    </row>
    <row r="61" s="1" customFormat="1" ht="24" spans="1:13">
      <c r="A61" s="17">
        <v>3</v>
      </c>
      <c r="B61" s="17" t="s">
        <v>97</v>
      </c>
      <c r="C61" s="17" t="s">
        <v>95</v>
      </c>
      <c r="D61" s="17">
        <v>2</v>
      </c>
      <c r="E61" s="17">
        <v>2.2</v>
      </c>
      <c r="F61" s="18">
        <f t="shared" si="2"/>
        <v>4.4</v>
      </c>
      <c r="G61" s="17" t="s">
        <v>96</v>
      </c>
      <c r="H61" s="17"/>
      <c r="J61" s="24"/>
      <c r="K61" s="24"/>
      <c r="L61" s="24"/>
      <c r="M61" s="24"/>
    </row>
    <row r="62" s="1" customFormat="1" spans="1:11">
      <c r="A62" s="17">
        <v>4</v>
      </c>
      <c r="B62" s="17" t="s">
        <v>98</v>
      </c>
      <c r="C62" s="17" t="s">
        <v>70</v>
      </c>
      <c r="D62" s="17">
        <v>9.075</v>
      </c>
      <c r="E62" s="17">
        <v>1</v>
      </c>
      <c r="F62" s="18">
        <f t="shared" si="2"/>
        <v>9.075</v>
      </c>
      <c r="G62" s="17"/>
      <c r="H62" s="17"/>
      <c r="J62" s="25"/>
      <c r="K62" s="24"/>
    </row>
    <row r="63" s="1" customFormat="1" spans="1:11">
      <c r="A63" s="17">
        <v>5</v>
      </c>
      <c r="B63" s="17" t="s">
        <v>71</v>
      </c>
      <c r="C63" s="17" t="s">
        <v>72</v>
      </c>
      <c r="D63" s="17">
        <v>46.34</v>
      </c>
      <c r="E63" s="17">
        <v>1</v>
      </c>
      <c r="F63" s="18">
        <f t="shared" si="2"/>
        <v>46.34</v>
      </c>
      <c r="G63" s="17"/>
      <c r="H63" s="17"/>
      <c r="J63" s="24"/>
      <c r="K63" s="24"/>
    </row>
    <row r="64" s="1" customFormat="1" spans="1:8">
      <c r="A64" s="17">
        <v>6</v>
      </c>
      <c r="B64" s="17" t="s">
        <v>73</v>
      </c>
      <c r="C64" s="17" t="s">
        <v>72</v>
      </c>
      <c r="D64" s="17"/>
      <c r="E64" s="17"/>
      <c r="F64" s="18">
        <v>0.2</v>
      </c>
      <c r="G64" s="17"/>
      <c r="H64" s="17"/>
    </row>
    <row r="65" s="1" customFormat="1" spans="1:8">
      <c r="A65" s="17">
        <v>7</v>
      </c>
      <c r="B65" s="19" t="s">
        <v>74</v>
      </c>
      <c r="C65" s="19" t="s">
        <v>72</v>
      </c>
      <c r="D65" s="19"/>
      <c r="E65" s="19"/>
      <c r="F65" s="20">
        <f>SUM(F59:F64)</f>
        <v>103.165</v>
      </c>
      <c r="G65" s="19"/>
      <c r="H65" s="19"/>
    </row>
    <row r="66" s="1" customFormat="1" spans="1:8">
      <c r="A66" s="17">
        <v>8</v>
      </c>
      <c r="B66" s="17" t="s">
        <v>75</v>
      </c>
      <c r="C66" s="17" t="s">
        <v>72</v>
      </c>
      <c r="D66" s="17"/>
      <c r="E66" s="17"/>
      <c r="F66" s="18">
        <v>0.5</v>
      </c>
      <c r="G66" s="17"/>
      <c r="H66" s="17"/>
    </row>
    <row r="67" s="1" customFormat="1" spans="1:8">
      <c r="A67" s="17">
        <v>9</v>
      </c>
      <c r="B67" s="17" t="s">
        <v>76</v>
      </c>
      <c r="C67" s="17" t="s">
        <v>72</v>
      </c>
      <c r="D67" s="17"/>
      <c r="E67" s="17"/>
      <c r="F67" s="18">
        <v>0.5</v>
      </c>
      <c r="G67" s="17"/>
      <c r="H67" s="17"/>
    </row>
    <row r="68" s="1" customFormat="1" spans="1:8">
      <c r="A68" s="17">
        <v>10</v>
      </c>
      <c r="B68" s="17" t="s">
        <v>77</v>
      </c>
      <c r="C68" s="17" t="s">
        <v>72</v>
      </c>
      <c r="D68" s="17"/>
      <c r="E68" s="17"/>
      <c r="F68" s="18">
        <v>0.5</v>
      </c>
      <c r="G68" s="17"/>
      <c r="H68" s="17"/>
    </row>
    <row r="69" s="1" customFormat="1" spans="1:8">
      <c r="A69" s="17">
        <v>11</v>
      </c>
      <c r="B69" s="17" t="s">
        <v>78</v>
      </c>
      <c r="C69" s="17" t="s">
        <v>72</v>
      </c>
      <c r="D69" s="17"/>
      <c r="E69" s="17"/>
      <c r="F69" s="18">
        <v>0.5</v>
      </c>
      <c r="G69" s="17"/>
      <c r="H69" s="17"/>
    </row>
    <row r="70" s="1" customFormat="1" spans="1:8">
      <c r="A70" s="17">
        <v>12</v>
      </c>
      <c r="B70" s="17" t="s">
        <v>79</v>
      </c>
      <c r="C70" s="17" t="s">
        <v>72</v>
      </c>
      <c r="D70" s="17"/>
      <c r="E70" s="17"/>
      <c r="F70" s="18">
        <f>SUM(F65:F69)*0.09</f>
        <v>9.46485</v>
      </c>
      <c r="G70" s="17"/>
      <c r="H70" s="17"/>
    </row>
    <row r="71" s="1" customFormat="1" ht="24" spans="1:8">
      <c r="A71" s="17">
        <v>13</v>
      </c>
      <c r="B71" s="17" t="s">
        <v>80</v>
      </c>
      <c r="C71" s="17" t="s">
        <v>81</v>
      </c>
      <c r="D71" s="17"/>
      <c r="E71" s="17"/>
      <c r="F71" s="18">
        <f>F65+F66+F67+F68+F69+F70</f>
        <v>114.62985</v>
      </c>
      <c r="G71" s="17"/>
      <c r="H71" s="21"/>
    </row>
    <row r="72" s="1" customFormat="1" spans="1:8">
      <c r="A72" s="22" t="s">
        <v>82</v>
      </c>
      <c r="B72" s="22"/>
      <c r="C72" s="22"/>
      <c r="D72" s="22"/>
      <c r="E72" s="22"/>
      <c r="F72" s="23"/>
      <c r="G72" s="22"/>
      <c r="H72" s="22"/>
    </row>
    <row r="73" s="1" customFormat="1" spans="1:8">
      <c r="A73" s="22"/>
      <c r="B73" s="22"/>
      <c r="C73" s="22"/>
      <c r="D73" s="22"/>
      <c r="E73" s="22"/>
      <c r="F73" s="23"/>
      <c r="G73" s="22"/>
      <c r="H73" s="22"/>
    </row>
    <row r="74" s="1" customFormat="1" ht="18.75" spans="1:8">
      <c r="A74" s="15" t="s">
        <v>99</v>
      </c>
      <c r="B74" s="15"/>
      <c r="C74" s="15"/>
      <c r="D74" s="15"/>
      <c r="E74" s="15"/>
      <c r="F74" s="16"/>
      <c r="G74" s="15"/>
      <c r="H74" s="15"/>
    </row>
    <row r="75" s="1" customFormat="1" ht="24" spans="1:8">
      <c r="A75" s="17" t="s">
        <v>1</v>
      </c>
      <c r="B75" s="17" t="s">
        <v>51</v>
      </c>
      <c r="C75" s="17" t="s">
        <v>33</v>
      </c>
      <c r="D75" s="17" t="s">
        <v>52</v>
      </c>
      <c r="E75" s="17" t="s">
        <v>53</v>
      </c>
      <c r="F75" s="18" t="s">
        <v>54</v>
      </c>
      <c r="G75" s="17" t="s">
        <v>4</v>
      </c>
      <c r="H75" s="17" t="s">
        <v>55</v>
      </c>
    </row>
    <row r="76" s="1" customFormat="1" ht="24" spans="1:8">
      <c r="A76" s="17">
        <v>1</v>
      </c>
      <c r="B76" s="17" t="s">
        <v>100</v>
      </c>
      <c r="C76" s="17" t="s">
        <v>93</v>
      </c>
      <c r="D76" s="17">
        <v>560</v>
      </c>
      <c r="E76" s="17">
        <v>0.01</v>
      </c>
      <c r="F76" s="18">
        <f t="shared" ref="F76:F80" si="3">E76*D76</f>
        <v>5.6</v>
      </c>
      <c r="G76" s="17"/>
      <c r="H76" s="17"/>
    </row>
    <row r="77" s="1" customFormat="1" ht="24" spans="1:8">
      <c r="A77" s="17">
        <v>2</v>
      </c>
      <c r="B77" s="17" t="s">
        <v>97</v>
      </c>
      <c r="C77" s="17" t="s">
        <v>95</v>
      </c>
      <c r="D77" s="17">
        <v>2</v>
      </c>
      <c r="E77" s="17">
        <v>1.2</v>
      </c>
      <c r="F77" s="18">
        <f t="shared" si="3"/>
        <v>2.4</v>
      </c>
      <c r="G77" s="26"/>
      <c r="H77" s="17"/>
    </row>
    <row r="78" s="1" customFormat="1" spans="1:8">
      <c r="A78" s="17">
        <v>3</v>
      </c>
      <c r="B78" s="17" t="s">
        <v>98</v>
      </c>
      <c r="C78" s="17" t="s">
        <v>70</v>
      </c>
      <c r="D78" s="17">
        <v>8.24</v>
      </c>
      <c r="E78" s="17">
        <v>1</v>
      </c>
      <c r="F78" s="18">
        <f t="shared" si="3"/>
        <v>8.24</v>
      </c>
      <c r="G78" s="27"/>
      <c r="H78" s="17"/>
    </row>
    <row r="79" s="1" customFormat="1" spans="1:8">
      <c r="A79" s="17">
        <v>4</v>
      </c>
      <c r="B79" s="17" t="s">
        <v>71</v>
      </c>
      <c r="C79" s="17" t="s">
        <v>72</v>
      </c>
      <c r="D79" s="17">
        <v>28.94</v>
      </c>
      <c r="E79" s="17">
        <v>1</v>
      </c>
      <c r="F79" s="18">
        <f t="shared" si="3"/>
        <v>28.94</v>
      </c>
      <c r="G79" s="17"/>
      <c r="H79" s="17"/>
    </row>
    <row r="80" s="1" customFormat="1" spans="1:8">
      <c r="A80" s="17">
        <v>5</v>
      </c>
      <c r="B80" s="17" t="s">
        <v>73</v>
      </c>
      <c r="C80" s="17" t="s">
        <v>72</v>
      </c>
      <c r="D80" s="17"/>
      <c r="E80" s="17"/>
      <c r="F80" s="18">
        <v>0.2</v>
      </c>
      <c r="G80" s="17"/>
      <c r="H80" s="17"/>
    </row>
    <row r="81" s="1" customFormat="1" spans="1:8">
      <c r="A81" s="17">
        <v>6</v>
      </c>
      <c r="B81" s="19" t="s">
        <v>74</v>
      </c>
      <c r="C81" s="19" t="s">
        <v>72</v>
      </c>
      <c r="D81" s="19"/>
      <c r="E81" s="19"/>
      <c r="F81" s="20">
        <f>SUM(F76:F80)</f>
        <v>45.38</v>
      </c>
      <c r="G81" s="19"/>
      <c r="H81" s="19"/>
    </row>
    <row r="82" s="1" customFormat="1" spans="1:8">
      <c r="A82" s="17">
        <v>7</v>
      </c>
      <c r="B82" s="17" t="s">
        <v>75</v>
      </c>
      <c r="C82" s="17" t="s">
        <v>72</v>
      </c>
      <c r="D82" s="17"/>
      <c r="E82" s="17"/>
      <c r="F82" s="18">
        <v>0.2</v>
      </c>
      <c r="G82" s="17"/>
      <c r="H82" s="17"/>
    </row>
    <row r="83" s="1" customFormat="1" spans="1:8">
      <c r="A83" s="17">
        <v>8</v>
      </c>
      <c r="B83" s="17" t="s">
        <v>76</v>
      </c>
      <c r="C83" s="17" t="s">
        <v>72</v>
      </c>
      <c r="D83" s="17"/>
      <c r="E83" s="17"/>
      <c r="F83" s="18">
        <v>0.5</v>
      </c>
      <c r="G83" s="17"/>
      <c r="H83" s="17"/>
    </row>
    <row r="84" s="1" customFormat="1" spans="1:8">
      <c r="A84" s="17">
        <v>9</v>
      </c>
      <c r="B84" s="17" t="s">
        <v>77</v>
      </c>
      <c r="C84" s="17" t="s">
        <v>72</v>
      </c>
      <c r="D84" s="17"/>
      <c r="E84" s="17"/>
      <c r="F84" s="18">
        <v>0.5</v>
      </c>
      <c r="G84" s="17"/>
      <c r="H84" s="17"/>
    </row>
    <row r="85" s="1" customFormat="1" spans="1:8">
      <c r="A85" s="17">
        <v>10</v>
      </c>
      <c r="B85" s="17" t="s">
        <v>78</v>
      </c>
      <c r="C85" s="17" t="s">
        <v>72</v>
      </c>
      <c r="D85" s="17"/>
      <c r="E85" s="17"/>
      <c r="F85" s="18">
        <v>0.5</v>
      </c>
      <c r="G85" s="17"/>
      <c r="H85" s="17"/>
    </row>
    <row r="86" s="1" customFormat="1" spans="1:8">
      <c r="A86" s="17">
        <v>11</v>
      </c>
      <c r="B86" s="17" t="s">
        <v>79</v>
      </c>
      <c r="C86" s="17" t="s">
        <v>72</v>
      </c>
      <c r="D86" s="17"/>
      <c r="E86" s="17"/>
      <c r="F86" s="18">
        <f>SUM(F81:F85)*0.09</f>
        <v>4.2372</v>
      </c>
      <c r="G86" s="17"/>
      <c r="H86" s="17"/>
    </row>
    <row r="87" s="1" customFormat="1" ht="24" spans="1:8">
      <c r="A87" s="17">
        <v>12</v>
      </c>
      <c r="B87" s="17" t="s">
        <v>80</v>
      </c>
      <c r="C87" s="17" t="s">
        <v>81</v>
      </c>
      <c r="D87" s="17"/>
      <c r="E87" s="17"/>
      <c r="F87" s="18">
        <f>F81+F82+F83+F84+F85+F86</f>
        <v>51.3172</v>
      </c>
      <c r="G87" s="17"/>
      <c r="H87" s="21"/>
    </row>
    <row r="88" s="1" customFormat="1" spans="1:8">
      <c r="A88" s="22" t="s">
        <v>82</v>
      </c>
      <c r="B88" s="22"/>
      <c r="C88" s="22"/>
      <c r="D88" s="22"/>
      <c r="E88" s="22"/>
      <c r="F88" s="23"/>
      <c r="G88" s="22"/>
      <c r="H88" s="22"/>
    </row>
  </sheetData>
  <mergeCells count="73">
    <mergeCell ref="A1:H1"/>
    <mergeCell ref="A21:H21"/>
    <mergeCell ref="A22:H22"/>
    <mergeCell ref="A37:H37"/>
    <mergeCell ref="A38:H38"/>
    <mergeCell ref="A56:H56"/>
    <mergeCell ref="A57:H57"/>
    <mergeCell ref="A72:H72"/>
    <mergeCell ref="A74:H74"/>
    <mergeCell ref="A88:H88"/>
    <mergeCell ref="A3:A4"/>
    <mergeCell ref="A5:A6"/>
    <mergeCell ref="A7:A8"/>
    <mergeCell ref="A9:A10"/>
    <mergeCell ref="A24:A25"/>
    <mergeCell ref="A26:A27"/>
    <mergeCell ref="A40:A41"/>
    <mergeCell ref="A42:A43"/>
    <mergeCell ref="A44:A45"/>
    <mergeCell ref="B3:B4"/>
    <mergeCell ref="B5:B6"/>
    <mergeCell ref="B7:B8"/>
    <mergeCell ref="B9:B10"/>
    <mergeCell ref="B24:B25"/>
    <mergeCell ref="B26:B27"/>
    <mergeCell ref="B40:B41"/>
    <mergeCell ref="B42:B43"/>
    <mergeCell ref="B44:B45"/>
    <mergeCell ref="C3:C4"/>
    <mergeCell ref="C5:C6"/>
    <mergeCell ref="C7:C8"/>
    <mergeCell ref="C9:C10"/>
    <mergeCell ref="C24:C25"/>
    <mergeCell ref="C26:C27"/>
    <mergeCell ref="C40:C41"/>
    <mergeCell ref="C42:C43"/>
    <mergeCell ref="C44:C45"/>
    <mergeCell ref="D3:D4"/>
    <mergeCell ref="D5:D6"/>
    <mergeCell ref="D7:D8"/>
    <mergeCell ref="D9:D10"/>
    <mergeCell ref="D24:D25"/>
    <mergeCell ref="D26:D27"/>
    <mergeCell ref="D40:D41"/>
    <mergeCell ref="D42:D43"/>
    <mergeCell ref="D44:D45"/>
    <mergeCell ref="E3:E4"/>
    <mergeCell ref="E5:E6"/>
    <mergeCell ref="E7:E8"/>
    <mergeCell ref="E9:E10"/>
    <mergeCell ref="E24:E25"/>
    <mergeCell ref="E26:E27"/>
    <mergeCell ref="E40:E41"/>
    <mergeCell ref="E42:E43"/>
    <mergeCell ref="E44:E45"/>
    <mergeCell ref="F3:F4"/>
    <mergeCell ref="F5:F6"/>
    <mergeCell ref="F7:F8"/>
    <mergeCell ref="F9:F10"/>
    <mergeCell ref="F24:F25"/>
    <mergeCell ref="F26:F27"/>
    <mergeCell ref="F40:F41"/>
    <mergeCell ref="F42:F43"/>
    <mergeCell ref="F44:F45"/>
    <mergeCell ref="H3:H4"/>
    <mergeCell ref="H5:H6"/>
    <mergeCell ref="H7:H8"/>
    <mergeCell ref="H9:H10"/>
    <mergeCell ref="H24:H25"/>
    <mergeCell ref="H26:H27"/>
    <mergeCell ref="H40:H41"/>
    <mergeCell ref="H42:H43"/>
    <mergeCell ref="H44:H4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view="pageBreakPreview" zoomScaleNormal="100" workbookViewId="0">
      <selection activeCell="C16" sqref="C16"/>
    </sheetView>
  </sheetViews>
  <sheetFormatPr defaultColWidth="9" defaultRowHeight="14.25" outlineLevelCol="5"/>
  <cols>
    <col min="1" max="1" width="9" style="1"/>
    <col min="2" max="2" width="14.5" style="1" customWidth="1"/>
    <col min="3" max="3" width="17.375" style="1" customWidth="1"/>
    <col min="4" max="4" width="9" style="1"/>
    <col min="5" max="5" width="15.5" style="1" customWidth="1"/>
    <col min="6" max="16384" width="9" style="1"/>
  </cols>
  <sheetData>
    <row r="1" s="1" customFormat="1" ht="20.25" spans="1:6">
      <c r="A1" s="2" t="s">
        <v>101</v>
      </c>
      <c r="B1" s="2"/>
      <c r="C1" s="2"/>
      <c r="D1" s="2"/>
      <c r="E1" s="2"/>
      <c r="F1" s="3"/>
    </row>
    <row r="2" s="1" customFormat="1" ht="42" customHeight="1" spans="1:6">
      <c r="A2" s="4" t="s">
        <v>1</v>
      </c>
      <c r="B2" s="4" t="s">
        <v>102</v>
      </c>
      <c r="C2" s="5" t="s">
        <v>103</v>
      </c>
      <c r="D2" s="4" t="s">
        <v>33</v>
      </c>
      <c r="E2" s="6" t="s">
        <v>104</v>
      </c>
      <c r="F2" s="6" t="s">
        <v>55</v>
      </c>
    </row>
    <row r="3" s="1" customFormat="1" ht="33" customHeight="1" spans="1:6">
      <c r="A3" s="7">
        <v>1</v>
      </c>
      <c r="B3" s="8" t="s">
        <v>105</v>
      </c>
      <c r="C3" s="8"/>
      <c r="D3" s="8" t="s">
        <v>106</v>
      </c>
      <c r="E3" s="9">
        <v>1.2</v>
      </c>
      <c r="F3" s="10"/>
    </row>
    <row r="4" s="1" customFormat="1" ht="33" customHeight="1" spans="1:6">
      <c r="A4" s="7">
        <v>2</v>
      </c>
      <c r="B4" s="8" t="s">
        <v>63</v>
      </c>
      <c r="C4" s="8"/>
      <c r="D4" s="8" t="s">
        <v>106</v>
      </c>
      <c r="E4" s="9">
        <v>3.5</v>
      </c>
      <c r="F4" s="10"/>
    </row>
    <row r="5" s="1" customFormat="1" ht="33" customHeight="1" spans="1:6">
      <c r="A5" s="7">
        <v>3</v>
      </c>
      <c r="B5" s="8" t="s">
        <v>107</v>
      </c>
      <c r="C5" s="8"/>
      <c r="D5" s="8" t="s">
        <v>106</v>
      </c>
      <c r="E5" s="9">
        <v>3.5</v>
      </c>
      <c r="F5" s="10"/>
    </row>
    <row r="6" s="1" customFormat="1" ht="33" customHeight="1" spans="1:6">
      <c r="A6" s="7">
        <v>4</v>
      </c>
      <c r="B6" s="8" t="s">
        <v>66</v>
      </c>
      <c r="C6" s="8"/>
      <c r="D6" s="8" t="s">
        <v>106</v>
      </c>
      <c r="E6" s="9">
        <v>16</v>
      </c>
      <c r="F6" s="10"/>
    </row>
    <row r="7" s="1" customFormat="1" ht="33" customHeight="1" spans="1:6">
      <c r="A7" s="7">
        <v>5</v>
      </c>
      <c r="B7" s="8" t="s">
        <v>108</v>
      </c>
      <c r="C7" s="11" t="s">
        <v>109</v>
      </c>
      <c r="D7" s="8" t="s">
        <v>110</v>
      </c>
      <c r="E7" s="9">
        <v>395</v>
      </c>
      <c r="F7" s="10"/>
    </row>
    <row r="8" s="1" customFormat="1" ht="33" customHeight="1" spans="1:6">
      <c r="A8" s="7">
        <v>6</v>
      </c>
      <c r="B8" s="8" t="s">
        <v>111</v>
      </c>
      <c r="C8" s="11" t="s">
        <v>112</v>
      </c>
      <c r="D8" s="11" t="s">
        <v>42</v>
      </c>
      <c r="E8" s="9">
        <v>2</v>
      </c>
      <c r="F8" s="10"/>
    </row>
    <row r="9" s="1" customFormat="1" ht="33" customHeight="1" spans="1:6">
      <c r="A9" s="7">
        <v>7</v>
      </c>
      <c r="B9" s="8" t="s">
        <v>113</v>
      </c>
      <c r="C9" s="11"/>
      <c r="D9" s="11" t="s">
        <v>114</v>
      </c>
      <c r="E9" s="9">
        <v>550</v>
      </c>
      <c r="F9" s="10"/>
    </row>
    <row r="10" s="1" customFormat="1" ht="33" customHeight="1" spans="1:6">
      <c r="A10" s="7">
        <v>8</v>
      </c>
      <c r="B10" s="10" t="s">
        <v>100</v>
      </c>
      <c r="C10" s="11"/>
      <c r="D10" s="11" t="s">
        <v>110</v>
      </c>
      <c r="E10" s="9">
        <v>560</v>
      </c>
      <c r="F10" s="10"/>
    </row>
    <row r="11" s="1" customFormat="1" ht="33" customHeight="1" spans="1:6">
      <c r="A11" s="7">
        <v>10</v>
      </c>
      <c r="B11" s="8" t="s">
        <v>115</v>
      </c>
      <c r="C11" s="11" t="s">
        <v>116</v>
      </c>
      <c r="D11" s="11" t="s">
        <v>106</v>
      </c>
      <c r="E11" s="9">
        <v>6</v>
      </c>
      <c r="F11" s="10"/>
    </row>
    <row r="12" ht="13.5" spans="1:1">
      <c r="A12" s="12"/>
    </row>
  </sheetData>
  <mergeCells count="1">
    <mergeCell ref="A1:F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汇总表</vt:lpstr>
      <vt:lpstr>编制说明</vt:lpstr>
      <vt:lpstr>工程量清单计价表</vt:lpstr>
      <vt:lpstr>综合单价分析表</vt:lpstr>
      <vt:lpstr>主要材料价格表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HMJ</cp:lastModifiedBy>
  <dcterms:created xsi:type="dcterms:W3CDTF">2024-01-08T10:53:00Z</dcterms:created>
  <dcterms:modified xsi:type="dcterms:W3CDTF">2024-07-11T02:51:36Z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4DAE73989333423EA8BD2E0CF5287EF6_13</vt:lpwstr>
  </property>
  <property fmtid="{D5CDD505-2E9C-101B-9397-08002B2CF9AE}" pid="3" name="KSOProductBuildVer">
    <vt:lpwstr>2052-12.1.0.17147</vt:lpwstr>
  </property>
</Properties>
</file>