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景石单方折算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">#REF!</definedName>
    <definedName name="________zz1">#REF!</definedName>
    <definedName name="_______zz1">#REF!</definedName>
    <definedName name="_____zz1">#REF!</definedName>
    <definedName name="____zz1">#REF!</definedName>
    <definedName name="___zz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zz1">#REF!</definedName>
    <definedName name="_12">#REF!</definedName>
    <definedName name="_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qw12">#REF!</definedName>
    <definedName name="_zz1">#REF!</definedName>
    <definedName name="abc">#REF!</definedName>
    <definedName name="cap">#REF!</definedName>
    <definedName name="CBXS">#REF!</definedName>
    <definedName name="cola">#REF!</definedName>
    <definedName name="colb">#REF!</definedName>
    <definedName name="data">#REF!</definedName>
    <definedName name="dh">#REF!</definedName>
    <definedName name="DW">[1]单位库!$A$1:$A$65536</definedName>
    <definedName name="F1_1">#REF!</definedName>
    <definedName name="GG2_2">#REF!</definedName>
    <definedName name="HWSheet">1</definedName>
    <definedName name="lap">[2]General!$B$2:$G$9</definedName>
    <definedName name="lixi">[3]敏感参数!$C$8</definedName>
    <definedName name="LLL">#REF!</definedName>
    <definedName name="mc">#REF!</definedName>
    <definedName name="mj_1">#REF!</definedName>
    <definedName name="mj_2">#REF!</definedName>
    <definedName name="sbdh">#REF!</definedName>
    <definedName name="SRXS">#REF!</definedName>
    <definedName name="ss">[4]面积指标!#REF!</definedName>
    <definedName name="ssss">[4]面积指标!#REF!</definedName>
    <definedName name="TEST0">#REF!</definedName>
    <definedName name="TESTHKEY">#REF!</definedName>
    <definedName name="TESTKEYS">#REF!</definedName>
    <definedName name="TESTVKEY">#REF!</definedName>
    <definedName name="WTP">#REF!</definedName>
    <definedName name="x">#REF!</definedName>
    <definedName name="xishu">[5]面积指标!#REF!</definedName>
    <definedName name="xm">#REF!</definedName>
    <definedName name="Y">#REF!</definedName>
    <definedName name="yhmc">#REF!</definedName>
    <definedName name="阿瑟">'[6]5201.2004'!$A$1:$I$24</definedName>
    <definedName name="啊啊">#REF!</definedName>
    <definedName name="板式住宅">'[7]基础资料（B）'!$C$8</definedName>
    <definedName name="北京中远广田装饰工程有限公司">#REF!</definedName>
    <definedName name="比例">#REF!</definedName>
    <definedName name="滨江路写字楼">'[7]基础资料（B）'!$C$16</definedName>
    <definedName name="产品成本分摊表">#REF!</definedName>
    <definedName name="超高层塔式住宅">'[7]基础资料（B）'!$C$9</definedName>
    <definedName name="超高层写字楼">'[7]基础资料（B）'!$C$15</definedName>
    <definedName name="大梯坎商业">'[7]基础资料（B）'!$C$13</definedName>
    <definedName name="待发生成本预测">#REF!</definedName>
    <definedName name="单价_Price">#REF!</definedName>
    <definedName name="道路面积">'[7]基础资料（B）'!$C$21</definedName>
    <definedName name="地上建筑面积">[8]面积指标!$D$25</definedName>
    <definedName name="地下车库">'[7]基础资料（B）'!$C$17</definedName>
    <definedName name="地下分摊系数1">[9]面积指标!#REF!</definedName>
    <definedName name="的">#REF!</definedName>
    <definedName name="电气">#REF!</definedName>
    <definedName name="高层塔式住宅">'[7]基础资料（B）'!$C$10</definedName>
    <definedName name="工程造价">#REF!</definedName>
    <definedName name="工作">#REF!</definedName>
    <definedName name="豪华装修">'[7]基础资料（B）'!$C$31</definedName>
    <definedName name="合计">#REF!</definedName>
    <definedName name="合同">#REF!</definedName>
    <definedName name="核算项目明细账_1133_06_00">#REF!</definedName>
    <definedName name="红线范围外西侧绿化工程">_xleta.EVALUATE+#REF!</definedName>
    <definedName name="汇率">#REF!</definedName>
    <definedName name="会所">'[7]基础资料（B）'!$C$23</definedName>
    <definedName name="建安均价">#REF!</definedName>
    <definedName name="建面">#REF!</definedName>
    <definedName name="建筑面积">[10]写字楼B!#REF!</definedName>
    <definedName name="景观面积">'[7]基础资料（B）'!$C$32</definedName>
    <definedName name="景观照明工程量清单">#REF!</definedName>
    <definedName name="酒店式公寓">'[7]基础资料（B）'!$C$11</definedName>
    <definedName name="居住户数">'[7]基础资料（B）'!$C$35</definedName>
    <definedName name="开间费">#REF!</definedName>
    <definedName name="科目余额表">#REF!</definedName>
    <definedName name="利息总额">#REF!</definedName>
    <definedName name="临规划路商业">'[7]基础资料（B）'!$C$14</definedName>
    <definedName name="面积">#REF!</definedName>
    <definedName name="内部收益率">#REF!</definedName>
    <definedName name="汽车展示厅">'[7]基础资料（B）'!$C$12</definedName>
    <definedName name="全项目动态成本表">#REF!</definedName>
    <definedName name="人防">'[7]基础资料（B）'!$C$26</definedName>
    <definedName name="砂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208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生产期请问">#REF!</definedName>
    <definedName name="石粉">#REF!</definedName>
    <definedName name="时">#REF!</definedName>
    <definedName name="数量_Qua">#REF!</definedName>
    <definedName name="水电安装工程量清单1">#REF!</definedName>
    <definedName name="水泥">#REF!</definedName>
    <definedName name="碎石">#REF!</definedName>
    <definedName name="土地">#REF!</definedName>
    <definedName name="土地面积">[10]写字楼B!#REF!</definedName>
    <definedName name="土地面积面积">[10]写字楼B!#REF!</definedName>
    <definedName name="物管用房">'[7]基础资料（B）'!$C$24</definedName>
    <definedName name="现金流量表">#REF!</definedName>
    <definedName name="项目总用地面积">'[7]基础资料（B）'!$C$4</definedName>
    <definedName name="小计_Sum">#REF!</definedName>
    <definedName name="学校">'[7]基础资料（B）'!$C$27</definedName>
    <definedName name="用电容量">'[7]基础资料（B）'!$C$40</definedName>
    <definedName name="幼儿园">'[7]基础资料（B）'!$C$25</definedName>
    <definedName name="原综合_单价">#REF!</definedName>
    <definedName name="周界长度">'[7]基础资料（B）'!$C$39</definedName>
    <definedName name="砖">#REF!</definedName>
    <definedName name="总分类账">#REF!</definedName>
    <definedName name="总建筑面积">'[7]基础资料（B）'!$C$7</definedName>
    <definedName name="_8_8">_xleta.EVALUATE+#REF!</definedName>
    <definedName name="AA">EVALUATE(#REF!)</definedName>
    <definedName name="BB">EVALUATE([11]给排水!B1)</definedName>
    <definedName name="BBB">EVALUATE(#REF!)</definedName>
    <definedName name="BF">EVALUATE([12]二层!$E1)</definedName>
    <definedName name="CC">EVALUATE([11]电气!B1)</definedName>
    <definedName name="d">EVALUATE(#REF!)</definedName>
    <definedName name="g">EVALUATE([13]给排水!IV1)</definedName>
    <definedName name="GG1_1">_xleta.EVALUATE+#REF!</definedName>
    <definedName name="jieguo">EVALUATE(SUBSTITUTE(SUBSTITUTE('[15]表3 园建工程'!IU1,"[","*ISTEXT(""["),"]","]"")"))</definedName>
    <definedName name="kk">EVALUATE(#REF!)</definedName>
    <definedName name="kk_1">EVALUATE(#REF!)</definedName>
    <definedName name="kk_1_1">EVALUATE(#REF!)</definedName>
    <definedName name="kk_2">EVALUATE(#REF!)</definedName>
    <definedName name="LF">EVALUATE([14]地上首层!$E1)</definedName>
    <definedName name="QF">EVALUATE([12]地下!$E1)</definedName>
    <definedName name="TF">EVALUATE(#REF!)</definedName>
    <definedName name="zjj">EVALUATE(#REF!)</definedName>
    <definedName name="计算式">EVALUATE(#REF!)</definedName>
    <definedName name="栏杆价格明细">_xleta.EVALUATE+#REF!</definedName>
    <definedName name="室内装修价格明细">_xleta.EVALUATE+#REF!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<sst xmlns="http://schemas.openxmlformats.org/spreadsheetml/2006/main" count="144" uniqueCount="84">
  <si>
    <t>景石工程综合单价确认单</t>
  </si>
  <si>
    <t>序号</t>
  </si>
  <si>
    <t>项目名称</t>
  </si>
  <si>
    <t>工程内容</t>
  </si>
  <si>
    <t>单位</t>
  </si>
  <si>
    <t>工程量
g</t>
  </si>
  <si>
    <t>其中：各子项构成（元）</t>
  </si>
  <si>
    <t>含税综合
单价(元)</t>
  </si>
  <si>
    <t>合价(元)</t>
  </si>
  <si>
    <t>尺寸</t>
  </si>
  <si>
    <t>吨/m³</t>
  </si>
  <si>
    <t>折算单方
元/t</t>
  </si>
  <si>
    <t>调整后工程内容</t>
  </si>
  <si>
    <t>调整后工程量</t>
  </si>
  <si>
    <t>调整后综合单价</t>
  </si>
  <si>
    <t>人工费
a</t>
  </si>
  <si>
    <t>主材费
b</t>
  </si>
  <si>
    <t>机械、辅材及其他c</t>
  </si>
  <si>
    <t>综合费
d=(a+b+c)*费率</t>
  </si>
  <si>
    <t>税金
e=(a+b+c+d)*费率</t>
  </si>
  <si>
    <t>实际尺寸</t>
  </si>
  <si>
    <t>m³</t>
  </si>
  <si>
    <t>景石</t>
  </si>
  <si>
    <t>1.黑山石景石13，1540*550*350
2.景石运输、场内吊装、校正、定位等全部过程
3.其他：满足相关规范及图纸设计要求</t>
  </si>
  <si>
    <t>组</t>
  </si>
  <si>
    <t>1.黑山石景石1，1900*730*700mm
2.景石运输、场内吊装、校正、定位等全部过程
3.其他：满足相关规范及图纸设计要求</t>
  </si>
  <si>
    <t>1.黑山石景石14，1730*485*450
2.景石运输、场内吊装、校正、定位等全部过程
3.其他：满足相关规范及图纸设计要求</t>
  </si>
  <si>
    <t>1.黑山石景石2，1000*400*700mm
2.景石运输、场内吊装、校正、定位等全部过程
3.其他：满足相关规范及图纸设计要求</t>
  </si>
  <si>
    <t>1.黑山石景石15,1800*875*550
2.景石运输、场内吊装、校正、定位等全部过程
3.其他：满足相关规范及图纸设计要求</t>
  </si>
  <si>
    <t>1.黑山石景石3，1100*700*700mm
2.景石运输、场内吊装、校正、定位等全部过程
3.其他：满足相关规范及图纸设计要求</t>
  </si>
  <si>
    <t>1.黑山石景石16，1385*570*450
2.景石运输、场内吊装、校正、定位等全部过程
3.其他：满足相关规范及图纸设计要求</t>
  </si>
  <si>
    <t>1.黑山石景石4，1900*1500*750mm
2.景石运输、场内吊装、校正、定位等全部过程
3.其他：满足相关规范及图纸设计要求</t>
  </si>
  <si>
    <t>1.黑山石景石17，1360*550*350
2.景石运输、场内吊装、校正、定位等全部过程
3.其他：满足相关规范及图纸设计要求</t>
  </si>
  <si>
    <t>1.黑山石景石5，2150*1400*800mm
2.景石运输、场内吊装、校正、定位等全部过程
3.其他：满足相关规范及图纸设计要求</t>
  </si>
  <si>
    <t>1.黑山石景石18,1410*748*600
2.景石运输、场内吊装、校正、定位等全部过程
3.其他：满足相关规范及图纸设计要求</t>
  </si>
  <si>
    <t>1.黑山石景石6，1400*1000*750mm
2.景石运输、场内吊装、校正、定位等全部过程
3.其他：满足相关规范及图纸设计要求</t>
  </si>
  <si>
    <t>1.黑山石景石19,2048*695*350
2.景石运输、场内吊装、校正、定位等全部过程
3.其他：满足相关规范及图纸设计要求</t>
  </si>
  <si>
    <t>1.黑山石景石7，1450*900*750mm
2.景石运输、场内吊装、校正、定位等全部过程
3.其他：满足相关规范及图纸设计要求</t>
  </si>
  <si>
    <t>1.黑山石景石20,2064*568*300
2.景石运输、场内吊装、校正、定位等全部过程
3.其他：满足相关规范及图纸设计要求</t>
  </si>
  <si>
    <t>1.黑山石景石8，2050*750*600mm
2.景石运输、场内吊装、校正、定位等全部过程
3.其他：满足相关规范及图纸设计要求</t>
  </si>
  <si>
    <t>1.黑山石景石21,2430*992*500
2.景石运输、场内吊装、校正、定位等全部过程
3.其他：满足相关规范及图纸设计要求</t>
  </si>
  <si>
    <t>1.黑山石景石9，1500*950*500mm
2.景石运输、场内吊装、校正、定位等全部过程
3.其他：满足相关规范及图纸设计要求</t>
  </si>
  <si>
    <t>1.黑山石景石22,1098*659*350
2.景石运输、场内吊装、校正、定位等全部过程
3.其他：满足相关规范及图纸设计要求</t>
  </si>
  <si>
    <t>1.黑山石景石10，1550*700*500mm
2.景石运输、场内吊装、校正、定位等全部过程
3.其他：满足相关规范及图纸设计要求</t>
  </si>
  <si>
    <t>1.黑山石景石23,705*486*250
2.景石运输、场内吊装、校正、定位等全部过程
3.其他：满足相关规范及图纸设计要求</t>
  </si>
  <si>
    <t>1.黑山石景石11，1300*800*550mm
2.景石运输、场内吊装、校正、定位等全部过程
3.其他：满足相关规范及图纸设计要求</t>
  </si>
  <si>
    <t>1.黑山石景石24,1389*574*450
2.景石运输、场内吊装、校正、定位等全部过程
3.其他：满足相关规范及图纸设计要求</t>
  </si>
  <si>
    <t>1.黑山石景石12，2100*1200*1000mm
2.景石运输、场内吊装、校正、定位等全部过程
3.其他：满足相关规范及图纸设计要求</t>
  </si>
  <si>
    <t>1.黑山石景石25,1406*576*350
2.景石运输、场内吊装、校正、定位等全部过程
3.其他：满足相关规范及图纸设计要求</t>
  </si>
  <si>
    <t>1.黑山石景石13，2050*700*550mm
2.景石运输、场内吊装、校正、定位等全部过程
3.其他：满足相关规范及图纸设计要求</t>
  </si>
  <si>
    <t>1.黑山石景石26,1106*514*300
2.景石运输、场内吊装、校正、定位等全部过程
3.其他：满足相关规范及图纸设计要求</t>
  </si>
  <si>
    <t>1.黑山石景石14，1600*950*1050mm
2.景石运输、场内吊装、校正、定位等全部过程
3.其他：满足相关规范及图纸设计要求</t>
  </si>
  <si>
    <t>1.黑山石景石27,678*491*200
2.景石运输、场内吊装、校正、定位等全部过程
3.其他：满足相关规范及图纸设计要求</t>
  </si>
  <si>
    <t>1.黑山石景石15，1250*900*650mm
2.景石运输、场内吊装、校正、定位等全部过程
3.其他：满足相关规范及图纸设计要求</t>
  </si>
  <si>
    <t>1.当地黑山石景石28,925*788*950
2.景石运输、场内吊装、校正、定位等全部过程
3.其他：满足相关规范及图纸设计要求</t>
  </si>
  <si>
    <t>1.当地黑山石景石19,1050*800*600
2.景石运输、场内吊装、校正、定位等全部过程
3.其他：满足相关规范及图纸设计要求</t>
  </si>
  <si>
    <t>1.当地黑山石景石29,612*900*352
2.景石运输、场内吊装、校正、定位等全部过程
3.其他：满足相关规范及图纸设计要求</t>
  </si>
  <si>
    <t>1.当地黑山石景石20,1050*1000*670
2.景石运输、场内吊装、校正、定位等全部过程
3.其他：满足相关规范及图纸设计要求</t>
  </si>
  <si>
    <t>1.当地黑山石景石30,1030*657*1200
2.景石运输、场内吊装、校正、定位等全部过程
3.其他：满足相关规范及图纸设计要求</t>
  </si>
  <si>
    <t>1.当地黑山石景石21,1650*950*850
2.景石运输、场内吊装、校正、定位等全部过程
3.其他：满足相关规范及图纸设计要求</t>
  </si>
  <si>
    <t>1.当地黑山石景石31,1262*890*900
2.景石运输、场内吊装、校正、定位等全部过程
3.其他：满足相关规范及图纸设计要求</t>
  </si>
  <si>
    <t>1.当地黑山石景石22,1200*1500*950
2.景石运输、场内吊装、校正、定位等全部过程
3.其他：满足相关规范及图纸设计要求</t>
  </si>
  <si>
    <t>1.黑色景石6,1759*1034*450
2.景石运输、场内吊装、校正、定位等全部过程
3.其他：满足相关规范及图纸设计要求</t>
  </si>
  <si>
    <t>1.黑色景石17，830*530*650
2.景石运输、场内吊装、校正、定位等全部过程
3.其他：满足相关规范及图纸设计要求</t>
  </si>
  <si>
    <t>1.黑色景石7,1133*1136*600
2.景石运输、场内吊装、校正、定位等全部过程
3.其他：满足相关规范及图纸设计要求</t>
  </si>
  <si>
    <t>1.黑色景石16,2000*930*750
2.景石运输、场内吊装、校正、定位等全部过程
3.其他：满足相关规范及图纸设计要求</t>
  </si>
  <si>
    <t>1.黑色景石8,1656*495*600
2.景石运输、场内吊装、校正、定位等全部过程
3.其他：满足相关规范及图纸设计要求</t>
  </si>
  <si>
    <t>1.黑色景石18,1900*750*500
2.景石运输、场内吊装、校正、定位等全部过程
3.其他：满足相关规范及图纸设计要求</t>
  </si>
  <si>
    <t>1.黑色景石9,546*576*300
2.景石运输、场内吊装、校正、定位等全部过程
3.其他：满足相关规范及图纸设计要求</t>
  </si>
  <si>
    <t>1.黑色景石12,900*1000*600
2.景石运输、场内吊装、校正、定位等全部过程
3.其他：满足相关规范及图纸设计要求</t>
  </si>
  <si>
    <t>1.黑色景石10,1928*714*300
2.景石运输、场内吊装、校正、定位等全部过程
3.其他：满足相关规范及图纸设计要求</t>
  </si>
  <si>
    <t>1.成品景观石26,1100*900*850
2.景石运输、场内吊装、校正、定位等全部过程
3.其他：满足相关规范及图纸设计要求</t>
  </si>
  <si>
    <t>1.黑色景石11,996*712*600
2.景石运输、场内吊装、校正、定位等全部过程
3.其他：满足相关规范及图纸设计要求</t>
  </si>
  <si>
    <t>1.成品景观石25,1300*900*600
2.景石运输、场内吊装、校正、定位等全部过程
3.其他：满足相关规范及图纸设计要求</t>
  </si>
  <si>
    <t>1.黑色景石12,752*539*575
2.景石运输、场内吊装、校正、定位等全部过程
3.其他：满足相关规范及图纸设计要求</t>
  </si>
  <si>
    <t>1.成品景观石27,1300*900*650
2.景石运输、场内吊装、校正、定位等全部过程
3.其他：满足相关规范及图纸设计要求</t>
  </si>
  <si>
    <t>1.成品景观石1,1000*600*500
2.景石运输、场内吊装、校正、定位等全部过程
3.其他：满足相关规范及图纸设计要求</t>
  </si>
  <si>
    <t>1.成品景观石28,1300*650*900
2.景石运输、场内吊装、校正、定位等全部过程
3.其他：满足相关规范及图纸设计要求</t>
  </si>
  <si>
    <t>1.成品景观石2,800*310*200
2.景石运输、场内吊装、校正、定位等全部过程
3.其他：满足相关规范及图纸设计要求</t>
  </si>
  <si>
    <t>1.黑山石景石，1800*1100*600mm
2.景石运输、场内吊装、校正、定位等全部过程
3.其他：满足相关规范及图纸设计要求</t>
  </si>
  <si>
    <t>1.成品景观石3,660*380*300
2.景石运输、场内吊装、校正、定位等全部过程
3.其他：满足相关规范及图纸设计要求</t>
  </si>
  <si>
    <t>1.成品景观石4,710*510*400
2.景石运输、场内吊装、校正、定位等全部过程
3.其他：满足相关规范及图纸设计要求</t>
  </si>
  <si>
    <t>1.成品景观石5,900*460*300
2.景石运输、场内吊装、校正、定位等全部过程
3.其他：满足相关规范及图纸设计要求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</si>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</sst>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0"/>
      <name val="Arial"/>
      <charset val="0"/>
    </font>
    <font>
      <sz val="14"/>
      <name val="宋体"/>
      <charset val="134"/>
    </font>
    <font>
      <sz val="14"/>
      <name val="宋体"/>
      <charset val="0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76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&#21487;&#29233;&#22899;&#22899;&#30340;&#31169;&#20154;&#31354;&#38388;\Desktop\&#26032;&#24314;&#25991;&#20214;&#22841;\&#31034;&#33539;&#21306;&#26223;&#35266;&#24037;&#31243;+2017.6.5+&#38472;&#33395;&#25935;+&#29579;&#24310;&#32431;\&#25104;&#26524;&#25991;&#20214;\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Documents%20and%20Settings\chenjr\Local%20Settings\Temporary%20Internet%20Files\OLKF6\&#30408;&#37117;&#22823;&#21414;&#25353;&#32467;&#31639;&#35843;&#25972;&#2797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JX\Desktop\&#22799;&#21333;\&#29141;&#37066;\&#27700;&#30005;&#31639;&#3732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dan\123\3#&#270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JX\Desktop\B&#22320;&#22359;&#24037;&#31243;&#37327;205.6.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39033;&#30446;\1.&#28383;&#28572;&#23665;\6.&#32467;&#31639;\&#30887;&#28023;&#24609;&#26223;\&#30002;&#26041;&#23457;&#26680;\&#32467;&#31639;&#23457;&#26680;&#65288;11.11.15)\&#32467;&#31639;&#34920;&#26684;\&#20844;&#25991;&#21253;\&#20844;&#25991;&#21253;\&#23457;&#26680;&#12289;&#26631;&#24213;&#12289;&#35745;&#31639;&#24213;&#31295;&#12289;&#28165;&#26631;&#27169;&#26495;\&#35745;&#31639;&#24213;&#31295;&#27169;&#2649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0139;&#25991;&#20214;&#22841;\&#28009;&#24503;&#20234;&#27827;&#28286;&#39033;&#30446;\&#27169;&#26495;\2-1&#12304;&#24037;&#31243;&#28165;&#21333;&#12305;&#24037;&#31243;&#37327;&#28165;&#21333;-&#21442;&#32771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server\I\CHINA\616\BQ-MEA\MC\HOUSE\REIN_H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zl\&#32463;&#27982;&#35780;&#20215;\&#35199;&#35199;&#32463;&#33829;&#35745;&#21010;(2100&#19975;&#32654;&#20803;&#25353;&#21407;&#21512;&#21516;&#20607;&#3682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9033;&#30446;&#27979;&#31639;\&#27979;&#31639;&#27169;&#29256;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7096;&#38376;&#20869;&#37096;&#20849;&#20139;\&#19968;&#32423;&#24320;&#21457;&#39033;&#30446;&#27979;&#31639;\2&#35199;&#32466;&#32447;\&#35199;&#32466;&#32447;&#32993;&#21516;&#21271;&#20391;&#39033;&#30446;&#32463;&#27982;&#27979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develop$\&#21508;&#39033;&#30446;&#27979;&#31639;&#36807;&#31243;&#36164;&#26009;\&#35266;&#23665;&#27700;\&#26149;&#26862;&#24444;&#23736;&#27979;&#31639;&#65288;&#32451;&#20064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21326;&#36828;.&#23578;&#37117;&#22269;&#38469;&#65288;&#20108;&#12289;&#19977;&#26399;&#65289;&#32463;&#27982;&#27979;&#31639;&#65288;04.02.28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H&#30424;\&#40857;&#22478;\&#40857;&#22478;&#27979;&#31639;\&#40857;&#22478;&#27979;&#31639;&#26681;&#25454;&#26032;&#26041;&#26696;(200411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稿"/>
      <sheetName val="单位库"/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预算200326"/>
      <sheetName val="#REF!"/>
      <sheetName val="資料庫"/>
      <sheetName val="BQ2.10"/>
      <sheetName val="Sheet4"/>
      <sheetName val="Open"/>
      <sheetName val="eqpmad2"/>
      <sheetName val="编制说明"/>
      <sheetName val="应供量清单"/>
      <sheetName val="合格证 (2)"/>
      <sheetName val="明細表"/>
      <sheetName val="21"/>
      <sheetName val="BQ2-住宅部分"/>
      <sheetName val="BQ2-商业街部分"/>
      <sheetName val="POWER ASSUMPTIONS"/>
      <sheetName val="3"/>
      <sheetName val="8"/>
      <sheetName val="Wl. Fin."/>
      <sheetName val="中海城三期（01A及01E小学）"/>
      <sheetName val="中海城四期（02C）"/>
      <sheetName val="Toolbox"/>
      <sheetName val="GS"/>
      <sheetName val="Main"/>
      <sheetName val="XLR_NoRangeSheet"/>
      <sheetName val="型材表"/>
      <sheetName val="材料单价表"/>
      <sheetName val="汇总表"/>
      <sheetName val="配置表"/>
      <sheetName val="地连墙"/>
      <sheetName val="主要项目单价分析表 "/>
      <sheetName val="电线"/>
      <sheetName val="电缆"/>
      <sheetName val="Financ. Overview"/>
      <sheetName val="磨具余料庫"/>
      <sheetName val="二号清单"/>
      <sheetName val="单位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设计面积指标"/>
      <sheetName val="前面积指标"/>
      <sheetName val="投资明细"/>
      <sheetName val="投资汇总"/>
      <sheetName val="损益表"/>
      <sheetName val="损益比较表 "/>
      <sheetName val="Sheet1"/>
      <sheetName val="销售收入"/>
      <sheetName val="预结算表"/>
      <sheetName val="不可预见费"/>
      <sheetName val="付款记录"/>
      <sheetName val="建安汇总"/>
      <sheetName val="出租收入"/>
      <sheetName val="资金平衡"/>
      <sheetName val="颂阳公寓"/>
      <sheetName val="写字楼B"/>
      <sheetName val="写字楼A"/>
      <sheetName val="华远公寓"/>
      <sheetName val="沃尔玛"/>
      <sheetName val="会所"/>
      <sheetName val="地下B3-B2"/>
      <sheetName val="封面"/>
      <sheetName val="分项车库分摊成本"/>
      <sheetName val="分项车库不分成本"/>
      <sheetName val="车库成本与收入对冲"/>
      <sheetName val="土地出让金"/>
      <sheetName val="按出让金权重计"/>
      <sheetName val="分项利润"/>
      <sheetName val="面积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给排水"/>
      <sheetName val="电气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地下"/>
      <sheetName val="二层"/>
      <sheetName val="三层"/>
      <sheetName val="四层"/>
      <sheetName val="五层"/>
      <sheetName val="Sheet1"/>
      <sheetName val="门窗表"/>
      <sheetName val="地上首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土建"/>
      <sheetName val="绿化"/>
      <sheetName val="电气"/>
      <sheetName val="给排水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地上首层"/>
      <sheetName val="陶粒墙"/>
      <sheetName val="户型统计表"/>
      <sheetName val="门窗统计表"/>
      <sheetName val="承台砼"/>
      <sheetName val="桩基砼"/>
      <sheetName val="梁 (侧面积)"/>
      <sheetName val="梁"/>
      <sheetName val="板"/>
      <sheetName val="柱"/>
      <sheetName val="墙"/>
      <sheetName val="楼梯"/>
      <sheetName val="桩基砼 (2)"/>
      <sheetName val="承台砼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表1 汇总"/>
      <sheetName val="表2 园林绿化工程"/>
      <sheetName val="表3 园建工程"/>
      <sheetName val="表4 安装工程 "/>
      <sheetName val="界面划分"/>
      <sheetName val="备用清单"/>
      <sheetName val="清单调整情况说明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编制说明"/>
      <sheetName val="資料庫"/>
      <sheetName val="BQ2.10"/>
      <sheetName val="应供量清单"/>
      <sheetName val="预算200326"/>
      <sheetName val="#REF!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Sheet4"/>
      <sheetName val="合格证 (2)"/>
      <sheetName val="明細表"/>
      <sheetName val="GS"/>
      <sheetName val="Main"/>
      <sheetName val="POWER ASSUMPTIONS"/>
      <sheetName val="21"/>
      <sheetName val="3"/>
      <sheetName val="8"/>
      <sheetName val="XLR_NoRangeSheet"/>
      <sheetName val="BQ2-住宅部分"/>
      <sheetName val="BQ2-商业街部分"/>
      <sheetName val="Open"/>
      <sheetName val="Wl. Fin."/>
      <sheetName val="Toolbox"/>
      <sheetName val="G1102地块一区（省一建） "/>
      <sheetName val="型材表"/>
      <sheetName val="材料单价表"/>
      <sheetName val="汇总表"/>
      <sheetName val="配置表"/>
      <sheetName val="中海城三期（01A及01E小学）"/>
      <sheetName val="中海城四期（02C）"/>
      <sheetName val="主要项目单价分析表 "/>
      <sheetName val="电线"/>
      <sheetName val="电缆"/>
      <sheetName val="磨具余料庫"/>
      <sheetName val="eqpmad2"/>
      <sheetName val="Financ. Overview"/>
      <sheetName val="地连墙"/>
      <sheetName val="面积表"/>
      <sheetName val="二号清单"/>
      <sheetName val="材料"/>
      <sheetName val="工料测量师报告"/>
      <sheetName val="7.1APP3"/>
      <sheetName val="1"/>
      <sheetName val="2012-9科目余额表 (6)"/>
      <sheetName val="科目余额表 (5)"/>
      <sheetName val="G2TempSheet"/>
      <sheetName val="2.1设计部"/>
      <sheetName val="银行账户"/>
      <sheetName val="月报表"/>
      <sheetName val="Hic_150EOffice"/>
      <sheetName val="工程量"/>
      <sheetName val="清单"/>
      <sheetName val="1."/>
      <sheetName val="内围地梁钢筋说明"/>
      <sheetName val="BQ4.1.1至4.1.4"/>
      <sheetName val="SW-TEO"/>
      <sheetName val="单位"/>
      <sheetName val="4、综合单价分析表"/>
      <sheetName val="材料价格"/>
      <sheetName val="工程量A"/>
      <sheetName val="单价报价明细表"/>
      <sheetName val="报价明细表"/>
      <sheetName val="投标价目总计"/>
      <sheetName val="7"/>
      <sheetName val="投标材料清单 "/>
      <sheetName val="S1单价表"/>
      <sheetName val="BQ3-1"/>
      <sheetName val="BQ5.3-1"/>
      <sheetName val="2"/>
      <sheetName val="6"/>
      <sheetName val="面积合计（藏）"/>
      <sheetName val="4"/>
      <sheetName val="5"/>
      <sheetName val="计算表"/>
      <sheetName val="03定额库"/>
      <sheetName val="94定额库"/>
      <sheetName val="封面"/>
      <sheetName val="清单库"/>
      <sheetName val="电视监控"/>
      <sheetName val="일반공사"/>
      <sheetName val="单价分析表格式"/>
      <sheetName val="1#"/>
      <sheetName val="开办费"/>
      <sheetName val="BQ2.1~基础工程及土方工程清单"/>
      <sheetName val="BQ2.2~GDG9#网点土方清单"/>
      <sheetName val="BQ3.1.1~地下室1土建清单"/>
      <sheetName val="BQ3.1.2~地下室1机电清单"/>
      <sheetName val="BQ4.1.1~GDG9#土建清单"/>
      <sheetName val="BQ4.1.2~GDG9#机电清单"/>
      <sheetName val="BQ5.1.1~GD6#土建清单"/>
      <sheetName val="BQ5.1.2~GD6#机电清单"/>
      <sheetName val="BQ5.2.1~GD7+GDG8#土建清单"/>
      <sheetName val="BQ5.2.2~GD7+GDG8#机电清单"/>
      <sheetName val="BQ5.3.1~GD8+GDG10#土建清单"/>
      <sheetName val="BQ5.3.2~GD8+GDG10#机电清单"/>
      <sheetName val="BQ5.4.1~GD9#土建清单 "/>
      <sheetName val="BQ5.4.2~GD9#机电清单"/>
      <sheetName val="00000ppy"/>
      <sheetName val="雨棚"/>
      <sheetName val="一层·C区"/>
      <sheetName val="单位库"/>
      <sheetName val="CD"/>
      <sheetName val="Data"/>
      <sheetName val="计算稿-3#楼"/>
      <sheetName val="改加胶玻璃、室外栏杆"/>
      <sheetName val="Mp-team 1"/>
      <sheetName val="XL4Poppy"/>
      <sheetName val="柱"/>
      <sheetName val="费率表"/>
      <sheetName val="A"/>
      <sheetName val="单价表"/>
      <sheetName val="貨品科目"/>
      <sheetName val="14.桥架"/>
      <sheetName val="T(B)Summary"/>
      <sheetName val="EXRATE"/>
      <sheetName val="BQ"/>
      <sheetName val="土建地上商业部分"/>
      <sheetName val="MOTOR"/>
      <sheetName val="S"/>
      <sheetName val="ID"/>
      <sheetName val="M&amp;E"/>
      <sheetName val="FS"/>
      <sheetName val="M-Par"/>
      <sheetName val="Col"/>
      <sheetName val="Wall(int)"/>
      <sheetName val="Wall(ext) "/>
      <sheetName val="Reinf"/>
      <sheetName val="Summary of Cost"/>
      <sheetName val="材料表"/>
      <sheetName val="G单价分析"/>
      <sheetName val="H单价分析"/>
      <sheetName val="N单价分析 "/>
      <sheetName val="C单价分析 "/>
      <sheetName val="一层电梯厅单价分析"/>
      <sheetName val="二层电梯厅单价分析"/>
      <sheetName val="参数"/>
      <sheetName val="Data Sheet"/>
      <sheetName val="A3地块围护结构"/>
      <sheetName val="sn"/>
      <sheetName val="Setting"/>
      <sheetName val="总量统计"/>
      <sheetName val="RA-markate"/>
      <sheetName val="10"/>
      <sheetName val="节点（12-2立面）"/>
      <sheetName val="附件二"/>
      <sheetName val="dw list"/>
      <sheetName val="A翼写字楼"/>
      <sheetName val="S-Hotel"/>
      <sheetName val="下拉菜单"/>
      <sheetName val="第一部分定价"/>
      <sheetName val="Combo"/>
      <sheetName val="基本资料"/>
      <sheetName val="清单汇总"/>
      <sheetName val="KDB"/>
      <sheetName val="取费系数"/>
      <sheetName val="SR6SUM"/>
      <sheetName val="92#"/>
      <sheetName val="基 础"/>
      <sheetName val="数据"/>
      <sheetName val="B1-1清单外装修"/>
      <sheetName val="三号清单之电气工程综合单价分析"/>
      <sheetName val="三号清单之给排水工程综合单价分析"/>
      <sheetName val="before"/>
      <sheetName val="目录"/>
      <sheetName val="Sheet1 (11)"/>
      <sheetName val="机房工程B"/>
      <sheetName val="P1012001"/>
      <sheetName val="设计部"/>
      <sheetName val="Aging Datasheet"/>
      <sheetName val="ECCS_1 DataSheet"/>
      <sheetName val="KPI Datasheet"/>
      <sheetName val="土建工程综合单价表"/>
      <sheetName val="土建工程综合单价组价明细表"/>
      <sheetName val="Bill-2.1（1）"/>
      <sheetName val="rebrand"/>
      <sheetName val="企业格式单价分析表"/>
      <sheetName val="JOA首頁"/>
      <sheetName val="第二章 - 可视对讲系统"/>
      <sheetName val="土方"/>
      <sheetName val="成本测算"/>
      <sheetName val="总价"/>
      <sheetName val="Fly Sheets"/>
      <sheetName val="建筑面积 "/>
      <sheetName val="Fee Rate Summary"/>
      <sheetName val="MC"/>
      <sheetName val="7#强电"/>
      <sheetName val="工程计算书"/>
      <sheetName val="G.1R-Shou COP Gf"/>
      <sheetName val="ben"/>
      <sheetName val="材料名称标准表"/>
      <sheetName val="KKKKKKKK"/>
      <sheetName val="推拉"/>
      <sheetName val="电气设置"/>
      <sheetName val="电气计算"/>
      <sheetName val="点表"/>
      <sheetName val="index"/>
      <sheetName val="附表02.管材管件"/>
      <sheetName val="五金（华建+坚朗）"/>
      <sheetName val="材料表-王瑜"/>
      <sheetName val="G2C2"/>
      <sheetName val="架空层绿化回填土计算表"/>
      <sheetName val="架空层消防路回填土计算表"/>
      <sheetName val="D0026B3"/>
      <sheetName val="一层板"/>
      <sheetName val="底板梁"/>
      <sheetName val=""/>
      <sheetName val="按新系统"/>
      <sheetName val="措施费测算"/>
      <sheetName val="承台(砖模) "/>
      <sheetName val="工程量计算"/>
      <sheetName val="报价细目表"/>
      <sheetName val="单价分析过程"/>
      <sheetName val="主要材料价格表 (2)"/>
      <sheetName val="开办费项目"/>
      <sheetName val="汇总"/>
      <sheetName val="工程量清单计价表-塔楼-03"/>
      <sheetName val="Sheet2"/>
      <sheetName val="基础工程量估算"/>
      <sheetName val="基础项目"/>
      <sheetName val="安装综合单价分析表"/>
      <sheetName val="slipsumpR"/>
      <sheetName val="名称"/>
      <sheetName val="做法表"/>
      <sheetName val="塔楼主体"/>
      <sheetName val="PUR资料库"/>
      <sheetName val="甲"/>
      <sheetName val="甲指乙供材料报价表"/>
      <sheetName val="表3"/>
      <sheetName val="8、主材品牌表 "/>
      <sheetName val="单价分析"/>
      <sheetName val="@cover"/>
      <sheetName val="定额"/>
      <sheetName val="配合比"/>
      <sheetName val="封"/>
      <sheetName val="模板参数"/>
      <sheetName val="送电装材统计"/>
      <sheetName val="_______"/>
      <sheetName val="核算项目余额表"/>
      <sheetName val="工程材料"/>
      <sheetName val="土建直接费"/>
      <sheetName val="室内汇总"/>
      <sheetName val="综合单价分析表-详细"/>
      <sheetName val="15-1-A户型"/>
      <sheetName val="单价分析表"/>
      <sheetName val="分部分项清单(模板)"/>
      <sheetName val="材料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十一工程用款统计"/>
      <sheetName val="封面"/>
      <sheetName val="4800万美元偿还计划"/>
      <sheetName val="拆迁9.18累计"/>
      <sheetName val="拆迁9.19后计划"/>
      <sheetName val="2000年用款计划"/>
      <sheetName val="投资计划"/>
      <sheetName val="现金流量"/>
      <sheetName val="还本付息"/>
      <sheetName val="损益表"/>
      <sheetName val="总成本"/>
      <sheetName val="收入"/>
      <sheetName val="面积"/>
      <sheetName val="单方成本"/>
      <sheetName val="敏感参数"/>
      <sheetName val="1#地"/>
      <sheetName val="2#地 "/>
      <sheetName val="2#8#增加费用"/>
      <sheetName val="4#"/>
      <sheetName val="3#"/>
      <sheetName val="5#办公"/>
      <sheetName val="6#"/>
      <sheetName val="7#地"/>
      <sheetName val="8#地"/>
      <sheetName val="9#地"/>
      <sheetName val="10#地"/>
      <sheetName val="大木仓"/>
      <sheetName val="前期市政"/>
      <sheetName val="一期市政"/>
      <sheetName val="二期市政"/>
      <sheetName val="其余市政"/>
      <sheetName val="地铁商城"/>
      <sheetName val="Sheet3"/>
      <sheetName val="基础资料（B）"/>
      <sheetName val="面积指标"/>
      <sheetName val="5201.2004"/>
      <sheetName val="写字楼B"/>
      <sheetName val="投资估算表"/>
      <sheetName val="索引表"/>
      <sheetName val="Aging Datasheet"/>
      <sheetName val="ECCS_1 DataSheet"/>
      <sheetName val="KPI Datasheet"/>
      <sheetName val="CFS"/>
      <sheetName val="Parameters"/>
      <sheetName val="分产品销售收入、成本分析表"/>
      <sheetName val="雷梦"/>
      <sheetName val="三分厂04年1-12月销售价 "/>
      <sheetName val="05年1月销售价"/>
      <sheetName val="04年12月销售价"/>
      <sheetName val="资产品名库"/>
      <sheetName val="华房01"/>
      <sheetName val="健翔01"/>
      <sheetName val="京通01"/>
      <sheetName val="字典(不需输入)"/>
      <sheetName val="目录"/>
      <sheetName val="成本测算"/>
      <sheetName val="选择报表"/>
      <sheetName val="资产负债表"/>
      <sheetName val="A翼写字楼"/>
      <sheetName val="银行借款询证"/>
      <sheetName val="敏感详细分析"/>
      <sheetName val="Note 1 - Recon Profit"/>
      <sheetName val="Cash Flow Statement"/>
      <sheetName val="资产负债表汇编"/>
      <sheetName val="重要参数汇总"/>
      <sheetName val="目标成本汇总表"/>
      <sheetName val="CJA 2006"/>
      <sheetName val=""/>
      <sheetName val="总表"/>
      <sheetName val="PL 2007"/>
      <sheetName val="PL 2005"/>
      <sheetName val="PL 2006"/>
      <sheetName val="W"/>
      <sheetName val="1-合同台帐"/>
      <sheetName val="合同台帐"/>
      <sheetName val="CS02表"/>
      <sheetName val="时间设置"/>
      <sheetName val="合同及付款台账"/>
      <sheetName val="旅游地产预算总表"/>
      <sheetName val="1参"/>
      <sheetName val="1收"/>
      <sheetName val="1支"/>
      <sheetName val="成本指标明细"/>
      <sheetName val="2011年立项"/>
      <sheetName val="链接"/>
      <sheetName val="5清波"/>
      <sheetName val="1-1基本信息"/>
      <sheetName val="“预算选填立项必填”成本差异表"/>
      <sheetName val="表Ⅰ-3 项目设计指标及资源汇总表"/>
      <sheetName val="滚动"/>
      <sheetName val="日报(有预售证的)"/>
      <sheetName val="34#楼"/>
      <sheetName val="6#楼"/>
      <sheetName val="9#楼"/>
      <sheetName val="5#幼儿园"/>
      <sheetName val="XL4Poppy"/>
      <sheetName val="土建工程综合单价表"/>
      <sheetName val="JY-4"/>
      <sheetName val="成本项目"/>
      <sheetName val="Adjustment"/>
      <sheetName val="营销费用预算"/>
      <sheetName val="营销合约"/>
      <sheetName val="楼宇价目表A10"/>
      <sheetName val="楼宇价目表A9"/>
      <sheetName val="楼宇价目表B1"/>
      <sheetName val="楼宇价目表B2"/>
      <sheetName val="分类说明"/>
      <sheetName val="原因说明"/>
      <sheetName val="填报说明"/>
      <sheetName val="list"/>
      <sheetName val="NAME"/>
      <sheetName val="General_Assum"/>
      <sheetName val="估算汇总表"/>
      <sheetName val="单方成本测算(帐面)"/>
      <sheetName val="成本结转表(IFRS)"/>
      <sheetName val="3.1 规划设计费(设计提供) 10.19"/>
      <sheetName val="040506利息分摊"/>
      <sheetName val="2006内部公司往来利息及调整（per entity）"/>
      <sheetName val="07利息分摊"/>
      <sheetName val="合同付款"/>
      <sheetName val="HKBUD"/>
      <sheetName val="Sheet1"/>
      <sheetName val="填表说明"/>
      <sheetName val="G2TempSheet"/>
      <sheetName val="主干系统"/>
      <sheetName val="MOHKG"/>
      <sheetName val="工程量计算表"/>
      <sheetName val="POWER ASSUMPTIONS"/>
      <sheetName val="主要规划指标"/>
      <sheetName val="银行"/>
      <sheetName val="投入计划（中间数据）"/>
      <sheetName val="销售收入表"/>
      <sheetName val="面积指标表"/>
      <sheetName val="现金流分析表"/>
      <sheetName val="单价"/>
      <sheetName val="企业表一"/>
      <sheetName val="M-5C"/>
      <sheetName val="M-5A"/>
      <sheetName val="资金计划 "/>
      <sheetName val="Control"/>
      <sheetName val="Bank Debt"/>
      <sheetName val="GFA"/>
      <sheetName val="封面&amp;目录"/>
      <sheetName val="QY"/>
      <sheetName val="Financial highligts"/>
      <sheetName val="Toolbox"/>
      <sheetName val="07水"/>
      <sheetName val="西西经营计划(2100万美元按原合同偿还)"/>
      <sheetName val="设计部"/>
      <sheetName val="牛栏山一级"/>
      <sheetName val="金泰(艳澜山)"/>
      <sheetName val="Overstatement"/>
      <sheetName val="报表项目基本情况表"/>
      <sheetName val="2004年"/>
      <sheetName val="2006年"/>
      <sheetName val="2005年"/>
      <sheetName val="资本化利息分配表"/>
      <sheetName val="拆迁9_18累计"/>
      <sheetName val="拆迁9_19后计划"/>
      <sheetName val="2#地_"/>
      <sheetName val="Aging_Datasheet"/>
      <sheetName val="ECCS_1_DataSheet"/>
      <sheetName val="KPI_Datasheet"/>
      <sheetName val="三分厂04年1-12月销售价_"/>
      <sheetName val="Note_1_-_Recon_Profit"/>
      <sheetName val="Cash_Flow_Statement"/>
      <sheetName val="CJA_2006"/>
      <sheetName val="PL_2007"/>
      <sheetName val="PL_2005"/>
      <sheetName val="PL_2006"/>
      <sheetName val="表Ⅰ-3_项目设计指标及资源汇总表"/>
      <sheetName val="5201_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5201.2004"/>
      <sheetName val="写字楼B"/>
      <sheetName val="基础资料（B）"/>
      <sheetName val="目录"/>
      <sheetName val="Note 1 - Recon Profit"/>
      <sheetName val="Cash Flow Statement"/>
      <sheetName val="银行借款询证"/>
      <sheetName val="华房01"/>
      <sheetName val="健翔01"/>
      <sheetName val="京通01"/>
      <sheetName val="资产品名库"/>
      <sheetName val="字典(不需输入)"/>
      <sheetName val="投资估算表"/>
      <sheetName val="雷梦"/>
      <sheetName val="三分厂04年1-12月销售价 "/>
      <sheetName val="05年1月销售价"/>
      <sheetName val="04年12月销售价"/>
      <sheetName val="PL 2007"/>
      <sheetName val="PL 2005"/>
      <sheetName val="PL 2006"/>
      <sheetName val="Aging Datasheet"/>
      <sheetName val="敏感参数"/>
      <sheetName val="索引表"/>
      <sheetName val="（区域维度）项目立项批复及总额指标梳理"/>
      <sheetName val="Sheet2"/>
      <sheetName val="A翼写字楼"/>
      <sheetName val="资产负债表汇编"/>
      <sheetName val="分产品销售收入、成本分析表"/>
      <sheetName val="物业服务收入"/>
      <sheetName val="敏感详细分析"/>
      <sheetName val="Parameters"/>
      <sheetName val="5清波"/>
      <sheetName val="资产负债表"/>
      <sheetName val="选择报表"/>
      <sheetName val="成本测算"/>
      <sheetName val="ECCS_1 DataSheet"/>
      <sheetName val="KPI Datasheet"/>
      <sheetName val="1参"/>
      <sheetName val="1收"/>
      <sheetName val="1支"/>
      <sheetName val="CFS"/>
      <sheetName val="CJA 2006"/>
      <sheetName val="时间设置"/>
      <sheetName val="报表项目基本情况表"/>
      <sheetName val="目标成本测算模板"/>
      <sheetName val="链接"/>
      <sheetName val="合同台帐"/>
      <sheetName val="滚动"/>
      <sheetName val="表Ⅲ-1 项目目标成本测算"/>
      <sheetName val="重要参数汇总"/>
      <sheetName val="QY"/>
      <sheetName val="list"/>
      <sheetName val="目标成本1"/>
      <sheetName val="成本台帐"/>
      <sheetName val="商业综合成本"/>
      <sheetName val="主要规划指标"/>
      <sheetName val="NAME"/>
      <sheetName val="合同台账"/>
      <sheetName val="General_Assum"/>
      <sheetName val="二号清单-联排别墅地下土建（14#）"/>
      <sheetName val="Open"/>
      <sheetName val="招标方式和定标方式自动统计"/>
      <sheetName val="2004年"/>
      <sheetName val="2006年"/>
      <sheetName val="2005年"/>
      <sheetName val="资本化利息分配表"/>
      <sheetName val="3.1 规划设计费(设计提供) 10.19"/>
      <sheetName val="Financial highligts"/>
      <sheetName val="新的工作表"/>
      <sheetName val="G2TempSheet"/>
      <sheetName val="资金计划 "/>
      <sheetName val="#REF!"/>
      <sheetName val="Control"/>
      <sheetName val="Bank Debt"/>
      <sheetName val="GFA"/>
      <sheetName val="按合同排序"/>
      <sheetName val="合同分类及部门名称、经办人"/>
      <sheetName val="Ten"/>
      <sheetName val="PY-pp"/>
      <sheetName val="Summary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估算备份"/>
      <sheetName val="封面"/>
      <sheetName val="面积指标"/>
      <sheetName val="投资进度 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汇总"/>
      <sheetName val="5201.2004"/>
      <sheetName val="甲供苗木起挖运输"/>
      <sheetName val="投资估算表"/>
      <sheetName val="Parameters"/>
      <sheetName val="资产负债表"/>
      <sheetName val="敏感参数"/>
      <sheetName val="资产品名库"/>
      <sheetName val="字典(不需输入)"/>
      <sheetName val="目录"/>
      <sheetName val="基础资料（B）"/>
      <sheetName val="分产品销售收入、成本分析表"/>
      <sheetName val="雷梦"/>
      <sheetName val="ECCS_1 DataSheet"/>
      <sheetName val="CJA 2006"/>
      <sheetName val="写字楼B"/>
      <sheetName val="Aging Datasheet"/>
      <sheetName val="KPI Datasheet"/>
      <sheetName val="工业"/>
      <sheetName val="敏感详细分析"/>
      <sheetName val="资产负债表汇编"/>
      <sheetName val="A翼写字楼"/>
      <sheetName val="PL 2007"/>
      <sheetName val="PL 2005"/>
      <sheetName val="PL 2006"/>
      <sheetName val="三分厂04年1-12月销售价 "/>
      <sheetName val="05年1月销售价"/>
      <sheetName val="04年12月销售价"/>
      <sheetName val="CFS"/>
      <sheetName val="索引表"/>
      <sheetName val="选择报表"/>
      <sheetName val="华房01"/>
      <sheetName val="健翔01"/>
      <sheetName val="京通01"/>
      <sheetName val="Note 1 - Recon Profit"/>
      <sheetName val="Cash Flow Statement"/>
      <sheetName val=""/>
      <sheetName val="1参"/>
      <sheetName val="1收"/>
      <sheetName val="1支"/>
      <sheetName val="动态成本信息"/>
      <sheetName val="1-合同台帐"/>
      <sheetName val="13年新增"/>
      <sheetName val="商业综合成本"/>
      <sheetName val="成本测算"/>
      <sheetName val="表Ⅲ-5 费用预算表"/>
      <sheetName val="合同及付款台帐"/>
      <sheetName val="2011年立项"/>
      <sheetName val="合同及付款台账"/>
      <sheetName val="QY"/>
      <sheetName val="list"/>
      <sheetName val="12#楼"/>
      <sheetName val="7#楼"/>
      <sheetName val="8#楼"/>
      <sheetName val="车库"/>
      <sheetName val="合同台帐"/>
      <sheetName val="报表项目基本情况表"/>
      <sheetName val="NAME"/>
      <sheetName val="成本台帐"/>
      <sheetName val="主要规划指标"/>
      <sheetName val="#REF!"/>
      <sheetName val="Sheet2"/>
      <sheetName val="单方成本测算(帐面)"/>
      <sheetName val="成本结转表(IFRS)"/>
      <sheetName val="物业服务收入"/>
      <sheetName val="时间设置"/>
      <sheetName val="Adjustment"/>
      <sheetName val="收入与成本"/>
      <sheetName val="销售比率"/>
      <sheetName val="G1-1 building"/>
      <sheetName val="重要参数汇总"/>
      <sheetName val="牛栏山一级"/>
      <sheetName val="金泰(艳澜山)"/>
      <sheetName val="Overstatement"/>
      <sheetName val="040506利息分摊"/>
      <sheetName val="2006内部公司往来利息及调整（per entity）"/>
      <sheetName val="07利息分摊"/>
      <sheetName val="2004年"/>
      <sheetName val="2006年"/>
      <sheetName val="2005年"/>
      <sheetName val="资本化利息分配表"/>
      <sheetName val="3.1 规划设计费(设计提供) 10.19"/>
      <sheetName val="HKBUD"/>
      <sheetName val="company operations"/>
      <sheetName val="hangzhou2"/>
      <sheetName val="O301"/>
      <sheetName val="tph-comrental"/>
      <sheetName val="qu"/>
      <sheetName val="已售按揭回款"/>
      <sheetName val="cashflow-commer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Parameters"/>
      <sheetName val="目录"/>
      <sheetName val="Note 1 - Recon Profit"/>
      <sheetName val="Cash Flow Statement"/>
      <sheetName val="组团面积"/>
      <sheetName val="套数"/>
      <sheetName val="总指标"/>
      <sheetName val="基础资料（B）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写字楼B"/>
      <sheetName val="参数表"/>
      <sheetName val="CFS"/>
      <sheetName val="敏感参数"/>
      <sheetName val="#REF!"/>
      <sheetName val="内围地梁钢筋说明"/>
      <sheetName val="21"/>
      <sheetName val="墙面工程"/>
      <sheetName val="建筑面积 "/>
      <sheetName val="工程量计算书"/>
      <sheetName val="汇总表"/>
      <sheetName val="名称"/>
      <sheetName val="规划指标"/>
      <sheetName val="计算表"/>
      <sheetName val="土建工程综合单价表"/>
      <sheetName val="综合单价汇总表"/>
      <sheetName val="枣园--建安-间接"/>
      <sheetName val="土建工程综合单价组价明细表"/>
      <sheetName val="全期规划指标 "/>
      <sheetName val="财务费用"/>
      <sheetName val="收入与成本"/>
      <sheetName val="销售比率"/>
      <sheetName val="BS"/>
      <sheetName val="材料费"/>
      <sheetName val="成本汇总 "/>
      <sheetName val="施工参考单价报价表"/>
      <sheetName val="甲指乙供材料报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日期编号（A）"/>
      <sheetName val="住宅面积明细（B-1)"/>
      <sheetName val="非住宅面积明细（B-2)"/>
      <sheetName val="分期开发安排（B-3）"/>
      <sheetName val="基础资料（B）"/>
      <sheetName val="成本测算（C)"/>
      <sheetName val="项目计划（D)"/>
      <sheetName val="付款计划（E)"/>
      <sheetName val="销售（F）"/>
      <sheetName val="回款（-1)"/>
      <sheetName val="租金（G)"/>
      <sheetName val="税金及留存资产"/>
      <sheetName val="现金流量（H)"/>
      <sheetName val="资金来源与运用(I)"/>
      <sheetName val="Sheet10"/>
      <sheetName val="5201.2004"/>
      <sheetName val="Parameters"/>
      <sheetName val="面积指标"/>
      <sheetName val="写字楼B"/>
      <sheetName val="Note 1 - Recon Profit"/>
      <sheetName val="Cash Flow Statement"/>
      <sheetName val="敏感参数"/>
      <sheetName val="C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项目成本分摊"/>
      <sheetName val="投资进度"/>
      <sheetName val="月度投资进度计划"/>
      <sheetName val="七通一平转让(8000）"/>
      <sheetName val="七通一平转让(9000）"/>
      <sheetName val="七通一平转让(8500）"/>
      <sheetName val="七通一平转让(底线）"/>
      <sheetName val="七通一平转让(理想）"/>
      <sheetName val="月度销售收入"/>
      <sheetName val="面积繁感性分析"/>
      <sheetName val="损益表"/>
      <sheetName val="商业销售损益"/>
      <sheetName val="月度资金平衡"/>
      <sheetName val="公寓损益表"/>
      <sheetName val="办公损益表"/>
      <sheetName val="损益表 (2)"/>
      <sheetName val="繁感性分析"/>
      <sheetName val="出租部分贴现"/>
      <sheetName val="商业损益表"/>
      <sheetName val="损益表汇总(蔡)"/>
      <sheetName val="财务费用"/>
      <sheetName val="敏感性分析"/>
      <sheetName val="建安成本分析"/>
      <sheetName val="销售费用分析"/>
      <sheetName val="写字楼B"/>
      <sheetName val="5201.2004"/>
      <sheetName val="敏感参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指标调整分析"/>
      <sheetName val="资金平衡表"/>
      <sheetName val="财务费用"/>
      <sheetName val="销售收入"/>
      <sheetName val="损益表"/>
      <sheetName val="售价静态分析"/>
      <sheetName val="合同执行情况表"/>
      <sheetName val="支付台账"/>
      <sheetName val="露台计算"/>
      <sheetName val="门窗计算"/>
      <sheetName val="基础数据（道路面积）"/>
      <sheetName val="基础数据（户型户数）"/>
      <sheetName val="基础资料（B）"/>
      <sheetName val="5201.2004"/>
      <sheetName val="写字楼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36"/>
  <sheetViews>
    <sheetView tabSelected="1" view="pageBreakPreview" zoomScale="85" zoomScaleNormal="100" workbookViewId="0">
      <selection activeCell="P5" sqref="P5"/>
    </sheetView>
  </sheetViews>
  <sheetFormatPr defaultColWidth="9.14285714285714" defaultRowHeight="18.75"/>
  <cols>
    <col min="1" max="1" width="6.42857142857143" style="3" customWidth="1"/>
    <col min="2" max="2" width="11.8571428571429" style="4" customWidth="1"/>
    <col min="3" max="3" width="37.1428571428571" style="3" customWidth="1"/>
    <col min="4" max="4" width="6.42857142857143" style="3" customWidth="1"/>
    <col min="5" max="5" width="11.4285714285714" style="5" customWidth="1" collapsed="1"/>
    <col min="6" max="6" width="13.7142857142857" style="3" hidden="1" outlineLevel="1"/>
    <col min="7" max="7" width="15.2857142857143" style="3" hidden="1" outlineLevel="1"/>
    <col min="8" max="10" width="13.7142857142857" style="3" hidden="1" outlineLevel="1"/>
    <col min="11" max="11" width="13.7142857142857" style="3" hidden="1" customWidth="1"/>
    <col min="12" max="12" width="15.2857142857143" style="3" customWidth="1"/>
    <col min="13" max="13" width="18.5714285714286" style="3" hidden="1" customWidth="1"/>
    <col min="14" max="14" width="11" style="3" customWidth="1"/>
    <col min="15" max="15" width="10.4285714285714" style="3" customWidth="1"/>
    <col min="16" max="16" width="14.7142857142857" style="3" customWidth="1"/>
    <col min="17" max="17" width="45.8571428571429" style="6" customWidth="1"/>
    <col min="18" max="18" width="17.2857142857143" style="7" customWidth="1"/>
    <col min="19" max="24" width="16.4285714285714" style="3" customWidth="1"/>
    <col min="25" max="16384" width="9.14285714285714" style="3"/>
  </cols>
  <sheetData>
    <row r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spans="1:1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1" spans="1:19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11"/>
      <c r="H3" s="11"/>
      <c r="I3" s="11"/>
      <c r="J3" s="11"/>
      <c r="K3" s="11" t="s">
        <v>7</v>
      </c>
      <c r="L3" s="11" t="s">
        <v>8</v>
      </c>
      <c r="M3" s="9" t="s">
        <v>9</v>
      </c>
      <c r="N3" s="9"/>
      <c r="O3" s="9" t="s">
        <v>10</v>
      </c>
      <c r="P3" s="11" t="s">
        <v>11</v>
      </c>
      <c r="Q3" s="12" t="s">
        <v>12</v>
      </c>
      <c r="R3" s="12" t="s">
        <v>13</v>
      </c>
      <c r="S3" s="12" t="s">
        <v>14</v>
      </c>
    </row>
    <row r="4" s="1" customFormat="1" ht="75" spans="1:19">
      <c r="A4" s="9"/>
      <c r="B4" s="9"/>
      <c r="C4" s="9"/>
      <c r="D4" s="9"/>
      <c r="E4" s="10"/>
      <c r="F4" s="11" t="s">
        <v>15</v>
      </c>
      <c r="G4" s="11" t="s">
        <v>16</v>
      </c>
      <c r="H4" s="11" t="s">
        <v>17</v>
      </c>
      <c r="I4" s="11" t="s">
        <v>18</v>
      </c>
      <c r="J4" s="11" t="s">
        <v>19</v>
      </c>
      <c r="K4" s="11"/>
      <c r="L4" s="11"/>
      <c r="M4" s="9" t="s">
        <v>20</v>
      </c>
      <c r="N4" s="9" t="s">
        <v>21</v>
      </c>
      <c r="O4" s="9"/>
      <c r="P4" s="11"/>
      <c r="Q4" s="12"/>
      <c r="R4" s="12"/>
      <c r="S4" s="12"/>
    </row>
    <row r="5" s="2" customFormat="1" ht="112.5" spans="1:19">
      <c r="A5" s="12">
        <v>1</v>
      </c>
      <c r="B5" s="12" t="s">
        <v>22</v>
      </c>
      <c r="C5" s="13" t="s">
        <v>23</v>
      </c>
      <c r="D5" s="12" t="s">
        <v>24</v>
      </c>
      <c r="E5" s="14">
        <v>1</v>
      </c>
      <c r="F5" s="15">
        <v>100</v>
      </c>
      <c r="G5" s="15">
        <v>1000</v>
      </c>
      <c r="H5" s="11">
        <v>100</v>
      </c>
      <c r="I5" s="17">
        <v>156</v>
      </c>
      <c r="J5" s="18">
        <v>122.04</v>
      </c>
      <c r="K5" s="17">
        <v>1478.04</v>
      </c>
      <c r="L5" s="17">
        <v>1478.04</v>
      </c>
      <c r="M5" s="14">
        <v>296450000</v>
      </c>
      <c r="N5" s="11">
        <v>0.29645</v>
      </c>
      <c r="O5" s="11">
        <f>+N5*2.8</f>
        <v>0.83006</v>
      </c>
      <c r="P5" s="19"/>
      <c r="Q5" s="20" t="s">
        <v>25</v>
      </c>
      <c r="R5" s="12">
        <v>1</v>
      </c>
      <c r="S5" s="21">
        <f>1586.33*1.9*0.73*0.7*2.8</f>
        <v>4312.4698316</v>
      </c>
    </row>
    <row r="6" s="2" customFormat="1" ht="112.5" spans="1:19">
      <c r="A6" s="12">
        <v>2</v>
      </c>
      <c r="B6" s="12" t="s">
        <v>22</v>
      </c>
      <c r="C6" s="13" t="s">
        <v>26</v>
      </c>
      <c r="D6" s="12" t="s">
        <v>24</v>
      </c>
      <c r="E6" s="14">
        <v>1</v>
      </c>
      <c r="F6" s="15">
        <v>100</v>
      </c>
      <c r="G6" s="15">
        <v>1000</v>
      </c>
      <c r="H6" s="11">
        <v>100</v>
      </c>
      <c r="I6" s="17">
        <v>156</v>
      </c>
      <c r="J6" s="18">
        <v>122.04</v>
      </c>
      <c r="K6" s="17">
        <v>1478.04</v>
      </c>
      <c r="L6" s="17">
        <v>1478.04</v>
      </c>
      <c r="M6" s="14">
        <v>377572500</v>
      </c>
      <c r="N6" s="11">
        <v>0.3775725</v>
      </c>
      <c r="O6" s="11">
        <f t="shared" ref="O6:O35" si="0">+N6*2.8</f>
        <v>1.057203</v>
      </c>
      <c r="P6" s="19"/>
      <c r="Q6" s="20" t="s">
        <v>27</v>
      </c>
      <c r="R6" s="12">
        <v>1</v>
      </c>
      <c r="S6" s="21">
        <f>1586.33*1*0.7*0.4*2.8</f>
        <v>1243.68272</v>
      </c>
    </row>
    <row r="7" s="2" customFormat="1" ht="112.5" spans="1:19">
      <c r="A7" s="12">
        <v>3</v>
      </c>
      <c r="B7" s="12" t="s">
        <v>22</v>
      </c>
      <c r="C7" s="13" t="s">
        <v>28</v>
      </c>
      <c r="D7" s="12" t="s">
        <v>24</v>
      </c>
      <c r="E7" s="14">
        <v>1</v>
      </c>
      <c r="F7" s="15">
        <v>200</v>
      </c>
      <c r="G7" s="15">
        <v>2500</v>
      </c>
      <c r="H7" s="11">
        <v>200</v>
      </c>
      <c r="I7" s="17">
        <v>377</v>
      </c>
      <c r="J7" s="18">
        <v>294.93</v>
      </c>
      <c r="K7" s="17">
        <v>3571.93</v>
      </c>
      <c r="L7" s="17">
        <v>3571.93</v>
      </c>
      <c r="M7" s="14">
        <v>866250000</v>
      </c>
      <c r="N7" s="11">
        <v>0.86625</v>
      </c>
      <c r="O7" s="11">
        <f t="shared" si="0"/>
        <v>2.4255</v>
      </c>
      <c r="P7" s="19"/>
      <c r="Q7" s="22" t="s">
        <v>29</v>
      </c>
      <c r="R7" s="12">
        <v>1</v>
      </c>
      <c r="S7" s="21">
        <f>1586.33*1.1*0.7*0.7*2.8</f>
        <v>2394.089236</v>
      </c>
    </row>
    <row r="8" s="2" customFormat="1" ht="112.5" spans="1:19">
      <c r="A8" s="12">
        <v>4</v>
      </c>
      <c r="B8" s="12" t="s">
        <v>22</v>
      </c>
      <c r="C8" s="13" t="s">
        <v>30</v>
      </c>
      <c r="D8" s="12" t="s">
        <v>24</v>
      </c>
      <c r="E8" s="14">
        <v>1</v>
      </c>
      <c r="F8" s="15">
        <v>100</v>
      </c>
      <c r="G8" s="15">
        <v>1000</v>
      </c>
      <c r="H8" s="11">
        <v>100</v>
      </c>
      <c r="I8" s="17">
        <v>156</v>
      </c>
      <c r="J8" s="18">
        <v>122.04</v>
      </c>
      <c r="K8" s="17">
        <v>1478.04</v>
      </c>
      <c r="L8" s="17">
        <v>1478.04</v>
      </c>
      <c r="M8" s="14">
        <v>355252500</v>
      </c>
      <c r="N8" s="11">
        <v>0.3552525</v>
      </c>
      <c r="O8" s="11">
        <f t="shared" si="0"/>
        <v>0.994707</v>
      </c>
      <c r="P8" s="19"/>
      <c r="Q8" s="22" t="s">
        <v>31</v>
      </c>
      <c r="R8" s="12">
        <v>1</v>
      </c>
      <c r="S8" s="21">
        <f>1586.33*1.9*1.5*0.75*2.8</f>
        <v>9494.18505</v>
      </c>
    </row>
    <row r="9" s="2" customFormat="1" ht="112.5" spans="1:19">
      <c r="A9" s="12">
        <v>5</v>
      </c>
      <c r="B9" s="12" t="s">
        <v>22</v>
      </c>
      <c r="C9" s="13" t="s">
        <v>32</v>
      </c>
      <c r="D9" s="12" t="s">
        <v>24</v>
      </c>
      <c r="E9" s="14">
        <v>1</v>
      </c>
      <c r="F9" s="15">
        <v>100</v>
      </c>
      <c r="G9" s="15">
        <v>800</v>
      </c>
      <c r="H9" s="11">
        <v>100</v>
      </c>
      <c r="I9" s="17">
        <v>130</v>
      </c>
      <c r="J9" s="18">
        <v>101.7</v>
      </c>
      <c r="K9" s="17">
        <v>1231.7</v>
      </c>
      <c r="L9" s="17">
        <v>1231.7</v>
      </c>
      <c r="M9" s="14">
        <v>261800000</v>
      </c>
      <c r="N9" s="11">
        <v>0.2618</v>
      </c>
      <c r="O9" s="11">
        <f t="shared" si="0"/>
        <v>0.73304</v>
      </c>
      <c r="P9" s="19"/>
      <c r="Q9" s="22" t="s">
        <v>33</v>
      </c>
      <c r="R9" s="12">
        <v>1</v>
      </c>
      <c r="S9" s="21">
        <f>1586.33*2.15*1.4*0.8*2.8</f>
        <v>10695.671392</v>
      </c>
    </row>
    <row r="10" s="2" customFormat="1" ht="112.5" spans="1:19">
      <c r="A10" s="12">
        <v>6</v>
      </c>
      <c r="B10" s="12" t="s">
        <v>22</v>
      </c>
      <c r="C10" s="13" t="s">
        <v>34</v>
      </c>
      <c r="D10" s="12" t="s">
        <v>24</v>
      </c>
      <c r="E10" s="14">
        <v>1</v>
      </c>
      <c r="F10" s="15">
        <v>200</v>
      </c>
      <c r="G10" s="15">
        <v>1800</v>
      </c>
      <c r="H10" s="11">
        <v>200</v>
      </c>
      <c r="I10" s="17">
        <v>286</v>
      </c>
      <c r="J10" s="18">
        <v>223.74</v>
      </c>
      <c r="K10" s="17">
        <v>2709.74</v>
      </c>
      <c r="L10" s="17">
        <v>2709.74</v>
      </c>
      <c r="M10" s="14">
        <v>632808000</v>
      </c>
      <c r="N10" s="11">
        <v>0.632808</v>
      </c>
      <c r="O10" s="11">
        <f t="shared" si="0"/>
        <v>1.7718624</v>
      </c>
      <c r="P10" s="19"/>
      <c r="Q10" s="22" t="s">
        <v>35</v>
      </c>
      <c r="R10" s="12">
        <v>1</v>
      </c>
      <c r="S10" s="21">
        <f>1586.33*1.4*1*0.75*2.8</f>
        <v>4663.8102</v>
      </c>
    </row>
    <row r="11" s="2" customFormat="1" ht="112.5" spans="1:19">
      <c r="A11" s="12">
        <v>7</v>
      </c>
      <c r="B11" s="12" t="s">
        <v>22</v>
      </c>
      <c r="C11" s="13" t="s">
        <v>36</v>
      </c>
      <c r="D11" s="12" t="s">
        <v>24</v>
      </c>
      <c r="E11" s="14">
        <v>1</v>
      </c>
      <c r="F11" s="15">
        <v>200</v>
      </c>
      <c r="G11" s="15">
        <v>1500</v>
      </c>
      <c r="H11" s="11">
        <v>200</v>
      </c>
      <c r="I11" s="17">
        <v>247</v>
      </c>
      <c r="J11" s="18">
        <v>193.23</v>
      </c>
      <c r="K11" s="17">
        <v>2340.23</v>
      </c>
      <c r="L11" s="17">
        <v>2340.23</v>
      </c>
      <c r="M11" s="14">
        <v>498176000</v>
      </c>
      <c r="N11" s="11">
        <v>0.498176</v>
      </c>
      <c r="O11" s="11">
        <f t="shared" si="0"/>
        <v>1.3948928</v>
      </c>
      <c r="P11" s="19"/>
      <c r="Q11" s="22" t="s">
        <v>37</v>
      </c>
      <c r="R11" s="12">
        <v>1</v>
      </c>
      <c r="S11" s="21">
        <f>1586.33*1.45*0.75*0.9*2.8</f>
        <v>4347.337365</v>
      </c>
    </row>
    <row r="12" s="2" customFormat="1" ht="112.5" spans="1:19">
      <c r="A12" s="12">
        <v>8</v>
      </c>
      <c r="B12" s="12" t="s">
        <v>22</v>
      </c>
      <c r="C12" s="13" t="s">
        <v>38</v>
      </c>
      <c r="D12" s="12" t="s">
        <v>24</v>
      </c>
      <c r="E12" s="14">
        <v>1</v>
      </c>
      <c r="F12" s="15">
        <v>100</v>
      </c>
      <c r="G12" s="15">
        <v>1000</v>
      </c>
      <c r="H12" s="11">
        <v>100</v>
      </c>
      <c r="I12" s="17">
        <v>156</v>
      </c>
      <c r="J12" s="18">
        <v>122.04</v>
      </c>
      <c r="K12" s="17">
        <v>1478.04</v>
      </c>
      <c r="L12" s="17">
        <v>1478.04</v>
      </c>
      <c r="M12" s="14">
        <v>351705600</v>
      </c>
      <c r="N12" s="11">
        <v>0.3517056</v>
      </c>
      <c r="O12" s="11">
        <f t="shared" si="0"/>
        <v>0.98477568</v>
      </c>
      <c r="P12" s="19"/>
      <c r="Q12" s="22" t="s">
        <v>39</v>
      </c>
      <c r="R12" s="12">
        <v>1</v>
      </c>
      <c r="S12" s="21">
        <f>1586.33*2.05*0.75*0.6*2.8</f>
        <v>4097.49039</v>
      </c>
    </row>
    <row r="13" s="2" customFormat="1" ht="112.5" spans="1:19">
      <c r="A13" s="12">
        <v>9</v>
      </c>
      <c r="B13" s="12" t="s">
        <v>22</v>
      </c>
      <c r="C13" s="13" t="s">
        <v>40</v>
      </c>
      <c r="D13" s="12" t="s">
        <v>24</v>
      </c>
      <c r="E13" s="14">
        <v>1</v>
      </c>
      <c r="F13" s="15">
        <v>200</v>
      </c>
      <c r="G13" s="15">
        <v>3000</v>
      </c>
      <c r="H13" s="11">
        <v>200</v>
      </c>
      <c r="I13" s="17">
        <v>442</v>
      </c>
      <c r="J13" s="18">
        <v>345.78</v>
      </c>
      <c r="K13" s="17">
        <v>4187.78</v>
      </c>
      <c r="L13" s="17">
        <v>4187.78</v>
      </c>
      <c r="M13" s="14">
        <v>1205280000</v>
      </c>
      <c r="N13" s="11">
        <v>1.20528</v>
      </c>
      <c r="O13" s="11">
        <f t="shared" si="0"/>
        <v>3.374784</v>
      </c>
      <c r="P13" s="19"/>
      <c r="Q13" s="22" t="s">
        <v>41</v>
      </c>
      <c r="R13" s="12">
        <v>1</v>
      </c>
      <c r="S13" s="21">
        <f>1586.33*1.5*0.95*0.5*2.8</f>
        <v>3164.72835</v>
      </c>
    </row>
    <row r="14" s="2" customFormat="1" ht="112.5" spans="1:19">
      <c r="A14" s="12">
        <v>10</v>
      </c>
      <c r="B14" s="12" t="s">
        <v>22</v>
      </c>
      <c r="C14" s="13" t="s">
        <v>42</v>
      </c>
      <c r="D14" s="12" t="s">
        <v>24</v>
      </c>
      <c r="E14" s="14">
        <v>1</v>
      </c>
      <c r="F14" s="15">
        <v>100</v>
      </c>
      <c r="G14" s="15">
        <v>850</v>
      </c>
      <c r="H14" s="11">
        <v>100</v>
      </c>
      <c r="I14" s="17">
        <v>136.5</v>
      </c>
      <c r="J14" s="18">
        <v>106.785</v>
      </c>
      <c r="K14" s="17">
        <v>1293.285</v>
      </c>
      <c r="L14" s="17">
        <v>1293.285</v>
      </c>
      <c r="M14" s="14">
        <v>253253700</v>
      </c>
      <c r="N14" s="11">
        <v>0.2532537</v>
      </c>
      <c r="O14" s="11">
        <f t="shared" si="0"/>
        <v>0.70911036</v>
      </c>
      <c r="P14" s="19"/>
      <c r="Q14" s="22" t="s">
        <v>43</v>
      </c>
      <c r="R14" s="12">
        <v>1</v>
      </c>
      <c r="S14" s="21">
        <f>1586.33*1.55*0.7*0.5*2.8</f>
        <v>2409.63527</v>
      </c>
    </row>
    <row r="15" s="2" customFormat="1" ht="112.5" spans="1:19">
      <c r="A15" s="12">
        <v>11</v>
      </c>
      <c r="B15" s="12" t="s">
        <v>22</v>
      </c>
      <c r="C15" s="13" t="s">
        <v>44</v>
      </c>
      <c r="D15" s="12" t="s">
        <v>24</v>
      </c>
      <c r="E15" s="14">
        <v>1</v>
      </c>
      <c r="F15" s="15">
        <v>100</v>
      </c>
      <c r="G15" s="15">
        <v>350</v>
      </c>
      <c r="H15" s="11">
        <v>100</v>
      </c>
      <c r="I15" s="17">
        <v>71.5</v>
      </c>
      <c r="J15" s="18">
        <v>55.935</v>
      </c>
      <c r="K15" s="17">
        <v>677.435</v>
      </c>
      <c r="L15" s="17">
        <v>677.435</v>
      </c>
      <c r="M15" s="14">
        <v>85657500</v>
      </c>
      <c r="N15" s="11">
        <v>0.0856575</v>
      </c>
      <c r="O15" s="11">
        <f t="shared" si="0"/>
        <v>0.239841</v>
      </c>
      <c r="P15" s="19"/>
      <c r="Q15" s="22" t="s">
        <v>45</v>
      </c>
      <c r="R15" s="12">
        <v>1</v>
      </c>
      <c r="S15" s="21">
        <f>1586.33*1.3*0.8*0.55*2.8</f>
        <v>2540.666128</v>
      </c>
    </row>
    <row r="16" s="2" customFormat="1" ht="112.5" spans="1:19">
      <c r="A16" s="12">
        <v>12</v>
      </c>
      <c r="B16" s="12" t="s">
        <v>22</v>
      </c>
      <c r="C16" s="13" t="s">
        <v>46</v>
      </c>
      <c r="D16" s="12" t="s">
        <v>24</v>
      </c>
      <c r="E16" s="14">
        <v>1</v>
      </c>
      <c r="F16" s="15">
        <v>100</v>
      </c>
      <c r="G16" s="15">
        <v>1000</v>
      </c>
      <c r="H16" s="11">
        <v>100</v>
      </c>
      <c r="I16" s="17">
        <v>156</v>
      </c>
      <c r="J16" s="18">
        <v>122.04</v>
      </c>
      <c r="K16" s="17">
        <v>1478.04</v>
      </c>
      <c r="L16" s="17">
        <v>1478.04</v>
      </c>
      <c r="M16" s="14">
        <v>358778700</v>
      </c>
      <c r="N16" s="11">
        <v>0.3587787</v>
      </c>
      <c r="O16" s="11">
        <f t="shared" si="0"/>
        <v>1.00458036</v>
      </c>
      <c r="P16" s="19"/>
      <c r="Q16" s="22" t="s">
        <v>47</v>
      </c>
      <c r="R16" s="12">
        <v>1</v>
      </c>
      <c r="S16" s="21">
        <f>1586.33*2.1*1.2*1*2.8</f>
        <v>11193.14448</v>
      </c>
    </row>
    <row r="17" s="2" customFormat="1" ht="112.5" spans="1:19">
      <c r="A17" s="12">
        <v>13</v>
      </c>
      <c r="B17" s="12" t="s">
        <v>22</v>
      </c>
      <c r="C17" s="13" t="s">
        <v>48</v>
      </c>
      <c r="D17" s="12" t="s">
        <v>24</v>
      </c>
      <c r="E17" s="14">
        <v>1</v>
      </c>
      <c r="F17" s="15">
        <v>100</v>
      </c>
      <c r="G17" s="15">
        <v>900</v>
      </c>
      <c r="H17" s="11">
        <v>100</v>
      </c>
      <c r="I17" s="17">
        <v>143</v>
      </c>
      <c r="J17" s="18">
        <v>111.87</v>
      </c>
      <c r="K17" s="17">
        <v>1354.87</v>
      </c>
      <c r="L17" s="17">
        <v>1354.87</v>
      </c>
      <c r="M17" s="14">
        <v>283449600</v>
      </c>
      <c r="N17" s="11">
        <v>0.2834496</v>
      </c>
      <c r="O17" s="11">
        <f t="shared" si="0"/>
        <v>0.79365888</v>
      </c>
      <c r="P17" s="19"/>
      <c r="Q17" s="22" t="s">
        <v>49</v>
      </c>
      <c r="R17" s="12">
        <v>1</v>
      </c>
      <c r="S17" s="21">
        <f>1586.33*2.05*0.7*0.55*2.8</f>
        <v>3505.630667</v>
      </c>
    </row>
    <row r="18" s="2" customFormat="1" ht="112.5" spans="1:19">
      <c r="A18" s="12">
        <v>14</v>
      </c>
      <c r="B18" s="12" t="s">
        <v>22</v>
      </c>
      <c r="C18" s="13" t="s">
        <v>50</v>
      </c>
      <c r="D18" s="12" t="s">
        <v>24</v>
      </c>
      <c r="E18" s="14">
        <v>1</v>
      </c>
      <c r="F18" s="15">
        <v>100</v>
      </c>
      <c r="G18" s="15">
        <v>700</v>
      </c>
      <c r="H18" s="11">
        <v>100</v>
      </c>
      <c r="I18" s="17">
        <v>117</v>
      </c>
      <c r="J18" s="18">
        <v>91.53</v>
      </c>
      <c r="K18" s="17">
        <v>1108.53</v>
      </c>
      <c r="L18" s="17">
        <v>1108.53</v>
      </c>
      <c r="M18" s="14">
        <v>170545200</v>
      </c>
      <c r="N18" s="11">
        <v>0.1705452</v>
      </c>
      <c r="O18" s="11">
        <f t="shared" si="0"/>
        <v>0.47752656</v>
      </c>
      <c r="P18" s="19"/>
      <c r="Q18" s="22" t="s">
        <v>51</v>
      </c>
      <c r="R18" s="12">
        <v>1</v>
      </c>
      <c r="S18" s="21">
        <f>1586.33*1.6*0.95*1.05*2.8</f>
        <v>7088.991504</v>
      </c>
    </row>
    <row r="19" s="2" customFormat="1" ht="112.5" spans="1:19">
      <c r="A19" s="12">
        <v>15</v>
      </c>
      <c r="B19" s="12" t="s">
        <v>22</v>
      </c>
      <c r="C19" s="13" t="s">
        <v>52</v>
      </c>
      <c r="D19" s="12" t="s">
        <v>24</v>
      </c>
      <c r="E19" s="14">
        <v>1</v>
      </c>
      <c r="F19" s="15">
        <v>100</v>
      </c>
      <c r="G19" s="15">
        <v>400</v>
      </c>
      <c r="H19" s="11">
        <v>100</v>
      </c>
      <c r="I19" s="17">
        <v>78</v>
      </c>
      <c r="J19" s="18">
        <v>61.02</v>
      </c>
      <c r="K19" s="17">
        <v>739.02</v>
      </c>
      <c r="L19" s="17">
        <v>739.02</v>
      </c>
      <c r="M19" s="14">
        <v>66579600</v>
      </c>
      <c r="N19" s="11">
        <v>0.0665796</v>
      </c>
      <c r="O19" s="11">
        <f t="shared" si="0"/>
        <v>0.18642288</v>
      </c>
      <c r="P19" s="19"/>
      <c r="Q19" s="22" t="s">
        <v>53</v>
      </c>
      <c r="R19" s="12">
        <v>1</v>
      </c>
      <c r="S19" s="21">
        <f>1586.33*1.25*0.9*0.65*2.8</f>
        <v>3248.010675</v>
      </c>
    </row>
    <row r="20" s="1" customFormat="1" ht="112.5" spans="1:19">
      <c r="A20" s="12">
        <v>16</v>
      </c>
      <c r="B20" s="12" t="s">
        <v>22</v>
      </c>
      <c r="C20" s="13" t="s">
        <v>54</v>
      </c>
      <c r="D20" s="12" t="s">
        <v>24</v>
      </c>
      <c r="E20" s="14">
        <v>1</v>
      </c>
      <c r="F20" s="15">
        <v>200</v>
      </c>
      <c r="G20" s="15">
        <v>2000</v>
      </c>
      <c r="H20" s="11">
        <v>200</v>
      </c>
      <c r="I20" s="17">
        <v>312</v>
      </c>
      <c r="J20" s="18">
        <v>244.08</v>
      </c>
      <c r="K20" s="17">
        <v>2956.08</v>
      </c>
      <c r="L20" s="17">
        <v>2956.08</v>
      </c>
      <c r="M20" s="14">
        <v>692455000</v>
      </c>
      <c r="N20" s="11">
        <v>0.692455</v>
      </c>
      <c r="O20" s="11">
        <f t="shared" si="0"/>
        <v>1.938874</v>
      </c>
      <c r="P20" s="19"/>
      <c r="Q20" s="22" t="s">
        <v>55</v>
      </c>
      <c r="R20" s="12">
        <v>1</v>
      </c>
      <c r="S20" s="21">
        <f>1586.33*1.05*0.8*0.6*2.8</f>
        <v>2238.628896</v>
      </c>
    </row>
    <row r="21" s="1" customFormat="1" ht="112.5" spans="1:19">
      <c r="A21" s="12">
        <v>17</v>
      </c>
      <c r="B21" s="12" t="s">
        <v>22</v>
      </c>
      <c r="C21" s="13" t="s">
        <v>56</v>
      </c>
      <c r="D21" s="12" t="s">
        <v>24</v>
      </c>
      <c r="E21" s="14">
        <v>1</v>
      </c>
      <c r="F21" s="15">
        <v>100</v>
      </c>
      <c r="G21" s="15">
        <v>700</v>
      </c>
      <c r="H21" s="11">
        <v>100</v>
      </c>
      <c r="I21" s="17">
        <v>117</v>
      </c>
      <c r="J21" s="18">
        <v>91.53</v>
      </c>
      <c r="K21" s="17">
        <v>1108.53</v>
      </c>
      <c r="L21" s="17">
        <v>1108.53</v>
      </c>
      <c r="M21" s="14">
        <v>193881600</v>
      </c>
      <c r="N21" s="11">
        <v>0.1938816</v>
      </c>
      <c r="O21" s="11">
        <f t="shared" si="0"/>
        <v>0.54286848</v>
      </c>
      <c r="P21" s="19"/>
      <c r="Q21" s="22" t="s">
        <v>57</v>
      </c>
      <c r="R21" s="12">
        <v>1</v>
      </c>
      <c r="S21" s="21">
        <f>1586.33*1.05*1*0.67*2.8</f>
        <v>3124.752834</v>
      </c>
    </row>
    <row r="22" s="1" customFormat="1" ht="112.5" spans="1:19">
      <c r="A22" s="12">
        <v>18</v>
      </c>
      <c r="B22" s="12" t="s">
        <v>22</v>
      </c>
      <c r="C22" s="13" t="s">
        <v>58</v>
      </c>
      <c r="D22" s="12" t="s">
        <v>24</v>
      </c>
      <c r="E22" s="14">
        <v>1</v>
      </c>
      <c r="F22" s="15">
        <v>200</v>
      </c>
      <c r="G22" s="15">
        <v>2300</v>
      </c>
      <c r="H22" s="11">
        <v>200</v>
      </c>
      <c r="I22" s="17">
        <v>351</v>
      </c>
      <c r="J22" s="18">
        <v>274.59</v>
      </c>
      <c r="K22" s="17">
        <v>3325.59</v>
      </c>
      <c r="L22" s="17">
        <v>3325.59</v>
      </c>
      <c r="M22" s="14">
        <v>812052000</v>
      </c>
      <c r="N22" s="11">
        <v>0.812052</v>
      </c>
      <c r="O22" s="11">
        <f t="shared" si="0"/>
        <v>2.2737456</v>
      </c>
      <c r="P22" s="19"/>
      <c r="Q22" s="20" t="s">
        <v>59</v>
      </c>
      <c r="R22" s="12">
        <v>1</v>
      </c>
      <c r="S22" s="21">
        <f>1586.33*1.65*0.95*0.85*2.8</f>
        <v>5918.0420145</v>
      </c>
    </row>
    <row r="23" s="1" customFormat="1" ht="112.5" spans="1:19">
      <c r="A23" s="12">
        <v>19</v>
      </c>
      <c r="B23" s="12" t="s">
        <v>22</v>
      </c>
      <c r="C23" s="13" t="s">
        <v>60</v>
      </c>
      <c r="D23" s="12" t="s">
        <v>24</v>
      </c>
      <c r="E23" s="14">
        <v>1</v>
      </c>
      <c r="F23" s="15">
        <v>200</v>
      </c>
      <c r="G23" s="15">
        <v>2700</v>
      </c>
      <c r="H23" s="11">
        <v>200</v>
      </c>
      <c r="I23" s="17">
        <v>403</v>
      </c>
      <c r="J23" s="18">
        <v>315.27</v>
      </c>
      <c r="K23" s="17">
        <v>3818.27</v>
      </c>
      <c r="L23" s="17">
        <v>3818.27</v>
      </c>
      <c r="M23" s="14">
        <v>1010862000</v>
      </c>
      <c r="N23" s="11">
        <v>1.010862</v>
      </c>
      <c r="O23" s="11">
        <f t="shared" si="0"/>
        <v>2.8304136</v>
      </c>
      <c r="P23" s="19"/>
      <c r="Q23" s="20" t="s">
        <v>61</v>
      </c>
      <c r="R23" s="12">
        <v>1</v>
      </c>
      <c r="S23" s="21">
        <f>1586.33*1.2*1.5*0.95*2.8</f>
        <v>7595.34804</v>
      </c>
    </row>
    <row r="24" s="1" customFormat="1" ht="93.75" spans="1:19">
      <c r="A24" s="12">
        <v>20</v>
      </c>
      <c r="B24" s="12" t="s">
        <v>22</v>
      </c>
      <c r="C24" s="13" t="s">
        <v>62</v>
      </c>
      <c r="D24" s="12" t="s">
        <v>24</v>
      </c>
      <c r="E24" s="14">
        <v>1</v>
      </c>
      <c r="F24" s="15">
        <v>200</v>
      </c>
      <c r="G24" s="15">
        <v>2200</v>
      </c>
      <c r="H24" s="11">
        <v>200</v>
      </c>
      <c r="I24" s="17">
        <v>338</v>
      </c>
      <c r="J24" s="18">
        <v>264.42</v>
      </c>
      <c r="K24" s="17">
        <v>3202.42</v>
      </c>
      <c r="L24" s="17">
        <v>3202.42</v>
      </c>
      <c r="M24" s="14">
        <v>818462700</v>
      </c>
      <c r="N24" s="11">
        <v>0.8184627</v>
      </c>
      <c r="O24" s="11">
        <f t="shared" si="0"/>
        <v>2.29169556</v>
      </c>
      <c r="P24" s="19"/>
      <c r="Q24" s="20" t="s">
        <v>63</v>
      </c>
      <c r="R24" s="12">
        <v>1</v>
      </c>
      <c r="S24" s="21">
        <f>1586.33*0.83*0.53*0.65*2.8</f>
        <v>1270.04435194</v>
      </c>
    </row>
    <row r="25" s="1" customFormat="1" ht="93.75" spans="1:19">
      <c r="A25" s="12">
        <v>21</v>
      </c>
      <c r="B25" s="12" t="s">
        <v>22</v>
      </c>
      <c r="C25" s="13" t="s">
        <v>64</v>
      </c>
      <c r="D25" s="12" t="s">
        <v>24</v>
      </c>
      <c r="E25" s="14">
        <v>1</v>
      </c>
      <c r="F25" s="15">
        <v>200</v>
      </c>
      <c r="G25" s="15">
        <v>2200</v>
      </c>
      <c r="H25" s="11">
        <v>200</v>
      </c>
      <c r="I25" s="17">
        <v>338</v>
      </c>
      <c r="J25" s="18">
        <v>264.42</v>
      </c>
      <c r="K25" s="17">
        <v>3202.42</v>
      </c>
      <c r="L25" s="17">
        <v>3202.42</v>
      </c>
      <c r="M25" s="14">
        <v>772252800</v>
      </c>
      <c r="N25" s="11">
        <v>0.7722528</v>
      </c>
      <c r="O25" s="11">
        <f t="shared" si="0"/>
        <v>2.16230784</v>
      </c>
      <c r="P25" s="19"/>
      <c r="Q25" s="20" t="s">
        <v>65</v>
      </c>
      <c r="R25" s="12">
        <v>1</v>
      </c>
      <c r="S25" s="21">
        <f>1586.33*2*0.93*0.75*2.8</f>
        <v>6196.20498</v>
      </c>
    </row>
    <row r="26" s="1" customFormat="1" ht="93.75" spans="1:19">
      <c r="A26" s="12">
        <v>22</v>
      </c>
      <c r="B26" s="12" t="s">
        <v>22</v>
      </c>
      <c r="C26" s="13" t="s">
        <v>66</v>
      </c>
      <c r="D26" s="12" t="s">
        <v>24</v>
      </c>
      <c r="E26" s="14">
        <v>1</v>
      </c>
      <c r="F26" s="15">
        <v>200</v>
      </c>
      <c r="G26" s="15">
        <v>1300</v>
      </c>
      <c r="H26" s="11">
        <v>200</v>
      </c>
      <c r="I26" s="17">
        <v>221</v>
      </c>
      <c r="J26" s="18">
        <v>172.89</v>
      </c>
      <c r="K26" s="17">
        <v>2093.89</v>
      </c>
      <c r="L26" s="17">
        <v>2093.89</v>
      </c>
      <c r="M26" s="14">
        <v>491832000</v>
      </c>
      <c r="N26" s="11">
        <v>0.491832</v>
      </c>
      <c r="O26" s="11">
        <f t="shared" si="0"/>
        <v>1.3771296</v>
      </c>
      <c r="P26" s="19"/>
      <c r="Q26" s="20" t="s">
        <v>67</v>
      </c>
      <c r="R26" s="12">
        <v>1</v>
      </c>
      <c r="S26" s="21">
        <f>1586.33*1.9*0.5*0.75*2.8</f>
        <v>3164.72835</v>
      </c>
    </row>
    <row r="27" s="1" customFormat="1" ht="93.75" spans="1:19">
      <c r="A27" s="12">
        <v>23</v>
      </c>
      <c r="B27" s="12" t="s">
        <v>22</v>
      </c>
      <c r="C27" s="13" t="s">
        <v>68</v>
      </c>
      <c r="D27" s="12" t="s">
        <v>24</v>
      </c>
      <c r="E27" s="14">
        <v>1</v>
      </c>
      <c r="F27" s="15">
        <v>100</v>
      </c>
      <c r="G27" s="15">
        <v>350</v>
      </c>
      <c r="H27" s="11">
        <v>100</v>
      </c>
      <c r="I27" s="17">
        <v>71.5</v>
      </c>
      <c r="J27" s="18">
        <v>55.935</v>
      </c>
      <c r="K27" s="17">
        <v>677.435</v>
      </c>
      <c r="L27" s="17">
        <v>677.435</v>
      </c>
      <c r="M27" s="14">
        <v>94348800</v>
      </c>
      <c r="N27" s="11">
        <v>0.0943488</v>
      </c>
      <c r="O27" s="11">
        <f t="shared" si="0"/>
        <v>0.26417664</v>
      </c>
      <c r="P27" s="19"/>
      <c r="Q27" s="20" t="s">
        <v>69</v>
      </c>
      <c r="R27" s="12">
        <v>1</v>
      </c>
      <c r="S27" s="21">
        <f>1586.33*1*0.9*0.6*2.8</f>
        <v>2398.53096</v>
      </c>
    </row>
    <row r="28" s="1" customFormat="1" ht="93.75" spans="1:19">
      <c r="A28" s="12">
        <v>24</v>
      </c>
      <c r="B28" s="12" t="s">
        <v>22</v>
      </c>
      <c r="C28" s="13" t="s">
        <v>70</v>
      </c>
      <c r="D28" s="12" t="s">
        <v>24</v>
      </c>
      <c r="E28" s="14">
        <v>1</v>
      </c>
      <c r="F28" s="15">
        <v>200</v>
      </c>
      <c r="G28" s="15">
        <v>1300</v>
      </c>
      <c r="H28" s="11">
        <v>200</v>
      </c>
      <c r="I28" s="17">
        <v>221</v>
      </c>
      <c r="J28" s="18">
        <v>172.89</v>
      </c>
      <c r="K28" s="17">
        <v>2093.89</v>
      </c>
      <c r="L28" s="17">
        <v>2093.89</v>
      </c>
      <c r="M28" s="14">
        <v>412977600</v>
      </c>
      <c r="N28" s="11">
        <v>0.4129776</v>
      </c>
      <c r="O28" s="11">
        <f t="shared" si="0"/>
        <v>1.15633728</v>
      </c>
      <c r="P28" s="19"/>
      <c r="Q28" s="20" t="s">
        <v>71</v>
      </c>
      <c r="R28" s="12">
        <v>1</v>
      </c>
      <c r="S28" s="21">
        <f>1586.33*1.1*0.9*0.85*2.8</f>
        <v>3737.710746</v>
      </c>
    </row>
    <row r="29" s="1" customFormat="1" ht="93.75" spans="1:19">
      <c r="A29" s="12">
        <v>25</v>
      </c>
      <c r="B29" s="12" t="s">
        <v>22</v>
      </c>
      <c r="C29" s="13" t="s">
        <v>72</v>
      </c>
      <c r="D29" s="12" t="s">
        <v>24</v>
      </c>
      <c r="E29" s="14">
        <v>1</v>
      </c>
      <c r="F29" s="15">
        <v>200</v>
      </c>
      <c r="G29" s="15">
        <v>1300</v>
      </c>
      <c r="H29" s="11">
        <v>200</v>
      </c>
      <c r="I29" s="17">
        <v>221</v>
      </c>
      <c r="J29" s="18">
        <v>172.89</v>
      </c>
      <c r="K29" s="17">
        <v>2093.89</v>
      </c>
      <c r="L29" s="17">
        <v>2093.89</v>
      </c>
      <c r="M29" s="14">
        <v>425491200</v>
      </c>
      <c r="N29" s="11">
        <v>0.4254912</v>
      </c>
      <c r="O29" s="11">
        <f t="shared" si="0"/>
        <v>1.19137536</v>
      </c>
      <c r="P29" s="19"/>
      <c r="Q29" s="20" t="s">
        <v>73</v>
      </c>
      <c r="R29" s="12">
        <v>1</v>
      </c>
      <c r="S29" s="21">
        <f>1586.33*1.3*0.9*0.6*2.8</f>
        <v>3118.090248</v>
      </c>
    </row>
    <row r="30" s="1" customFormat="1" ht="93.75" spans="1:19">
      <c r="A30" s="12">
        <v>26</v>
      </c>
      <c r="B30" s="12" t="s">
        <v>22</v>
      </c>
      <c r="C30" s="13" t="s">
        <v>74</v>
      </c>
      <c r="D30" s="12" t="s">
        <v>24</v>
      </c>
      <c r="E30" s="14">
        <v>1</v>
      </c>
      <c r="F30" s="15">
        <v>100</v>
      </c>
      <c r="G30" s="15">
        <v>800</v>
      </c>
      <c r="H30" s="11">
        <v>100</v>
      </c>
      <c r="I30" s="17">
        <v>130</v>
      </c>
      <c r="J30" s="18">
        <v>101.7</v>
      </c>
      <c r="K30" s="17">
        <v>1231.7</v>
      </c>
      <c r="L30" s="17">
        <v>1231.7</v>
      </c>
      <c r="M30" s="14">
        <v>233063600</v>
      </c>
      <c r="N30" s="11">
        <v>0.2330636</v>
      </c>
      <c r="O30" s="11">
        <f t="shared" si="0"/>
        <v>0.65257808</v>
      </c>
      <c r="P30" s="19"/>
      <c r="Q30" s="20" t="s">
        <v>75</v>
      </c>
      <c r="R30" s="12">
        <v>1</v>
      </c>
      <c r="S30" s="21">
        <f>1586.33*1.3*0.9*0.65*2.8</f>
        <v>3377.931102</v>
      </c>
    </row>
    <row r="31" s="2" customFormat="1" ht="112.5" spans="1:19">
      <c r="A31" s="12">
        <v>27</v>
      </c>
      <c r="B31" s="12" t="s">
        <v>22</v>
      </c>
      <c r="C31" s="13" t="s">
        <v>76</v>
      </c>
      <c r="D31" s="12" t="s">
        <v>24</v>
      </c>
      <c r="E31" s="14">
        <v>1</v>
      </c>
      <c r="F31" s="15">
        <v>100</v>
      </c>
      <c r="G31" s="15">
        <v>850</v>
      </c>
      <c r="H31" s="11">
        <v>100</v>
      </c>
      <c r="I31" s="17">
        <v>136.5</v>
      </c>
      <c r="J31" s="18">
        <v>106.785</v>
      </c>
      <c r="K31" s="17">
        <v>1293.285</v>
      </c>
      <c r="L31" s="17">
        <v>1293.285</v>
      </c>
      <c r="M31" s="14">
        <v>300000000</v>
      </c>
      <c r="N31" s="11">
        <v>0.3</v>
      </c>
      <c r="O31" s="11">
        <f t="shared" si="0"/>
        <v>0.84</v>
      </c>
      <c r="P31" s="19"/>
      <c r="Q31" s="20" t="s">
        <v>77</v>
      </c>
      <c r="R31" s="12">
        <v>1</v>
      </c>
      <c r="S31" s="21">
        <f>1586.33*1.3*0.9*0.65*2.8</f>
        <v>3377.931102</v>
      </c>
    </row>
    <row r="32" s="2" customFormat="1" ht="93.75" spans="1:19">
      <c r="A32" s="12">
        <v>28</v>
      </c>
      <c r="B32" s="12" t="s">
        <v>22</v>
      </c>
      <c r="C32" s="13" t="s">
        <v>78</v>
      </c>
      <c r="D32" s="12" t="s">
        <v>24</v>
      </c>
      <c r="E32" s="14">
        <v>1</v>
      </c>
      <c r="F32" s="15">
        <v>100</v>
      </c>
      <c r="G32" s="15">
        <v>250</v>
      </c>
      <c r="H32" s="11">
        <v>100</v>
      </c>
      <c r="I32" s="17">
        <v>58.5</v>
      </c>
      <c r="J32" s="18">
        <v>45.765</v>
      </c>
      <c r="K32" s="17">
        <v>554.265</v>
      </c>
      <c r="L32" s="17">
        <v>554.265</v>
      </c>
      <c r="M32" s="14">
        <v>49600000</v>
      </c>
      <c r="N32" s="11">
        <v>0.0496</v>
      </c>
      <c r="O32" s="11">
        <f t="shared" si="0"/>
        <v>0.13888</v>
      </c>
      <c r="P32" s="19"/>
      <c r="Q32" s="22" t="s">
        <v>79</v>
      </c>
      <c r="R32" s="12">
        <v>1</v>
      </c>
      <c r="S32" s="21">
        <f>1586.33*1.8*1.1*0.6*2.8</f>
        <v>5276.768112</v>
      </c>
    </row>
    <row r="33" s="2" customFormat="1" ht="93.75" spans="1:19">
      <c r="A33" s="12">
        <v>29</v>
      </c>
      <c r="B33" s="12" t="s">
        <v>22</v>
      </c>
      <c r="C33" s="13" t="s">
        <v>80</v>
      </c>
      <c r="D33" s="12" t="s">
        <v>24</v>
      </c>
      <c r="E33" s="14">
        <v>1</v>
      </c>
      <c r="F33" s="15">
        <v>100</v>
      </c>
      <c r="G33" s="15">
        <v>300</v>
      </c>
      <c r="H33" s="11">
        <v>100</v>
      </c>
      <c r="I33" s="17">
        <v>65</v>
      </c>
      <c r="J33" s="18">
        <v>50.85</v>
      </c>
      <c r="K33" s="17">
        <v>615.85</v>
      </c>
      <c r="L33" s="17">
        <v>615.85</v>
      </c>
      <c r="M33" s="14">
        <v>75240000</v>
      </c>
      <c r="N33" s="11">
        <v>0.07524</v>
      </c>
      <c r="O33" s="11">
        <f t="shared" si="0"/>
        <v>0.210672</v>
      </c>
      <c r="P33" s="19"/>
      <c r="Q33" s="22"/>
      <c r="R33" s="23"/>
      <c r="S33" s="24"/>
    </row>
    <row r="34" s="2" customFormat="1" ht="93.75" spans="1:19">
      <c r="A34" s="12">
        <v>30</v>
      </c>
      <c r="B34" s="12" t="s">
        <v>22</v>
      </c>
      <c r="C34" s="13" t="s">
        <v>81</v>
      </c>
      <c r="D34" s="12" t="s">
        <v>24</v>
      </c>
      <c r="E34" s="14">
        <v>1</v>
      </c>
      <c r="F34" s="15">
        <v>100</v>
      </c>
      <c r="G34" s="15">
        <v>500</v>
      </c>
      <c r="H34" s="11">
        <v>100</v>
      </c>
      <c r="I34" s="17">
        <v>91</v>
      </c>
      <c r="J34" s="18">
        <v>71.19</v>
      </c>
      <c r="K34" s="17">
        <v>862.19</v>
      </c>
      <c r="L34" s="17">
        <v>862.19</v>
      </c>
      <c r="M34" s="14">
        <v>144840000</v>
      </c>
      <c r="N34" s="11">
        <v>0.14484</v>
      </c>
      <c r="O34" s="11">
        <f t="shared" si="0"/>
        <v>0.405552</v>
      </c>
      <c r="P34" s="19"/>
      <c r="Q34" s="22"/>
      <c r="R34" s="23"/>
      <c r="S34" s="24"/>
    </row>
    <row r="35" s="2" customFormat="1" ht="93.75" spans="1:19">
      <c r="A35" s="12">
        <v>31</v>
      </c>
      <c r="B35" s="12" t="s">
        <v>22</v>
      </c>
      <c r="C35" s="13" t="s">
        <v>82</v>
      </c>
      <c r="D35" s="12" t="s">
        <v>24</v>
      </c>
      <c r="E35" s="14">
        <v>1</v>
      </c>
      <c r="F35" s="15">
        <v>100</v>
      </c>
      <c r="G35" s="15">
        <v>400</v>
      </c>
      <c r="H35" s="11">
        <v>100</v>
      </c>
      <c r="I35" s="17">
        <v>78</v>
      </c>
      <c r="J35" s="18">
        <v>61.02</v>
      </c>
      <c r="K35" s="17">
        <v>739.02</v>
      </c>
      <c r="L35" s="17">
        <v>739.02</v>
      </c>
      <c r="M35" s="14">
        <v>124200000</v>
      </c>
      <c r="N35" s="11">
        <v>0.1242</v>
      </c>
      <c r="O35" s="11">
        <f t="shared" si="0"/>
        <v>0.34776</v>
      </c>
      <c r="P35" s="19"/>
      <c r="Q35" s="22"/>
      <c r="R35" s="23"/>
      <c r="S35" s="24"/>
    </row>
    <row r="36" s="1" customFormat="1" ht="38" customHeight="1" spans="1:19">
      <c r="A36" s="16"/>
      <c r="B36" s="17" t="s">
        <v>83</v>
      </c>
      <c r="C36" s="17"/>
      <c r="D36" s="17"/>
      <c r="E36" s="17">
        <f>SUM(E5:E35)</f>
        <v>31</v>
      </c>
      <c r="F36" s="17"/>
      <c r="G36" s="17"/>
      <c r="H36" s="17"/>
      <c r="I36" s="17"/>
      <c r="J36" s="17"/>
      <c r="K36" s="17"/>
      <c r="L36" s="17">
        <f>SUM(L5:L35)</f>
        <v>56473.445</v>
      </c>
      <c r="M36" s="17"/>
      <c r="N36" s="17"/>
      <c r="O36" s="17">
        <f t="shared" ref="O36:S36" si="1">SUM(O5:O35)</f>
        <v>35.60233096</v>
      </c>
      <c r="P36" s="17">
        <f>+L36/O36</f>
        <v>1586.22886415637</v>
      </c>
      <c r="Q36" s="20"/>
      <c r="R36" s="17">
        <f t="shared" si="1"/>
        <v>28</v>
      </c>
      <c r="S36" s="17">
        <f t="shared" si="1"/>
        <v>125194.25499504</v>
      </c>
    </row>
  </sheetData>
  <mergeCells count="15">
    <mergeCell ref="F3:J3"/>
    <mergeCell ref="M3:N3"/>
    <mergeCell ref="A3:A4"/>
    <mergeCell ref="B3:B4"/>
    <mergeCell ref="C3:C4"/>
    <mergeCell ref="D3:D4"/>
    <mergeCell ref="E3:E4"/>
    <mergeCell ref="K3:K4"/>
    <mergeCell ref="L3:L4"/>
    <mergeCell ref="O3:O4"/>
    <mergeCell ref="P3:P4"/>
    <mergeCell ref="Q3:Q4"/>
    <mergeCell ref="R3:R4"/>
    <mergeCell ref="S3:S4"/>
    <mergeCell ref="A1:S2"/>
  </mergeCell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景石单方折算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2024-07-24T02:46:00Z</dcterms:created>
  <dcterms:modified xsi:type="dcterms:W3CDTF">2024-07-24T03:20:28Z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A91ADBAB60E34C5386700617425DA8FF_11</vt:lpwstr>
  </property>
  <property fmtid="{D5CDD505-2E9C-101B-9397-08002B2CF9AE}" pid="3" name="KSOProductBuildVer">
    <vt:lpwstr>2052-12.1.0.17147</vt:lpwstr>
  </property>
</Properties>
</file>