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204" tabRatio="949" firstSheet="36" activeTab="13"/>
  </bookViews>
  <sheets>
    <sheet name="封面" sheetId="1" r:id="rId1"/>
    <sheet name="报价说明" sheetId="2" r:id="rId2"/>
    <sheet name="汇总表" sheetId="69" r:id="rId3"/>
    <sheet name="工程量清单清单" sheetId="4" r:id="rId4"/>
    <sheet name="工程量计算数" sheetId="7" r:id="rId5"/>
    <sheet name="C0615(外开)" sheetId="5" r:id="rId6"/>
    <sheet name="C0915(外开)" sheetId="12" r:id="rId7"/>
    <sheet name="C1215(外开)" sheetId="13" r:id="rId8"/>
    <sheet name="C1515(外开)" sheetId="14" r:id="rId9"/>
    <sheet name="C1515'(外开)" sheetId="15" r:id="rId10"/>
    <sheet name="C1815(外开)" sheetId="16" r:id="rId11"/>
    <sheet name="C2118(外开)" sheetId="17" r:id="rId12"/>
    <sheet name="TC2118(外开)" sheetId="18" r:id="rId13"/>
    <sheet name="TC2418(外开)" sheetId="19" r:id="rId14"/>
    <sheet name="TC3318(外开)" sheetId="20" r:id="rId15"/>
    <sheet name="C1209(推拉)" sheetId="33" r:id="rId16"/>
    <sheet name="C1211(推拉)" sheetId="34" r:id="rId17"/>
    <sheet name="C1215(推拉)" sheetId="35" r:id="rId18"/>
    <sheet name="C1515'(推拉)" sheetId="36" r:id="rId19"/>
    <sheet name="C2724(推拉)" sheetId="37" r:id="rId20"/>
    <sheet name="C0915(固定)" sheetId="21" r:id="rId21"/>
    <sheet name="C1008(固定)" sheetId="22" r:id="rId22"/>
    <sheet name="C1224(固定)" sheetId="23" r:id="rId23"/>
    <sheet name="C2418(固定)" sheetId="24" r:id="rId24"/>
    <sheet name="C2724(固定)" sheetId="25" r:id="rId25"/>
    <sheet name="C3018(固定)" sheetId="26" r:id="rId26"/>
    <sheet name="XC1515(固定)" sheetId="27" r:id="rId27"/>
    <sheet name="MLC1415(门联窗)" sheetId="47" r:id="rId28"/>
    <sheet name="MLC1515(门联窗)" sheetId="48" r:id="rId29"/>
    <sheet name="MLC1524(门联窗)" sheetId="49" r:id="rId30"/>
    <sheet name="MLC1824(门联窗)" sheetId="50" r:id="rId31"/>
    <sheet name="TLM3854(门联窗)" sheetId="51" r:id="rId32"/>
    <sheet name="TLMLC2754(门联窗)" sheetId="52" r:id="rId33"/>
    <sheet name="C0615(上悬)" sheetId="28" r:id="rId34"/>
    <sheet name="C0815(上悬)" sheetId="29" r:id="rId35"/>
    <sheet name="C0915(上悬)" sheetId="30" r:id="rId36"/>
    <sheet name=" C0915(上悬)" sheetId="31" r:id="rId37"/>
    <sheet name="C1015(上悬)" sheetId="32" r:id="rId38"/>
    <sheet name="TLM1621(推拉)" sheetId="38" r:id="rId39"/>
    <sheet name="TLM1821(推拉)" sheetId="39" r:id="rId40"/>
    <sheet name="TLM1824(推拉)" sheetId="40" r:id="rId41"/>
    <sheet name="TLM2124(推拉)" sheetId="41" r:id="rId42"/>
    <sheet name="TLM2424(推拉)" sheetId="42" r:id="rId43"/>
    <sheet name="TLM2724(推拉)" sheetId="43" r:id="rId44"/>
    <sheet name="TLM2821(推拉)" sheetId="44" r:id="rId45"/>
    <sheet name="TLM3024(推拉)" sheetId="45" r:id="rId46"/>
    <sheet name="TLM3324(推拉)" sheetId="46" r:id="rId47"/>
    <sheet name="TLM4554(门联窗)" sheetId="53" r:id="rId48"/>
    <sheet name="BYC0518" sheetId="54" r:id="rId49"/>
    <sheet name="BYC0618" sheetId="55" r:id="rId50"/>
    <sheet name="BYC1424" sheetId="56" r:id="rId51"/>
    <sheet name="BYC1427" sheetId="57" r:id="rId52"/>
    <sheet name="BYC1908" sheetId="58" r:id="rId53"/>
    <sheet name="BYC1927" sheetId="60" r:id="rId54"/>
    <sheet name="BYC2010" sheetId="61" r:id="rId55"/>
    <sheet name="BYC2020" sheetId="62" r:id="rId56"/>
    <sheet name="BYC2218" sheetId="63" r:id="rId57"/>
    <sheet name="BYC2220" sheetId="64" r:id="rId58"/>
    <sheet name="BYC2518" sheetId="65" r:id="rId59"/>
    <sheet name="BYC2525" sheetId="66" r:id="rId60"/>
    <sheet name="M0921(露台门)" sheetId="68" r:id="rId61"/>
    <sheet name="采光井" sheetId="67" r:id="rId62"/>
    <sheet name="主要材料品牌单价" sheetId="6" r:id="rId63"/>
    <sheet name="五金配置表" sheetId="8" r:id="rId64"/>
    <sheet name="玻璃调整表" sheetId="9" r:id="rId65"/>
  </sheets>
  <definedNames>
    <definedName name="_xlnm._FilterDatabase" localSheetId="3" hidden="1">工程量清单清单!$A$3:$G$69</definedName>
    <definedName name="_xlnm._FilterDatabase" localSheetId="4" hidden="1">工程量计算数!$A$2:$I$106</definedName>
    <definedName name="_xlnm.Print_Area" localSheetId="0">封面!$A$1:$F$15</definedName>
    <definedName name="_xlnm.Print_Titles" localSheetId="3">工程量清单清单!$1:$3</definedName>
    <definedName name="_xlnm.Print_Area" localSheetId="3">工程量清单清单!$A$1:$G$69</definedName>
    <definedName name="_xlnm.Print_Area" localSheetId="5">'C0615(外开)'!$A$1:$I$36</definedName>
    <definedName name="_xlnm.Print_Area" localSheetId="6">'C0915(外开)'!$A$1:$I$36</definedName>
    <definedName name="_xlnm.Print_Area" localSheetId="7">'C1215(外开)'!$A$1:$I$36</definedName>
    <definedName name="_xlnm.Print_Area" localSheetId="8">'C1515(外开)'!$A$1:$I$36</definedName>
    <definedName name="_xlnm.Print_Area" localSheetId="9">'C1515''(外开)'!$A$1:$I$36</definedName>
    <definedName name="_xlnm.Print_Area" localSheetId="10">'C1815(外开)'!$A$1:$I$36</definedName>
    <definedName name="_xlnm.Print_Area" localSheetId="11">'C2118(外开)'!$A$1:$I$36</definedName>
    <definedName name="_xlnm.Print_Area" localSheetId="12">'TC2118(外开)'!$A$1:$I$36</definedName>
    <definedName name="_xlnm.Print_Area" localSheetId="13">'TC2418(外开)'!$A$1:$I$36</definedName>
    <definedName name="_xlnm.Print_Area" localSheetId="14">'TC3318(外开)'!$A$1:$I$36</definedName>
    <definedName name="_xlnm.Print_Area" localSheetId="20">'C0915(固定)'!$A$1:$I$36</definedName>
    <definedName name="_xlnm.Print_Area" localSheetId="21">'C1008(固定)'!$A$1:$I$36</definedName>
    <definedName name="_xlnm.Print_Area" localSheetId="22">'C1224(固定)'!$A$1:$I$36</definedName>
    <definedName name="_xlnm.Print_Area" localSheetId="23">'C2418(固定)'!$A$1:$I$36</definedName>
    <definedName name="_xlnm.Print_Area" localSheetId="24">'C2724(固定)'!$A$1:$I$36</definedName>
    <definedName name="_xlnm.Print_Area" localSheetId="25">'C3018(固定)'!$A$1:$I$36</definedName>
    <definedName name="_xlnm.Print_Area" localSheetId="26">'XC1515(固定)'!$A$1:$I$36</definedName>
    <definedName name="_xlnm.Print_Area" localSheetId="33">'C0615(上悬)'!$A$1:$I$36</definedName>
    <definedName name="_xlnm.Print_Area" localSheetId="34">'C0815(上悬)'!$A$1:$I$36</definedName>
    <definedName name="_xlnm.Print_Area" localSheetId="35">'C0915(上悬)'!$A$1:$I$36</definedName>
    <definedName name="_xlnm.Print_Area" localSheetId="36">' C0915(上悬)'!$A$1:$I$36</definedName>
    <definedName name="_xlnm.Print_Area" localSheetId="37">'C1015(上悬)'!$A$1:$I$36</definedName>
    <definedName name="_xlnm.Print_Area" localSheetId="15">'C1209(推拉)'!$A$1:$I$36</definedName>
    <definedName name="_xlnm.Print_Area" localSheetId="16">'C1211(推拉)'!$A$1:$I$36</definedName>
    <definedName name="_xlnm.Print_Area" localSheetId="17">'C1215(推拉)'!$A$1:$I$36</definedName>
    <definedName name="_xlnm.Print_Area" localSheetId="18">'C1515''(推拉)'!$A$1:$I$36</definedName>
    <definedName name="_xlnm.Print_Area" localSheetId="19">'C2724(推拉)'!$A$1:$I$36</definedName>
    <definedName name="_xlnm.Print_Area" localSheetId="38">'TLM1621(推拉)'!$A$1:$I$36</definedName>
    <definedName name="_xlnm.Print_Area" localSheetId="39">'TLM1821(推拉)'!$A$1:$I$36</definedName>
    <definedName name="_xlnm.Print_Area" localSheetId="40">'TLM1824(推拉)'!$A$1:$I$36</definedName>
    <definedName name="_xlnm.Print_Area" localSheetId="41">'TLM2124(推拉)'!$A$1:$I$36</definedName>
    <definedName name="_xlnm.Print_Area" localSheetId="42">'TLM2424(推拉)'!$A$1:$I$36</definedName>
    <definedName name="_xlnm.Print_Area" localSheetId="43">'TLM2724(推拉)'!$A$1:$I$36</definedName>
    <definedName name="_xlnm.Print_Area" localSheetId="44">'TLM2821(推拉)'!$A$1:$I$36</definedName>
    <definedName name="_xlnm.Print_Area" localSheetId="45">'TLM3024(推拉)'!$A$1:$I$36</definedName>
    <definedName name="_xlnm.Print_Area" localSheetId="46">'TLM3324(推拉)'!$A$1:$I$36</definedName>
    <definedName name="_xlnm.Print_Area" localSheetId="27">'MLC1415(门联窗)'!$A$1:$I$36</definedName>
    <definedName name="\e">#REF!</definedName>
    <definedName name="\k">#N/A</definedName>
    <definedName name="_xlnm.Print_Area" localSheetId="28">'MLC1515(门联窗)'!$A$1:$I$36</definedName>
    <definedName name="_xlnm.Print_Area" localSheetId="29">'MLC1524(门联窗)'!$A$1:$I$37</definedName>
    <definedName name="_xlnm.Print_Area" localSheetId="30">'MLC1824(门联窗)'!$A$1:$I$37</definedName>
    <definedName name="_xlnm.Print_Area" localSheetId="31">'TLM3854(门联窗)'!$A$1:$I$44</definedName>
    <definedName name="\O">#REF!</definedName>
    <definedName name="_xlnm.Print_Area" localSheetId="32">'TLMLC2754(门联窗)'!$A$1:$I$44</definedName>
    <definedName name="_xlnm.Print_Area" localSheetId="47">'TLM4554(门联窗)'!$A$1:$I$44</definedName>
    <definedName name="_xlnm.Print_Area" localSheetId="48">'BYC0518'!$A$1:$I$36</definedName>
    <definedName name="_xlnm.Print_Area" localSheetId="49">'BYC0618'!$A$1:$I$36</definedName>
    <definedName name="_xlnm.Print_Area" localSheetId="50">'BYC1424'!$A$1:$I$36</definedName>
    <definedName name="_xlnm.Print_Area" localSheetId="51">'BYC1427'!$A$1:$I$36</definedName>
    <definedName name="_xlnm.Print_Area" localSheetId="52">'BYC1908'!$A$1:$I$36</definedName>
    <definedName name="_xlnm.Print_Area" localSheetId="53">'BYC1927'!$A$1:$I$36</definedName>
    <definedName name="_xlnm.Print_Area" localSheetId="54">'BYC2010'!$A$1:$I$36</definedName>
    <definedName name="_xlnm.Print_Area" localSheetId="55">'BYC2020'!$A$1:$I$36</definedName>
    <definedName name="_xlnm.Print_Area" localSheetId="56">'BYC2218'!$A$1:$I$36</definedName>
    <definedName name="_xlnm.Print_Area" localSheetId="57">'BYC2220'!$A$1:$I$36</definedName>
    <definedName name="_xlnm.Print_Area" localSheetId="58">'BYC2518'!$A$1:$I$36</definedName>
    <definedName name="_xlnm.Print_Area" localSheetId="59">'BYC2525'!$A$1:$I$36</definedName>
    <definedName name="_xlnm.Print_Area" localSheetId="61">采光井!$A$1:$I$40</definedName>
    <definedName name="___BMK10">#REF!</definedName>
    <definedName name="\f">#N/A</definedName>
    <definedName name="_xlnm.Print_Area" localSheetId="60">'M0921(露台门)'!$A$1:$I$36</definedName>
    <definedName name="\e" localSheetId="2">#REF!</definedName>
    <definedName name="\O" localSheetId="2">#REF!</definedName>
    <definedName name="___BMK10" localSheetId="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<sst xmlns="http://schemas.openxmlformats.org/spreadsheetml/2006/main" count="6533" uniqueCount="326">
  <si>
    <t>投 标 报 价</t>
  </si>
  <si>
    <t>招   标   人：</t>
  </si>
  <si>
    <t xml:space="preserve"> 河南浩德龙瑞置业有限公司  </t>
  </si>
  <si>
    <t>工  程 名 称：</t>
  </si>
  <si>
    <t xml:space="preserve">悠然居项目门窗、百叶制作安装工程 </t>
  </si>
  <si>
    <t>投标报价（小写）：</t>
  </si>
  <si>
    <t>元</t>
  </si>
  <si>
    <t>(大 写 金 额）：</t>
  </si>
  <si>
    <t>投  标  单  位：</t>
  </si>
  <si>
    <t xml:space="preserve">                           （单位盖章）   </t>
  </si>
  <si>
    <t>法定代表人或其授权人：</t>
  </si>
  <si>
    <t xml:space="preserve">                           （签字或盖章） </t>
  </si>
  <si>
    <t>编  制  时  间：</t>
  </si>
  <si>
    <t xml:space="preserve">         2024   年   05   月   18  日    </t>
  </si>
  <si>
    <t>工程量清单编制说明</t>
  </si>
  <si>
    <t>一</t>
  </si>
  <si>
    <t>报价范围</t>
  </si>
  <si>
    <t>承包范围：悠然居项目门窗百叶制作安装工程，包含断桥铝合金门窗、百叶、防火窗、耐火窗、单元门、推拉门、楼梯间钢质门；</t>
  </si>
  <si>
    <t>清单及报价依据：悠然居项目建筑施工图、门窗深化图、工程质量及技术标准</t>
  </si>
  <si>
    <t>水电接口：甲方现场提供水电接驳点，接驳点后的材料及安装由中标单位自行负责。</t>
  </si>
  <si>
    <t>二</t>
  </si>
  <si>
    <t>投标报价说明:</t>
  </si>
  <si>
    <t>本项目工程采用工程量清单综合单价报价，合同价形式为含税暂定总价，按门窗净面积*综合单价据实结算。门窗净面积=外框高度*外框宽度，门窗外框高度按二次深化门窗图纸洞口高度-30mm、外框宽度按二次深化图纸门窗洞口宽度-30mm；</t>
  </si>
  <si>
    <t>进入综合单价中的材料（型材、玻璃、五金、胶条、毛条、胶等）均为不含增值税价格。合同履行期间若国家增值税税率发生调整时，按不含增值税综合单价不变的原则，以实际开具的增值税发票为界，税率按国家最新政策执行。</t>
  </si>
  <si>
    <t>本次招标的不含增值税综合单价包括；(1)材料费用包括型材、玻璃、密封胶、发泡胶、胶条、毛条、五金配件及制作安装中必须的自攻丝、射钉、铆钉、射钉、玻璃垫块、防水砂浆、美纹纸等材料；(2)加工制作安装费用包含按照招标文件要求完成门窗安装所需的人工、材料、机械、运输费、成品保护、检测费、淋水试验、塞缝、措施费(含安全施工、文明施工费、疫情防护、冬雨季施工、夜间施工、二次搬运、赶工等)、各种管理费、利润、规费、市场涨价风险等的全部费用；(3)加工制作和安装费不因实际所用材料品牌的变换而发生变化。</t>
  </si>
  <si>
    <t>投标人应对本工程招标范围、内容、技术说明、采用规范要求、合同条件、质量标准、工期进度要求、施工现场情况、工程所在地的周围环境、交通等与工程施工有关的所有情况进行详细了解和研究,自行组织现场踏勘了解施工现场实际情况并调查市场价格及工程所在地相关建筑市场管理政策、法律和规定，根据自行编制的施工组织设计或施工方案，结合本企业的自身技术资质情况、经济物质资源情况、经营能力、组织管理能力，及相关计价规则、技术装备水平、管理水平，工程实际情况、风险程度等自主报价，投标报价被认为能够全面履行应尽的义务和应承担的责任。</t>
  </si>
  <si>
    <t>工地周围环境、交通道路、现场地质资料、周围地下管网、现场条件、招标文件、承包范围、施工组织设计，并考虑检验检测、施工技术措施、安全文明施工措施、疫情防护、样板房抢工、保修期内因施工质量问题引起的维修等因素，以及除可调差材料外的风险因素，均应在投标报价中统一考虑，不再另外计取任何其他费用。</t>
  </si>
  <si>
    <t>投标人的投标报价必须在合理范围内，不允许不均衡报价，不允许对相同的清单项报不同的价格。如投标人的某些综合单价与市场价格相差较大，招标人有权要求投标人对其作出澄清说明，并且招标人有权在中标后对其单价进行平衡调整；如出现相同清单项报价不同，招标人有权按照最低价格执行。</t>
  </si>
  <si>
    <t>投标人应认真阅读招标文件的全部内容，如有错误和疑义，请以书面形式提出，如没有提出，则表明对招标文件的全部内容已理解并且接受，对此产生的全部责任由投标人承担。投标人必须按招标文件要求进行报价，不得对招标文件内容进行实质性改变，如出现投标文件同招标文件不一致的地方以招标文件为准，表格中的数字均有公式链接关系，请投标人自行检查，保证其正确性，否则因数据链接导致的错误责任由投标人承担。</t>
  </si>
  <si>
    <t>招标人未指定产地或品牌的材料、设备由投标单位自主选择，所选择的材料设备均为经国家产品质量监督检验中心检测合格的产品，且满足招标技术要求。投标单位应填报相应的材料设备单价、品牌、规格、型号、产地等</t>
  </si>
  <si>
    <t>门窗与主体结构的塞缝由中标单位负责，窗框底边及两侧边上翻150mm高范围采用干硬性防水砂浆塞缝，上边及两侧剩余部分打发泡胶塞缝。</t>
  </si>
  <si>
    <t>三</t>
  </si>
  <si>
    <t>调差及其他</t>
  </si>
  <si>
    <t>本工程对市场价格波动引起的调整，对铝锭、玻璃主材价格（包含运杂、运输损耗、装卸等费用）进行调整；其余所有人工、材料、机械等均不随市场价格或政策变化而调整，单栋楼门窗具体调整方式：
一、铝锭：
(1)投标时铝锭主材价格由投标人结合市场自主报价；
(2)基期铝锭价格A（除税价）：以合同签订日为基期价格；铝锭价格以长江有色网(www.smm.$C$n)“SMM A00铝”当日现货均价为准；合同签订日恰遇周六、日、休市日、节假日，则按周六、日、休市日、节假日前一个交易日现货均价执行(除税价格)；
(3)施工期价格B（除税价）：以门窗框料第一次进场日（以甲方通知进场日期为准）前20天再往前推7天内的铝锭算术平均价格（遇到节假日无价格时，前推计足7天的平均值）为施工期价格；当施工期价格与基期铝锭价格之比浮动率在±5%以内(含±5%)不予调整，超过±5%时，只对超出部分进行调整(除税价格)；
(4)铝材调差费用=[B-A*(1±5%)]*可调差铝材总量*（1+合同增值税税率），上涨时为+5%，下跌时为-5%；
(5)调差部分只计税金，其他均不作调整；
三、玻璃（仅对浮法玻璃原片进行调差，二次深加工钢化、镀膜、中空、加胶、防火处理等不调差）：
(1)投标时玻璃主材价格由投标人结合市场自主报价；
(2)基期玻璃价格P0（除税价）：以合同签订日对应当期（签约日对应的上旬、中旬或下旬）价格为基期价格；玻璃价格以国家统计局(http://www.stats.gov.$C$n)“流通领域重要生产资料市场价格变动情况”公布的“浮法平板玻璃4.8/5mm”价格为准；
(3))施工期玻璃价格P1（除税价）：以首批玻璃进场日对应当期（以甲方通知玻璃进场日对应的上旬、中旬或下旬）算术平均价格为施工期价格；当施工期价格与基期价格之比浮动率在±5%以内(含±5%)不予调整，超过±5%时，只对超出部分进行调整(除税价格)；
(4)玻璃调差费用=[P1-P0*(1±5%)]*可调差玻璃总量*（1+合同增值税税率）/(80.00或66.67或40.00)，上涨时为+5%，下跌时为-5%；
(5)玻璃总量玻璃总量的计算，吨单价与平米单价折合关系为：5mm厚每吨=80.00㎡，6mm厚每吨=66.67㎡，8mm厚每吨=50.00㎡，10mm厚每吨=40㎡.00；双层或三层玻璃按同型号叠加计算。</t>
  </si>
  <si>
    <t>总包服务费、配合费已由甲方统一支付给总包单位，甲方已支付的配合费包括施工方因施工需要使用总包脚手架、垂直运输工具、材料存放场地、供水电接驳点、资料统一归档的费用。</t>
  </si>
  <si>
    <t>本页以下无内容！</t>
  </si>
  <si>
    <t>悠然居项目门窗工程造价汇总表</t>
  </si>
  <si>
    <t>序号</t>
  </si>
  <si>
    <t>项目名称</t>
  </si>
  <si>
    <t>门窗面积
（m2）</t>
  </si>
  <si>
    <t>不含增值税综合单价(元/m2)</t>
  </si>
  <si>
    <t>增值税税率
（%）</t>
  </si>
  <si>
    <t>含税合价(元)</t>
  </si>
  <si>
    <t>备注</t>
  </si>
  <si>
    <t>①</t>
  </si>
  <si>
    <t>②</t>
  </si>
  <si>
    <t>③</t>
  </si>
  <si>
    <r>
      <rPr>
        <sz val="10"/>
        <rFont val="Calibri"/>
        <charset val="134"/>
      </rPr>
      <t>④</t>
    </r>
    <r>
      <rPr>
        <sz val="10"/>
        <rFont val="宋体"/>
        <charset val="134"/>
      </rPr>
      <t>=</t>
    </r>
    <r>
      <rPr>
        <sz val="10"/>
        <rFont val="Calibri"/>
        <charset val="134"/>
      </rPr>
      <t>①*②*</t>
    </r>
    <r>
      <rPr>
        <sz val="10"/>
        <rFont val="宋体"/>
        <charset val="134"/>
      </rPr>
      <t>（</t>
    </r>
    <r>
      <rPr>
        <sz val="10"/>
        <rFont val="Calibri"/>
        <charset val="134"/>
      </rPr>
      <t>1+③</t>
    </r>
    <r>
      <rPr>
        <sz val="10"/>
        <rFont val="宋体"/>
        <charset val="134"/>
      </rPr>
      <t>）</t>
    </r>
  </si>
  <si>
    <t>外平开窗</t>
  </si>
  <si>
    <t>推拉窗</t>
  </si>
  <si>
    <t>固定窗</t>
  </si>
  <si>
    <t>门联窗</t>
  </si>
  <si>
    <t>上悬窗</t>
  </si>
  <si>
    <t>百叶窗</t>
  </si>
  <si>
    <t>推拉门</t>
  </si>
  <si>
    <t>露台门</t>
  </si>
  <si>
    <t>采光井</t>
  </si>
  <si>
    <t>合计</t>
  </si>
  <si>
    <t>毛口安装费率</t>
  </si>
  <si>
    <r>
      <rPr>
        <sz val="10"/>
        <rFont val="宋体"/>
        <charset val="134"/>
      </rPr>
      <t>不计入总价，据实结算</t>
    </r>
    <r>
      <rPr>
        <b/>
        <sz val="10"/>
        <rFont val="宋体"/>
        <charset val="134"/>
      </rPr>
      <t>(毛口安装报价不包含附框，若后期需安装附框，附框不含税单价40元/每米)</t>
    </r>
  </si>
  <si>
    <t>门窗工程量清单表</t>
  </si>
  <si>
    <t>门窗类型</t>
  </si>
  <si>
    <t>门窗编号</t>
  </si>
  <si>
    <t>特征描述</t>
  </si>
  <si>
    <t>不含增值税综合单价（元/m2）</t>
  </si>
  <si>
    <t>不含增值合计
（元）</t>
  </si>
  <si>
    <t>C0615</t>
  </si>
  <si>
    <t>65系列断桥铝合金窗
5+9A+5+9A+5中空Low-E钢化玻璃</t>
  </si>
  <si>
    <t>C0915</t>
  </si>
  <si>
    <t>C1215</t>
  </si>
  <si>
    <t>C1515</t>
  </si>
  <si>
    <t>C1515'</t>
  </si>
  <si>
    <t>C1815</t>
  </si>
  <si>
    <t>C2118</t>
  </si>
  <si>
    <t>TC2118</t>
  </si>
  <si>
    <t>TC2418</t>
  </si>
  <si>
    <t>TC3318</t>
  </si>
  <si>
    <t>小计</t>
  </si>
  <si>
    <t>C1209</t>
  </si>
  <si>
    <t>90系列断桥铝合金推拉窗 
5+9A+5中空Low-E钢化玻璃</t>
  </si>
  <si>
    <t>C1211</t>
  </si>
  <si>
    <t>C2724</t>
  </si>
  <si>
    <t>C1008</t>
  </si>
  <si>
    <t>C1224</t>
  </si>
  <si>
    <t>C2418</t>
  </si>
  <si>
    <t>C3018</t>
  </si>
  <si>
    <t>XC1515</t>
  </si>
  <si>
    <t>MLC1415</t>
  </si>
  <si>
    <t>65系列断桥铝合金门
5+9A+5+9A+5中空Low-E钢化玻璃</t>
  </si>
  <si>
    <t>MLC1515</t>
  </si>
  <si>
    <t>65系列断桥铝门联窗
5+9A+5+9A+5中空Low-E钢化玻璃</t>
  </si>
  <si>
    <t>MLC1524</t>
  </si>
  <si>
    <t>MLC1824</t>
  </si>
  <si>
    <t>90系列断桥铝合金门
5+9A+5+9A+5中空Low-E钢化玻璃</t>
  </si>
  <si>
    <t>TLM3854</t>
  </si>
  <si>
    <t>160X70X4系列断桥铝合金幕墙型材 
10+12A+10+12A+10中空Low-E钢化玻璃</t>
  </si>
  <si>
    <t>TLMLC2754</t>
  </si>
  <si>
    <t>160X70X4系列断桥铝合金型材 
10+12A+10+12A+10中空Low-E钢化玻璃</t>
  </si>
  <si>
    <t>C0815</t>
  </si>
  <si>
    <t>*C0915</t>
  </si>
  <si>
    <t>C1015</t>
  </si>
  <si>
    <t>BYC0518</t>
  </si>
  <si>
    <t>铝合金防雨百叶</t>
  </si>
  <si>
    <t>BYC0618</t>
  </si>
  <si>
    <t>BYC1908</t>
  </si>
  <si>
    <t>BYC1927</t>
  </si>
  <si>
    <t>BYC2010</t>
  </si>
  <si>
    <t>BYC2020</t>
  </si>
  <si>
    <t>BYC2218</t>
  </si>
  <si>
    <t>BYC2220</t>
  </si>
  <si>
    <t>BYC2518</t>
  </si>
  <si>
    <t>BYC2525</t>
  </si>
  <si>
    <t>120系列断桥铝合金门
5+9A+5+9A+5中空Low-E钢化玻璃</t>
  </si>
  <si>
    <t>TLM3324</t>
  </si>
  <si>
    <t>TLM4554</t>
  </si>
  <si>
    <t>采光井（通风井）</t>
  </si>
  <si>
    <t>60X60X3方钢管(氟碳喷涂)
6+12A+5+0.76pvb+5mm中空夹胶钢化玻璃</t>
  </si>
  <si>
    <t>楼号</t>
  </si>
  <si>
    <t>门窗
宽度mm</t>
  </si>
  <si>
    <t>门窗
高度mm</t>
  </si>
  <si>
    <t>数量
（樘）</t>
  </si>
  <si>
    <t>1#楼</t>
  </si>
  <si>
    <t>65系列断桥铝合金窗
6+9A+6+9A+6中空Low-E钢化玻璃</t>
  </si>
  <si>
    <t>厨房</t>
  </si>
  <si>
    <t>屋顶</t>
  </si>
  <si>
    <t>日照中心</t>
  </si>
  <si>
    <t>90系列断桥铝合金窗
5+9A+5中空Low-E钢化玻璃</t>
  </si>
  <si>
    <t>楼梯间</t>
  </si>
  <si>
    <t>TLM3024</t>
  </si>
  <si>
    <t>阳台</t>
  </si>
  <si>
    <t>TLM2724</t>
  </si>
  <si>
    <t>TLM2124</t>
  </si>
  <si>
    <t>BYC1427</t>
  </si>
  <si>
    <t>BYC1424</t>
  </si>
  <si>
    <t>2#楼</t>
  </si>
  <si>
    <t>卫生间</t>
  </si>
  <si>
    <t>65系列断桥铝合金窗
5+9A+5中空Low-E钢化玻璃</t>
  </si>
  <si>
    <t>TLM1824</t>
  </si>
  <si>
    <t>120系列断桥隔热推拉门 
5+9A+5+9A+5中空钢化玻璃</t>
  </si>
  <si>
    <t>TLM2821</t>
  </si>
  <si>
    <t>TLM1821</t>
  </si>
  <si>
    <t>TLM1621</t>
  </si>
  <si>
    <t>3#楼</t>
  </si>
  <si>
    <t>5#楼</t>
  </si>
  <si>
    <t>外开门</t>
  </si>
  <si>
    <t>M0921</t>
  </si>
  <si>
    <t>露台</t>
  </si>
  <si>
    <t>11#楼</t>
  </si>
  <si>
    <t>TLM2424</t>
  </si>
  <si>
    <t>120系列断桥推拉门 
5+9A+5+9A+5中空Low-E钢化玻璃</t>
  </si>
  <si>
    <t>13#楼</t>
  </si>
  <si>
    <t>门窗单价分析表</t>
  </si>
  <si>
    <t>名称</t>
  </si>
  <si>
    <t>系列分类</t>
  </si>
  <si>
    <t>65系列断桥</t>
  </si>
  <si>
    <t>深化图</t>
  </si>
  <si>
    <t>开启方式</t>
  </si>
  <si>
    <t>洞口宽
（mm)</t>
  </si>
  <si>
    <t>洞口高度
（mm)</t>
  </si>
  <si>
    <t>单樘面积</t>
  </si>
  <si>
    <t>洞口面积
（㎡）</t>
  </si>
  <si>
    <t>外框面积（㎡）</t>
  </si>
  <si>
    <t>构件名称</t>
  </si>
  <si>
    <t>单位</t>
  </si>
  <si>
    <t>每平米消耗量</t>
  </si>
  <si>
    <t>损耗</t>
  </si>
  <si>
    <t>单价（元/单位）</t>
  </si>
  <si>
    <t>合价（元/m2）</t>
  </si>
  <si>
    <t>品种、规格、产地</t>
  </si>
  <si>
    <t>型材</t>
  </si>
  <si>
    <t>粉末喷涂铝型材断桥铝型材</t>
  </si>
  <si>
    <t>kg/m2</t>
  </si>
  <si>
    <t>兴发、南山、凤铝</t>
  </si>
  <si>
    <t>粉末喷涂铝型材普通铝型材</t>
  </si>
  <si>
    <t>素铝型材</t>
  </si>
  <si>
    <t>钢衬（热镀锌）</t>
  </si>
  <si>
    <t>五金</t>
  </si>
  <si>
    <t>外开窗五金</t>
  </si>
  <si>
    <t>套</t>
  </si>
  <si>
    <t>坚朗、国强</t>
  </si>
  <si>
    <t>玻璃</t>
  </si>
  <si>
    <t>5low-e+9A+5+9A+5中空钢化玻璃</t>
  </si>
  <si>
    <t>m2</t>
  </si>
  <si>
    <t>北玻、南玻、信义（原片）</t>
  </si>
  <si>
    <t>密封材料</t>
  </si>
  <si>
    <t>按外框面积</t>
  </si>
  <si>
    <t>中性硅酮耐候胶</t>
  </si>
  <si>
    <t>支</t>
  </si>
  <si>
    <t>广州白云、之江、成都硅宝</t>
  </si>
  <si>
    <t>密封胶</t>
  </si>
  <si>
    <t>聚氨酯发泡剂</t>
  </si>
  <si>
    <t>北京斯科瑞、中天氟硅、广州安泰</t>
  </si>
  <si>
    <t>组角结构胶</t>
  </si>
  <si>
    <t>防水砂浆塞缝</t>
  </si>
  <si>
    <t>m</t>
  </si>
  <si>
    <t>辅材及其他</t>
  </si>
  <si>
    <t>三元乙丙胶条</t>
  </si>
  <si>
    <t>浙江新安东、江阴海达、开封龙亭</t>
  </si>
  <si>
    <t>毛条</t>
  </si>
  <si>
    <t>组角钢片</t>
  </si>
  <si>
    <t>个</t>
  </si>
  <si>
    <t>固定片</t>
  </si>
  <si>
    <t>其他（螺钉、工艺盖等）-铝合金窗</t>
  </si>
  <si>
    <t>加工制作费-铝合金窗</t>
  </si>
  <si>
    <t>现场安装费-铝合金窗</t>
  </si>
  <si>
    <t>包装运输费</t>
  </si>
  <si>
    <t>水电费</t>
  </si>
  <si>
    <t>门窗检测及淋水试验</t>
  </si>
  <si>
    <t>成品保护费</t>
  </si>
  <si>
    <t>直接费小计</t>
  </si>
  <si>
    <t>（1+2+…+11)</t>
  </si>
  <si>
    <t>按外框面积综合单价（元/㎡）</t>
  </si>
  <si>
    <t>管理费、利润</t>
  </si>
  <si>
    <t>(12)× 8.5 %</t>
  </si>
  <si>
    <t>不含税综合单价</t>
  </si>
  <si>
    <t>(12+13)</t>
  </si>
  <si>
    <t>m3</t>
  </si>
  <si>
    <t>90系列断桥</t>
  </si>
  <si>
    <t>推拉窗五金-条锁</t>
  </si>
  <si>
    <t>5low-e+9A+5中空钢化玻璃</t>
  </si>
  <si>
    <t>外平开门</t>
  </si>
  <si>
    <t>平开门五金-单开</t>
  </si>
  <si>
    <t>160X70X4系列断桥</t>
  </si>
  <si>
    <t>隔热粉末喷涂铝型材-幕墙</t>
  </si>
  <si>
    <t>普通粉末喷涂铝型材-幕墙</t>
  </si>
  <si>
    <t>普通氟碳喷涂铝型材-幕墙</t>
  </si>
  <si>
    <t>素铝型材-幕墙</t>
  </si>
  <si>
    <t>玻璃及铝板</t>
  </si>
  <si>
    <t>10low-e+12A+10+12A+10中空钢化玻璃</t>
  </si>
  <si>
    <t>2.5mm厚浅灰氟碳喷涂铝单板</t>
  </si>
  <si>
    <t>镀锌钢板300*200*8</t>
  </si>
  <si>
    <t>镀锌角码120*80*8@L=80</t>
  </si>
  <si>
    <t>化学锚栓12*160</t>
  </si>
  <si>
    <t>其他（螺钉、工艺盖等）-幕墙</t>
  </si>
  <si>
    <t>加工制作费-幕墙</t>
  </si>
  <si>
    <t>现场安装费-幕墙</t>
  </si>
  <si>
    <t>包装运输费-幕墙</t>
  </si>
  <si>
    <t>水电费-幕墙</t>
  </si>
  <si>
    <t>检测及淋水试验-幕墙(含措施)</t>
  </si>
  <si>
    <t>成品保护费-幕墙</t>
  </si>
  <si>
    <t>上悬窗五金</t>
  </si>
  <si>
    <t>120系列断桥</t>
  </si>
  <si>
    <t>推拉门五金-条锁+大拉手</t>
  </si>
  <si>
    <t>其他（螺钉、工艺盖等）-推拉门</t>
  </si>
  <si>
    <t>加工制作费-推拉门</t>
  </si>
  <si>
    <t>现场安装费-推拉门</t>
  </si>
  <si>
    <t>加工制作费-铝合金百叶窗</t>
  </si>
  <si>
    <t>现场安装费-铝合金百叶窗</t>
  </si>
  <si>
    <t>百叶窗五金</t>
  </si>
  <si>
    <t>采光井五金</t>
  </si>
  <si>
    <t>6+12A+5+0.76pvb+5mm中空夹胶钢化玻璃</t>
  </si>
  <si>
    <t>副框粘接</t>
  </si>
  <si>
    <t>氟碳喷涂</t>
  </si>
  <si>
    <t>镀锌钢板100*200*8</t>
  </si>
  <si>
    <t>其他（螺钉、工艺盖等）-采光井</t>
  </si>
  <si>
    <t>加工制作费-采光井</t>
  </si>
  <si>
    <t>现场安装费-采光井</t>
  </si>
  <si>
    <t>门窗工程材料品牌及单价表（样表）</t>
  </si>
  <si>
    <t>工程名称：悠然居项目</t>
  </si>
  <si>
    <r>
      <rPr>
        <sz val="9"/>
        <rFont val="Times New Roman"/>
        <charset val="134"/>
      </rPr>
      <t xml:space="preserve">  </t>
    </r>
    <r>
      <rPr>
        <sz val="9"/>
        <rFont val="宋体"/>
        <charset val="134"/>
      </rPr>
      <t>厂家及品牌</t>
    </r>
  </si>
  <si>
    <t>规格及型号</t>
  </si>
  <si>
    <r>
      <rPr>
        <sz val="9"/>
        <rFont val="宋体"/>
        <charset val="134"/>
      </rPr>
      <t>不含增值税单价</t>
    </r>
    <r>
      <rPr>
        <sz val="9"/>
        <rFont val="Times New Roman"/>
        <charset val="134"/>
      </rPr>
      <t xml:space="preserve"> </t>
    </r>
  </si>
  <si>
    <t>铝合金型材</t>
  </si>
  <si>
    <t>65系列断桥铝合金</t>
  </si>
  <si>
    <t>t</t>
  </si>
  <si>
    <t>65系列</t>
  </si>
  <si>
    <t>2024.4.15铝锭价</t>
  </si>
  <si>
    <t>90系列断桥铝合金</t>
  </si>
  <si>
    <t>90系列</t>
  </si>
  <si>
    <t>120系列断桥铝合金</t>
  </si>
  <si>
    <t>120系列</t>
  </si>
  <si>
    <t>铝合金五金</t>
  </si>
  <si>
    <t>幕墙门联窗</t>
  </si>
  <si>
    <t>单元门</t>
  </si>
  <si>
    <t>钢质门</t>
  </si>
  <si>
    <t>5+9A+5中空玻璃</t>
  </si>
  <si>
    <t>以2024年4月上旬流通领域重要生产资料市场价格变动情况“浮法平板玻璃（4.8/5mm）不含税价为1534.51元/T”为基准</t>
  </si>
  <si>
    <t>㎡</t>
  </si>
  <si>
    <t>单银low-e</t>
  </si>
  <si>
    <t>5+9A+5+9A+5中空玻璃</t>
  </si>
  <si>
    <t>8+9A+8+9A+8中空玻璃</t>
  </si>
  <si>
    <t>10+12A+10+12A+10中空玻璃</t>
  </si>
  <si>
    <t>密封胶条</t>
  </si>
  <si>
    <t>胶</t>
  </si>
  <si>
    <t>中性硅酮密封胶</t>
  </si>
  <si>
    <t>硅酮耐候胶</t>
  </si>
  <si>
    <t>发泡胶</t>
  </si>
  <si>
    <t>元/支</t>
  </si>
  <si>
    <t>25*38铝合金方管</t>
  </si>
  <si>
    <t>120*65*2.5方矩管</t>
  </si>
  <si>
    <t>M10*140化学锚栓</t>
  </si>
  <si>
    <t>100*200*8热镀锌钢板</t>
  </si>
  <si>
    <t>注：1、投标人须分项说明其投标价格中所包括的关于技术规范规定之主要物料限制范围内所选用上述物料的产地来源及其到工地材料价格；若属于进口或合资产品，亦需一并作出说明；以便评标,及作为本工程内有关计日工作类工程变更的计价基础。上表所报材料价格应与分部分项工程量清单中同样材料的价格一致，列项不全时自行补充。投标单位选用品牌需满足招标文件要求，同时满足消防品牌库及环保品牌库要求。</t>
  </si>
  <si>
    <t xml:space="preserve"> 门窗五金主要配置（样表） </t>
  </si>
  <si>
    <t>配件名称</t>
  </si>
  <si>
    <t>使用数量</t>
  </si>
  <si>
    <t>不含税单价</t>
  </si>
  <si>
    <t>金额</t>
  </si>
  <si>
    <t>铝合金外开窗</t>
  </si>
  <si>
    <t>执 手</t>
  </si>
  <si>
    <t>单扇数量，多扇基数相乘</t>
  </si>
  <si>
    <t>传动杆</t>
  </si>
  <si>
    <t>锁 座</t>
  </si>
  <si>
    <t>滑 撑</t>
  </si>
  <si>
    <t>防坠链</t>
  </si>
  <si>
    <t>铝合金推拉门</t>
  </si>
  <si>
    <t>条锁</t>
  </si>
  <si>
    <t>单樘数量</t>
  </si>
  <si>
    <t>锁座</t>
  </si>
  <si>
    <t>双  轮</t>
  </si>
  <si>
    <t>铝合金平开门</t>
  </si>
  <si>
    <t>门执手</t>
  </si>
  <si>
    <t>门锁</t>
  </si>
  <si>
    <t>框面板</t>
  </si>
  <si>
    <t>合页</t>
  </si>
  <si>
    <t>锁芯</t>
  </si>
  <si>
    <t>门插销</t>
  </si>
  <si>
    <t>锁扣</t>
  </si>
  <si>
    <t>铝合金地弹门</t>
  </si>
  <si>
    <t>拉手</t>
  </si>
  <si>
    <t>地弹簧</t>
  </si>
  <si>
    <t>玻璃调整清单</t>
  </si>
  <si>
    <t>名称及型号</t>
  </si>
  <si>
    <t>非钢化单价（元）</t>
  </si>
  <si>
    <t>钢化单价（元）</t>
  </si>
  <si>
    <t>双面low-e（元）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</si>
</sst>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Red]\(0.00\)"/>
    <numFmt numFmtId="179" formatCode="0.0_ "/>
    <numFmt numFmtId="180" formatCode="[DBNum2][$-804]General"/>
  </numFmts>
  <fonts count="52">
    <font>
      <sz val="11"/>
      <color theme="1"/>
      <name val="宋体"/>
      <charset val="134"/>
      <scheme val="minor"/>
    </font>
    <font>
      <b/>
      <sz val="16"/>
      <name val="宋体"/>
      <charset val="134"/>
      <scheme val="minor"/>
    </font>
    <font>
      <b/>
      <sz val="10"/>
      <name val="宋体"/>
      <charset val="134"/>
      <scheme val="minor"/>
    </font>
    <font>
      <sz val="10"/>
      <name val="宋体"/>
      <charset val="134"/>
      <scheme val="minor"/>
    </font>
    <font>
      <sz val="10"/>
      <name val="宋体"/>
      <charset val="134"/>
    </font>
    <font>
      <sz val="9"/>
      <color theme="1"/>
      <name val="宋体"/>
      <charset val="134"/>
      <scheme val="minor"/>
    </font>
    <font>
      <b/>
      <sz val="14"/>
      <name val="宋体"/>
      <charset val="134"/>
    </font>
    <font>
      <sz val="9"/>
      <color indexed="8"/>
      <name val="黑体"/>
      <charset val="134"/>
    </font>
    <font>
      <sz val="9"/>
      <name val="宋体"/>
      <charset val="134"/>
    </font>
    <font>
      <sz val="9"/>
      <name val="Times New Roman"/>
      <charset val="134"/>
    </font>
    <font>
      <b/>
      <sz val="9"/>
      <name val="Times New Roman"/>
      <charset val="134"/>
    </font>
    <font>
      <b/>
      <sz val="9"/>
      <name val="宋体"/>
      <charset val="134"/>
    </font>
    <font>
      <sz val="9"/>
      <name val="SimSun"/>
      <charset val="134"/>
    </font>
    <font>
      <b/>
      <sz val="9"/>
      <color theme="1"/>
      <name val="宋体"/>
      <charset val="134"/>
      <scheme val="minor"/>
    </font>
    <font>
      <sz val="9"/>
      <color theme="1"/>
      <name val="宋体"/>
      <charset val="134"/>
    </font>
    <font>
      <sz val="9"/>
      <color rgb="FFFF0000"/>
      <name val="宋体"/>
      <charset val="134"/>
    </font>
    <font>
      <sz val="9"/>
      <name val="宋体"/>
      <charset val="0"/>
    </font>
    <font>
      <sz val="9"/>
      <color rgb="FFFF0000"/>
      <name val="宋体"/>
      <charset val="0"/>
    </font>
    <font>
      <b/>
      <sz val="9"/>
      <color theme="1"/>
      <name val="宋体"/>
      <charset val="134"/>
    </font>
    <font>
      <sz val="10"/>
      <color theme="1"/>
      <name val="宋体"/>
      <charset val="134"/>
      <scheme val="minor"/>
    </font>
    <font>
      <sz val="10"/>
      <name val="Calibri"/>
      <charset val="134"/>
    </font>
    <font>
      <b/>
      <sz val="16"/>
      <name val="宋体"/>
      <charset val="134"/>
    </font>
    <font>
      <b/>
      <sz val="24"/>
      <color indexed="8"/>
      <name val="宋体"/>
      <charset val="134"/>
    </font>
    <font>
      <b/>
      <sz val="14"/>
      <color theme="1"/>
      <name val="宋体"/>
      <charset val="134"/>
      <scheme val="minor"/>
    </font>
    <font>
      <b/>
      <u/>
      <sz val="14"/>
      <color theme="1"/>
      <name val="宋体"/>
      <charset val="134"/>
      <scheme val="minor"/>
    </font>
    <font>
      <sz val="15"/>
      <color indexed="8"/>
      <name val="宋体"/>
      <charset val="134"/>
    </font>
    <font>
      <b/>
      <sz val="14"/>
      <color indexed="8"/>
      <name val="宋体"/>
      <charset val="134"/>
    </font>
    <font>
      <b/>
      <u/>
      <sz val="14"/>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rgb="FF000000"/>
      <name val="宋体"/>
      <charset val="134"/>
    </font>
    <font>
      <sz val="11"/>
      <color indexed="8"/>
      <name val="宋体"/>
      <charset val="134"/>
    </font>
    <font>
      <sz val="11"/>
      <color rgb="FF9C0006"/>
      <name val="宋体"/>
      <charset val="134"/>
      <scheme val="minor"/>
    </font>
    <font>
      <b/>
      <sz val="10"/>
      <name val="宋体"/>
      <charset val="134"/>
    </font>
  </fonts>
  <fills count="35">
    <fill>
      <patternFill patternType="none"/>
    </fill>
    <fill>
      <patternFill patternType="gray125"/>
    </fill>
    <fill>
      <patternFill patternType="solid">
        <fgColor rgb="FFFFC000"/>
        <bgColor indexed="64"/>
      </patternFill>
    </fill>
    <fill>
      <patternFill patternType="solid">
        <fgColor theme="8" tint="0.799981688894314"/>
        <bgColor indexed="64"/>
      </patternFill>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5" borderId="9"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0" applyNumberFormat="0" applyFill="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5" fillId="0" borderId="0" applyNumberFormat="0" applyFill="0" applyBorder="0" applyAlignment="0" applyProtection="0">
      <alignment vertical="center"/>
    </xf>
    <xf numFmtId="0" fontId="36" fillId="6" borderId="12" applyNumberFormat="0" applyAlignment="0" applyProtection="0">
      <alignment vertical="center"/>
    </xf>
    <xf numFmtId="0" fontId="37" fillId="7" borderId="13" applyNumberFormat="0" applyAlignment="0" applyProtection="0">
      <alignment vertical="center"/>
    </xf>
    <xf numFmtId="0" fontId="38" fillId="7" borderId="12" applyNumberFormat="0" applyAlignment="0" applyProtection="0">
      <alignment vertical="center"/>
    </xf>
    <xf numFmtId="0" fontId="39" fillId="8" borderId="14" applyNumberFormat="0" applyAlignment="0" applyProtection="0">
      <alignment vertical="center"/>
    </xf>
    <xf numFmtId="0" fontId="40" fillId="0" borderId="15" applyNumberFormat="0" applyFill="0" applyAlignment="0" applyProtection="0">
      <alignment vertical="center"/>
    </xf>
    <xf numFmtId="0" fontId="41" fillId="0" borderId="16" applyNumberFormat="0" applyFill="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3" borderId="0" applyNumberFormat="0" applyBorder="0" applyAlignment="0" applyProtection="0">
      <alignment vertical="center"/>
    </xf>
    <xf numFmtId="0" fontId="46"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5" fillId="34" borderId="0" applyNumberFormat="0" applyBorder="0" applyAlignment="0" applyProtection="0">
      <alignment vertical="center"/>
    </xf>
    <xf numFmtId="0" fontId="47" fillId="0" borderId="0">
      <alignment vertical="center"/>
    </xf>
    <xf numFmtId="176" fontId="48" fillId="0" borderId="1">
      <alignment horizontal="right" vertical="center" wrapText="1"/>
    </xf>
    <xf numFmtId="0" fontId="0" fillId="0" borderId="0">
      <alignment vertical="center"/>
    </xf>
    <xf numFmtId="0" fontId="48" fillId="0" borderId="0" applyProtection="0">
      <alignment vertical="center"/>
    </xf>
    <xf numFmtId="0" fontId="49" fillId="0" borderId="0">
      <alignment vertical="center"/>
    </xf>
    <xf numFmtId="0" fontId="47" fillId="0" borderId="0"/>
    <xf numFmtId="176" fontId="48" fillId="0" borderId="1">
      <alignment horizontal="right" vertical="center" wrapText="1"/>
    </xf>
    <xf numFmtId="0" fontId="47" fillId="0" borderId="0"/>
    <xf numFmtId="0" fontId="47" fillId="0" borderId="0">
      <alignment vertical="center"/>
    </xf>
    <xf numFmtId="0" fontId="49" fillId="0" borderId="0">
      <alignment vertical="center"/>
    </xf>
    <xf numFmtId="0" fontId="47" fillId="0" borderId="0"/>
    <xf numFmtId="0" fontId="5" fillId="0" borderId="0"/>
    <xf numFmtId="0" fontId="47" fillId="0" borderId="0">
      <alignment vertical="center"/>
    </xf>
    <xf numFmtId="0" fontId="47" fillId="0" borderId="0"/>
    <xf numFmtId="0" fontId="47" fillId="0" borderId="0"/>
    <xf numFmtId="0" fontId="49" fillId="0" borderId="0">
      <alignment vertical="center"/>
    </xf>
    <xf numFmtId="0" fontId="50" fillId="10" borderId="0" applyNumberFormat="0" applyBorder="0" applyAlignment="0" applyProtection="0">
      <alignment vertical="center"/>
    </xf>
    <xf numFmtId="0" fontId="47" fillId="0" borderId="0"/>
  </cellStyleXfs>
  <cellXfs count="157">
    <xf numFmtId="0" fontId="0" fillId="0" borderId="0" xfId="0">
      <alignment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left" vertical="center" wrapText="1"/>
    </xf>
    <xf numFmtId="0" fontId="2" fillId="0" borderId="0" xfId="0" applyNumberFormat="1" applyFont="1" applyFill="1" applyAlignment="1">
      <alignment horizontal="left"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177" fontId="3" fillId="0" borderId="4" xfId="0" applyNumberFormat="1" applyFont="1" applyFill="1" applyBorder="1" applyAlignment="1">
      <alignment horizontal="center" vertical="center" wrapText="1"/>
    </xf>
    <xf numFmtId="176" fontId="3"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0" fontId="1" fillId="0" borderId="0" xfId="59" applyFont="1" applyBorder="1" applyAlignment="1">
      <alignment horizontal="center" vertical="center"/>
    </xf>
    <xf numFmtId="0" fontId="3" fillId="0" borderId="1" xfId="57" applyFont="1" applyFill="1" applyBorder="1" applyAlignment="1">
      <alignment horizontal="center" vertical="center"/>
    </xf>
    <xf numFmtId="0" fontId="3" fillId="0" borderId="1" xfId="57"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3" fillId="0" borderId="2" xfId="57" applyFont="1" applyFill="1" applyBorder="1" applyAlignment="1">
      <alignment horizontal="center" vertical="center"/>
    </xf>
    <xf numFmtId="0" fontId="3" fillId="0" borderId="4" xfId="57" applyFont="1" applyFill="1" applyBorder="1" applyAlignment="1">
      <alignment horizontal="center" vertical="center"/>
    </xf>
    <xf numFmtId="0" fontId="5" fillId="0" borderId="0" xfId="0" applyFont="1">
      <alignment vertical="center"/>
    </xf>
    <xf numFmtId="0" fontId="6" fillId="0" borderId="0" xfId="0" applyFont="1" applyFill="1" applyBorder="1" applyAlignment="1">
      <alignment horizontal="center" vertical="center"/>
    </xf>
    <xf numFmtId="0" fontId="7" fillId="0" borderId="5" xfId="58" applyNumberFormat="1" applyFont="1" applyFill="1" applyBorder="1" applyAlignment="1" applyProtection="1">
      <alignment horizontal="left" vertical="center" wrapText="1"/>
    </xf>
    <xf numFmtId="0" fontId="7" fillId="0" borderId="5" xfId="58"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78" fontId="11" fillId="2" borderId="1" xfId="0" applyNumberFormat="1" applyFont="1" applyFill="1" applyBorder="1" applyAlignment="1">
      <alignment horizontal="center" vertical="center" wrapText="1"/>
    </xf>
    <xf numFmtId="178" fontId="8" fillId="2"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5" fillId="0" borderId="1" xfId="0" applyFont="1" applyBorder="1" applyAlignment="1">
      <alignment horizontal="center" vertical="center"/>
    </xf>
    <xf numFmtId="0" fontId="8"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177" fontId="8" fillId="2"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0" fontId="11" fillId="2" borderId="1" xfId="0" applyFont="1" applyFill="1" applyBorder="1" applyAlignment="1">
      <alignment horizontal="left" vertical="center" wrapText="1"/>
    </xf>
    <xf numFmtId="0" fontId="8" fillId="2" borderId="1" xfId="0" applyFont="1" applyFill="1" applyBorder="1" applyAlignment="1">
      <alignment horizontal="center" vertical="center"/>
    </xf>
    <xf numFmtId="0" fontId="8" fillId="2" borderId="1" xfId="0" applyFont="1" applyFill="1" applyBorder="1" applyAlignment="1">
      <alignment vertical="center"/>
    </xf>
    <xf numFmtId="178" fontId="8" fillId="2" borderId="1" xfId="0" applyNumberFormat="1" applyFont="1" applyFill="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xf>
    <xf numFmtId="0" fontId="13" fillId="0" borderId="0" xfId="0" applyFont="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xf>
    <xf numFmtId="0" fontId="5" fillId="0" borderId="1" xfId="0" applyFont="1" applyBorder="1">
      <alignment vertical="center"/>
    </xf>
    <xf numFmtId="0" fontId="5" fillId="0" borderId="1" xfId="0" applyFont="1" applyBorder="1" applyAlignment="1">
      <alignment vertical="center" wrapText="1"/>
    </xf>
    <xf numFmtId="0" fontId="13" fillId="3" borderId="1" xfId="0" applyFont="1" applyFill="1" applyBorder="1" applyAlignment="1">
      <alignment horizontal="center" vertical="center"/>
    </xf>
    <xf numFmtId="176" fontId="13" fillId="3" borderId="1" xfId="0" applyNumberFormat="1" applyFont="1" applyFill="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10" fontId="5" fillId="0" borderId="1" xfId="0" applyNumberFormat="1" applyFont="1" applyBorder="1" applyAlignment="1">
      <alignment horizontal="center" vertical="center"/>
    </xf>
    <xf numFmtId="0" fontId="5" fillId="3" borderId="0" xfId="0" applyFont="1" applyFill="1" applyAlignment="1">
      <alignment horizontal="center" vertical="center"/>
    </xf>
    <xf numFmtId="0" fontId="5" fillId="3" borderId="1" xfId="0" applyFont="1" applyFill="1" applyBorder="1" applyAlignment="1">
      <alignment horizontal="center" vertical="center"/>
    </xf>
    <xf numFmtId="176" fontId="5" fillId="3" borderId="1" xfId="0" applyNumberFormat="1"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1" xfId="0" applyFont="1" applyFill="1" applyBorder="1">
      <alignment vertical="center"/>
    </xf>
    <xf numFmtId="10" fontId="5" fillId="3" borderId="1" xfId="0" applyNumberFormat="1" applyFont="1" applyFill="1" applyBorder="1" applyAlignment="1">
      <alignment horizontal="center" vertical="center"/>
    </xf>
    <xf numFmtId="0" fontId="14" fillId="0" borderId="1" xfId="60" applyFont="1" applyFill="1" applyBorder="1" applyAlignment="1">
      <alignment horizontal="center" vertical="center"/>
    </xf>
    <xf numFmtId="0" fontId="13" fillId="3" borderId="2" xfId="0" applyFont="1" applyFill="1" applyBorder="1" applyAlignment="1">
      <alignment horizontal="center" vertical="center" wrapText="1"/>
    </xf>
    <xf numFmtId="0" fontId="13" fillId="3" borderId="4" xfId="0" applyFont="1" applyFill="1" applyBorder="1">
      <alignment vertical="center"/>
    </xf>
    <xf numFmtId="176" fontId="5" fillId="3" borderId="1" xfId="0" applyNumberFormat="1" applyFont="1" applyFill="1" applyBorder="1" applyAlignment="1">
      <alignment horizontal="center" vertical="center" wrapText="1"/>
    </xf>
    <xf numFmtId="0" fontId="13"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3" borderId="1" xfId="0" applyFont="1" applyFill="1" applyBorder="1" applyAlignment="1">
      <alignment vertical="center" wrapText="1"/>
    </xf>
    <xf numFmtId="0" fontId="14" fillId="0" borderId="1" xfId="60" applyFont="1" applyFill="1" applyBorder="1" applyAlignment="1">
      <alignment horizontal="center" vertical="center" wrapText="1"/>
    </xf>
    <xf numFmtId="0" fontId="5" fillId="0" borderId="1" xfId="0" applyFont="1" applyBorder="1" applyAlignment="1">
      <alignment vertical="center" wrapText="1"/>
    </xf>
    <xf numFmtId="0" fontId="13" fillId="3" borderId="4" xfId="0" applyFont="1" applyFill="1" applyBorder="1" applyAlignment="1">
      <alignment vertical="center" wrapText="1"/>
    </xf>
    <xf numFmtId="0" fontId="15" fillId="0" borderId="0" xfId="0" applyFont="1" applyFill="1">
      <alignment vertical="center"/>
    </xf>
    <xf numFmtId="0" fontId="14" fillId="0" borderId="0" xfId="0" applyFont="1" applyFill="1">
      <alignment vertical="center"/>
    </xf>
    <xf numFmtId="0" fontId="14" fillId="0" borderId="0" xfId="0" applyFont="1" applyFill="1" applyAlignment="1">
      <alignment horizontal="center" vertical="center"/>
    </xf>
    <xf numFmtId="0" fontId="14" fillId="0" borderId="0" xfId="0" applyFont="1" applyAlignment="1">
      <alignment horizontal="center" vertical="center"/>
    </xf>
    <xf numFmtId="0" fontId="14" fillId="0" borderId="0" xfId="0" applyFont="1" applyAlignment="1">
      <alignment horizontal="left" vertical="center"/>
    </xf>
    <xf numFmtId="0" fontId="14" fillId="0" borderId="0" xfId="0" applyNumberFormat="1" applyFont="1" applyFill="1" applyAlignment="1">
      <alignment horizontal="center" vertical="center"/>
    </xf>
    <xf numFmtId="0" fontId="14" fillId="0" borderId="0" xfId="0" applyFont="1">
      <alignment vertical="center"/>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2" borderId="1" xfId="0" applyNumberFormat="1" applyFont="1" applyFill="1" applyBorder="1" applyAlignment="1">
      <alignment horizontal="center" vertical="center" wrapText="1"/>
    </xf>
    <xf numFmtId="0" fontId="15" fillId="0" borderId="6"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4" fillId="0" borderId="6"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4" fillId="0" borderId="8" xfId="0" applyFont="1" applyFill="1" applyBorder="1" applyAlignment="1">
      <alignment horizontal="center" vertical="center"/>
    </xf>
    <xf numFmtId="0" fontId="14" fillId="0" borderId="8" xfId="0" applyFont="1" applyFill="1" applyBorder="1" applyAlignment="1">
      <alignment vertical="center"/>
    </xf>
    <xf numFmtId="0" fontId="16" fillId="0" borderId="1" xfId="0" applyNumberFormat="1" applyFont="1" applyFill="1" applyBorder="1" applyAlignment="1" applyProtection="1">
      <alignment horizontal="center" vertical="center" wrapText="1"/>
    </xf>
    <xf numFmtId="0" fontId="14" fillId="0" borderId="7" xfId="0" applyFont="1" applyFill="1" applyBorder="1" applyAlignment="1">
      <alignment vertical="center"/>
    </xf>
    <xf numFmtId="0" fontId="17" fillId="0" borderId="1" xfId="0" applyNumberFormat="1" applyFont="1" applyFill="1" applyBorder="1" applyAlignment="1" applyProtection="1">
      <alignment horizontal="center" vertical="center" wrapText="1"/>
    </xf>
    <xf numFmtId="0" fontId="14" fillId="0" borderId="0" xfId="0" applyFont="1" applyFill="1" applyAlignment="1">
      <alignment horizontal="left" vertical="center"/>
    </xf>
    <xf numFmtId="0" fontId="5" fillId="0" borderId="0" xfId="0" applyNumberFormat="1" applyFont="1" applyAlignment="1">
      <alignment horizontal="center" vertical="center"/>
    </xf>
    <xf numFmtId="0" fontId="13" fillId="0" borderId="0" xfId="0" applyNumberFormat="1" applyFont="1" applyAlignment="1">
      <alignment horizontal="center"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1" xfId="0" applyNumberFormat="1" applyFont="1" applyFill="1" applyBorder="1" applyAlignment="1">
      <alignment horizontal="center" vertical="center" wrapText="1"/>
    </xf>
    <xf numFmtId="178" fontId="18" fillId="2" borderId="1" xfId="0" applyNumberFormat="1" applyFont="1" applyFill="1" applyBorder="1" applyAlignment="1">
      <alignment horizontal="center" vertical="center" wrapText="1"/>
    </xf>
    <xf numFmtId="0" fontId="5"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lignment vertical="center"/>
    </xf>
    <xf numFmtId="176" fontId="5" fillId="2"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Border="1" applyAlignment="1">
      <alignment horizontal="left" vertical="center" wrapText="1"/>
    </xf>
    <xf numFmtId="0" fontId="19"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19" fillId="0" borderId="0" xfId="0" applyFont="1" applyFill="1">
      <alignment vertical="center"/>
    </xf>
    <xf numFmtId="0" fontId="19" fillId="0" borderId="0" xfId="0" applyFont="1" applyAlignment="1">
      <alignment horizontal="center" vertical="center"/>
    </xf>
    <xf numFmtId="0" fontId="19" fillId="0" borderId="0" xfId="0" applyFont="1">
      <alignment vertical="center"/>
    </xf>
    <xf numFmtId="176" fontId="19" fillId="0" borderId="0" xfId="0" applyNumberFormat="1" applyFont="1" applyAlignment="1">
      <alignment horizontal="center" vertical="center"/>
    </xf>
    <xf numFmtId="0" fontId="6"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10" fontId="4" fillId="2" borderId="1" xfId="0" applyNumberFormat="1" applyFont="1" applyFill="1" applyBorder="1" applyAlignment="1">
      <alignment horizontal="center" vertical="center" wrapText="1"/>
    </xf>
    <xf numFmtId="0" fontId="21" fillId="0" borderId="0" xfId="52" applyFont="1" applyFill="1" applyBorder="1" applyAlignment="1" applyProtection="1">
      <alignment horizontal="center" vertical="center" wrapText="1"/>
    </xf>
    <xf numFmtId="49" fontId="4" fillId="4" borderId="1" xfId="50" applyNumberFormat="1" applyFont="1" applyFill="1" applyBorder="1" applyAlignment="1" applyProtection="1">
      <alignment horizontal="center" vertical="center"/>
    </xf>
    <xf numFmtId="176" fontId="4" fillId="4" borderId="1" xfId="50" applyFont="1" applyFill="1" applyBorder="1" applyAlignment="1" applyProtection="1">
      <alignment horizontal="left" vertical="center" wrapText="1"/>
    </xf>
    <xf numFmtId="0" fontId="4" fillId="0" borderId="1" xfId="51" applyFont="1" applyFill="1" applyBorder="1" applyAlignment="1" applyProtection="1">
      <alignment horizontal="center" vertical="center"/>
    </xf>
    <xf numFmtId="176" fontId="4" fillId="0" borderId="1" xfId="50" applyFont="1" applyFill="1" applyBorder="1" applyAlignment="1" applyProtection="1">
      <alignment horizontal="left" vertical="center" wrapText="1"/>
    </xf>
    <xf numFmtId="0" fontId="3" fillId="0" borderId="1" xfId="56" applyFont="1" applyFill="1" applyBorder="1" applyAlignment="1" applyProtection="1">
      <alignment horizontal="justify" vertical="center" wrapText="1"/>
    </xf>
    <xf numFmtId="0" fontId="4" fillId="0" borderId="1" xfId="52" applyFont="1" applyFill="1" applyBorder="1" applyAlignment="1" applyProtection="1">
      <alignment horizontal="center" vertical="center"/>
    </xf>
    <xf numFmtId="0" fontId="4" fillId="0" borderId="1" xfId="53" applyFont="1" applyFill="1" applyBorder="1" applyAlignment="1" applyProtection="1">
      <alignment vertical="center" wrapText="1"/>
    </xf>
    <xf numFmtId="0" fontId="4" fillId="0" borderId="1" xfId="53" applyFont="1" applyFill="1" applyBorder="1" applyAlignment="1" applyProtection="1">
      <alignment horizontal="left" vertical="center" wrapText="1"/>
    </xf>
    <xf numFmtId="176" fontId="4" fillId="0" borderId="1" xfId="55" applyFont="1" applyFill="1" applyBorder="1" applyAlignment="1" applyProtection="1">
      <alignment horizontal="left" vertical="center" wrapText="1"/>
    </xf>
    <xf numFmtId="0" fontId="0" fillId="0" borderId="1" xfId="0" applyBorder="1" applyAlignment="1">
      <alignment horizontal="center" vertical="center"/>
    </xf>
    <xf numFmtId="176" fontId="4" fillId="0" borderId="1" xfId="50" applyFont="1" applyFill="1" applyBorder="1" applyAlignment="1" applyProtection="1">
      <alignment horizontal="left" vertical="top" wrapText="1"/>
    </xf>
    <xf numFmtId="0" fontId="4" fillId="0" borderId="1" xfId="0" applyFont="1" applyFill="1" applyBorder="1" applyAlignment="1">
      <alignment vertical="center"/>
    </xf>
    <xf numFmtId="0" fontId="4" fillId="0" borderId="0" xfId="0" applyFont="1" applyFill="1" applyBorder="1" applyAlignment="1">
      <alignment horizontal="center" vertical="center"/>
    </xf>
    <xf numFmtId="0" fontId="22" fillId="0" borderId="0" xfId="0" applyFont="1" applyFill="1" applyAlignment="1">
      <alignment horizontal="center" vertical="center"/>
    </xf>
    <xf numFmtId="0" fontId="0" fillId="0" borderId="0" xfId="0" applyFont="1" applyFill="1" applyAlignment="1">
      <alignment horizontal="center" vertical="center"/>
    </xf>
    <xf numFmtId="0" fontId="23" fillId="0" borderId="0" xfId="0" applyFont="1" applyFill="1" applyAlignment="1">
      <alignment horizontal="center" vertical="center"/>
    </xf>
    <xf numFmtId="0" fontId="24" fillId="0" borderId="0" xfId="0" applyFont="1" applyFill="1" applyAlignment="1">
      <alignment horizontal="left" vertical="center"/>
    </xf>
    <xf numFmtId="0" fontId="23" fillId="0" borderId="0" xfId="0" applyFont="1" applyFill="1" applyAlignment="1">
      <alignment horizontal="left" vertical="center"/>
    </xf>
    <xf numFmtId="0" fontId="25" fillId="0" borderId="0" xfId="0" applyFont="1" applyFill="1" applyAlignment="1">
      <alignment horizontal="center" vertical="center"/>
    </xf>
    <xf numFmtId="0" fontId="26" fillId="0" borderId="0" xfId="0" applyFont="1" applyFill="1" applyAlignment="1">
      <alignment horizontal="left" vertical="center"/>
    </xf>
    <xf numFmtId="0" fontId="26" fillId="0" borderId="5" xfId="0" applyFont="1" applyFill="1" applyBorder="1" applyAlignment="1">
      <alignment horizontal="center" vertical="center"/>
    </xf>
    <xf numFmtId="180" fontId="26" fillId="0" borderId="5" xfId="0" applyNumberFormat="1" applyFont="1" applyFill="1" applyBorder="1" applyAlignment="1">
      <alignment horizontal="center" vertical="center"/>
    </xf>
    <xf numFmtId="0" fontId="27" fillId="0" borderId="5" xfId="0" applyFont="1" applyFill="1" applyBorder="1" applyAlignment="1">
      <alignment horizontal="center" vertical="center"/>
    </xf>
    <xf numFmtId="0" fontId="26" fillId="0" borderId="0" xfId="0" applyFont="1" applyFill="1" applyAlignment="1">
      <alignment horizontal="center" vertical="center"/>
    </xf>
  </cellXfs>
  <cellStyles count="6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合肥万达文旅新城一期塔楼门窗测算2014.6.4（修改版）" xfId="49"/>
    <cellStyle name="表体数字 3 2 6 6" xfId="50"/>
    <cellStyle name="常规 144 4" xfId="51"/>
    <cellStyle name="?餑_x005f_x005f_x005f_x000c_睨_x005f_x005f_x005f_x0017__x005f_x005f_x005f_x000d_帼U_x005f_x005f_x005f_x0001_0_x005f_x005f_x005f_x0005_j'_x005f_x005f_x005f_x0007__x005f_x005f_x005f_x0001__x005f_x005f_x005f_x0001_ 3" xfId="52"/>
    <cellStyle name="常规 10" xfId="53"/>
    <cellStyle name="常规 2 3_2-26泰安万达广场室外步行街样板段外装饰工程量清单" xfId="54"/>
    <cellStyle name="表体数字 3 2 6 5 3 2" xfId="55"/>
    <cellStyle name="常规 11" xfId="56"/>
    <cellStyle name="常规 2_K4地块外立面门窗工程报价清单" xfId="57"/>
    <cellStyle name="常规_6C汇总门窗统计表" xfId="58"/>
    <cellStyle name="常规_Sheet1" xfId="59"/>
    <cellStyle name="Normal" xfId="60"/>
    <cellStyle name="常规 3" xfId="61"/>
    <cellStyle name="常规_型材比较" xfId="62"/>
    <cellStyle name="常规 12" xfId="63"/>
    <cellStyle name="常规 2" xfId="64"/>
    <cellStyle name="差 2" xfId="65"/>
    <cellStyle name="常规_Sheet2" xfId="66"/>
  </cellStyles>
  <tableStyles count="0" defaultTableStyle="TableStyleMedium2" defaultPivotStyle="PivotStyleLight16"/>
  <colors>
    <mruColors>
      <color rgb="00FB738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8" Type="http://schemas.openxmlformats.org/officeDocument/2006/relationships/sharedStrings" Target="sharedStrings.xml"/><Relationship Id="rId67" Type="http://schemas.openxmlformats.org/officeDocument/2006/relationships/styles" Target="styles.xml"/><Relationship Id="rId66" Type="http://schemas.openxmlformats.org/officeDocument/2006/relationships/theme" Target="theme/theme1.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9.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3.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4.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5.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7.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8.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9.png"/></Relationships>
</file>

<file path=xl/drawings/_rels/drawing31.xml.rels><?xml version="1.0" encoding="UTF-8" standalone="yes"?>
<Relationships xmlns="http://schemas.openxmlformats.org/package/2006/relationships"><Relationship Id="rId1" Type="http://schemas.openxmlformats.org/officeDocument/2006/relationships/image" Target="../media/image30.png"/></Relationships>
</file>

<file path=xl/drawings/_rels/drawing32.xml.rels><?xml version="1.0" encoding="UTF-8" standalone="yes"?>
<Relationships xmlns="http://schemas.openxmlformats.org/package/2006/relationships"><Relationship Id="rId1" Type="http://schemas.openxmlformats.org/officeDocument/2006/relationships/image" Target="../media/image3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3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33.png"/></Relationships>
</file>

<file path=xl/drawings/_rels/drawing35.xml.rels><?xml version="1.0" encoding="UTF-8" standalone="yes"?>
<Relationships xmlns="http://schemas.openxmlformats.org/package/2006/relationships"><Relationship Id="rId1" Type="http://schemas.openxmlformats.org/officeDocument/2006/relationships/image" Target="../media/image34.png"/></Relationships>
</file>

<file path=xl/drawings/_rels/drawing36.xml.rels><?xml version="1.0" encoding="UTF-8" standalone="yes"?>
<Relationships xmlns="http://schemas.openxmlformats.org/package/2006/relationships"><Relationship Id="rId1" Type="http://schemas.openxmlformats.org/officeDocument/2006/relationships/image" Target="../media/image35.png"/></Relationships>
</file>

<file path=xl/drawings/_rels/drawing37.xml.rels><?xml version="1.0" encoding="UTF-8" standalone="yes"?>
<Relationships xmlns="http://schemas.openxmlformats.org/package/2006/relationships"><Relationship Id="rId1" Type="http://schemas.openxmlformats.org/officeDocument/2006/relationships/image" Target="../media/image36.png"/></Relationships>
</file>

<file path=xl/drawings/_rels/drawing38.xml.rels><?xml version="1.0" encoding="UTF-8" standalone="yes"?>
<Relationships xmlns="http://schemas.openxmlformats.org/package/2006/relationships"><Relationship Id="rId1" Type="http://schemas.openxmlformats.org/officeDocument/2006/relationships/image" Target="../media/image37.png"/></Relationships>
</file>

<file path=xl/drawings/_rels/drawing39.xml.rels><?xml version="1.0" encoding="UTF-8" standalone="yes"?>
<Relationships xmlns="http://schemas.openxmlformats.org/package/2006/relationships"><Relationship Id="rId1" Type="http://schemas.openxmlformats.org/officeDocument/2006/relationships/image" Target="../media/image38.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40.xml.rels><?xml version="1.0" encoding="UTF-8" standalone="yes"?>
<Relationships xmlns="http://schemas.openxmlformats.org/package/2006/relationships"><Relationship Id="rId1" Type="http://schemas.openxmlformats.org/officeDocument/2006/relationships/image" Target="../media/image39.png"/></Relationships>
</file>

<file path=xl/drawings/_rels/drawing41.xml.rels><?xml version="1.0" encoding="UTF-8" standalone="yes"?>
<Relationships xmlns="http://schemas.openxmlformats.org/package/2006/relationships"><Relationship Id="rId1" Type="http://schemas.openxmlformats.org/officeDocument/2006/relationships/image" Target="../media/image40.png"/></Relationships>
</file>

<file path=xl/drawings/_rels/drawing42.xml.rels><?xml version="1.0" encoding="UTF-8" standalone="yes"?>
<Relationships xmlns="http://schemas.openxmlformats.org/package/2006/relationships"><Relationship Id="rId1" Type="http://schemas.openxmlformats.org/officeDocument/2006/relationships/image" Target="../media/image4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4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43.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4.png"/></Relationships>
</file>

<file path=xl/drawings/_rels/drawing46.xml.rels><?xml version="1.0" encoding="UTF-8" standalone="yes"?>
<Relationships xmlns="http://schemas.openxmlformats.org/package/2006/relationships"><Relationship Id="rId1" Type="http://schemas.openxmlformats.org/officeDocument/2006/relationships/image" Target="../media/image45.png"/></Relationships>
</file>

<file path=xl/drawings/_rels/drawing47.xml.rels><?xml version="1.0" encoding="UTF-8" standalone="yes"?>
<Relationships xmlns="http://schemas.openxmlformats.org/package/2006/relationships"><Relationship Id="rId1" Type="http://schemas.openxmlformats.org/officeDocument/2006/relationships/image" Target="../media/image46.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7.png"/></Relationships>
</file>

<file path=xl/drawings/_rels/drawing49.xml.rels><?xml version="1.0" encoding="UTF-8" standalone="yes"?>
<Relationships xmlns="http://schemas.openxmlformats.org/package/2006/relationships"><Relationship Id="rId1" Type="http://schemas.openxmlformats.org/officeDocument/2006/relationships/image" Target="../media/image48.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50.xml.rels><?xml version="1.0" encoding="UTF-8" standalone="yes"?>
<Relationships xmlns="http://schemas.openxmlformats.org/package/2006/relationships"><Relationship Id="rId1" Type="http://schemas.openxmlformats.org/officeDocument/2006/relationships/image" Target="../media/image49.png"/></Relationships>
</file>

<file path=xl/drawings/_rels/drawing51.xml.rels><?xml version="1.0" encoding="UTF-8" standalone="yes"?>
<Relationships xmlns="http://schemas.openxmlformats.org/package/2006/relationships"><Relationship Id="rId1" Type="http://schemas.openxmlformats.org/officeDocument/2006/relationships/image" Target="../media/image50.png"/></Relationships>
</file>

<file path=xl/drawings/_rels/drawing52.xml.rels><?xml version="1.0" encoding="UTF-8" standalone="yes"?>
<Relationships xmlns="http://schemas.openxmlformats.org/package/2006/relationships"><Relationship Id="rId1" Type="http://schemas.openxmlformats.org/officeDocument/2006/relationships/image" Target="../media/image5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5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53.png"/></Relationships>
</file>

<file path=xl/drawings/_rels/drawing55.xml.rels><?xml version="1.0" encoding="UTF-8" standalone="yes"?>
<Relationships xmlns="http://schemas.openxmlformats.org/package/2006/relationships"><Relationship Id="rId1" Type="http://schemas.openxmlformats.org/officeDocument/2006/relationships/image" Target="../media/image54.png"/></Relationships>
</file>

<file path=xl/drawings/_rels/drawing56.xml.rels><?xml version="1.0" encoding="UTF-8" standalone="yes"?>
<Relationships xmlns="http://schemas.openxmlformats.org/package/2006/relationships"><Relationship Id="rId1" Type="http://schemas.openxmlformats.org/officeDocument/2006/relationships/image" Target="../media/image5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8</xdr:col>
      <xdr:colOff>168910</xdr:colOff>
      <xdr:row>1</xdr:row>
      <xdr:rowOff>28575</xdr:rowOff>
    </xdr:from>
    <xdr:to>
      <xdr:col>8</xdr:col>
      <xdr:colOff>870585</xdr:colOff>
      <xdr:row>4</xdr:row>
      <xdr:rowOff>178435</xdr:rowOff>
    </xdr:to>
    <xdr:pic>
      <xdr:nvPicPr>
        <xdr:cNvPr id="4" name="图片 3"/>
        <xdr:cNvPicPr>
          <a:picLocks noChangeAspect="1"/>
        </xdr:cNvPicPr>
      </xdr:nvPicPr>
      <xdr:blipFill>
        <a:blip r:embed="rId1"/>
        <a:stretch>
          <a:fillRect/>
        </a:stretch>
      </xdr:blipFill>
      <xdr:spPr>
        <a:xfrm>
          <a:off x="5956935" y="333375"/>
          <a:ext cx="701675" cy="990600"/>
        </a:xfrm>
        <a:prstGeom prst="rect">
          <a:avLst/>
        </a:prstGeom>
        <a:noFill/>
        <a:ln w="9525">
          <a:noFill/>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7</xdr:col>
      <xdr:colOff>550545</xdr:colOff>
      <xdr:row>1</xdr:row>
      <xdr:rowOff>71755</xdr:rowOff>
    </xdr:from>
    <xdr:to>
      <xdr:col>8</xdr:col>
      <xdr:colOff>1227455</xdr:colOff>
      <xdr:row>4</xdr:row>
      <xdr:rowOff>188595</xdr:rowOff>
    </xdr:to>
    <xdr:pic>
      <xdr:nvPicPr>
        <xdr:cNvPr id="4" name="图片 3"/>
        <xdr:cNvPicPr>
          <a:picLocks noChangeAspect="1"/>
        </xdr:cNvPicPr>
      </xdr:nvPicPr>
      <xdr:blipFill>
        <a:blip r:embed="rId1"/>
        <a:stretch>
          <a:fillRect/>
        </a:stretch>
      </xdr:blipFill>
      <xdr:spPr>
        <a:xfrm>
          <a:off x="5701030" y="376555"/>
          <a:ext cx="1314450" cy="957580"/>
        </a:xfrm>
        <a:prstGeom prst="rect">
          <a:avLst/>
        </a:prstGeom>
        <a:noFill/>
        <a:ln w="9525">
          <a:noFill/>
        </a:ln>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7</xdr:col>
      <xdr:colOff>687705</xdr:colOff>
      <xdr:row>1</xdr:row>
      <xdr:rowOff>50800</xdr:rowOff>
    </xdr:from>
    <xdr:to>
      <xdr:col>8</xdr:col>
      <xdr:colOff>970915</xdr:colOff>
      <xdr:row>4</xdr:row>
      <xdr:rowOff>240665</xdr:rowOff>
    </xdr:to>
    <xdr:pic>
      <xdr:nvPicPr>
        <xdr:cNvPr id="4" name="图片 3"/>
        <xdr:cNvPicPr>
          <a:picLocks noChangeAspect="1"/>
        </xdr:cNvPicPr>
      </xdr:nvPicPr>
      <xdr:blipFill>
        <a:blip r:embed="rId1"/>
        <a:stretch>
          <a:fillRect/>
        </a:stretch>
      </xdr:blipFill>
      <xdr:spPr>
        <a:xfrm>
          <a:off x="5788025" y="355600"/>
          <a:ext cx="970915" cy="1030605"/>
        </a:xfrm>
        <a:prstGeom prst="rect">
          <a:avLst/>
        </a:prstGeom>
        <a:noFill/>
        <a:ln w="9525">
          <a:noFill/>
        </a:ln>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8</xdr:col>
      <xdr:colOff>84455</xdr:colOff>
      <xdr:row>1</xdr:row>
      <xdr:rowOff>29210</xdr:rowOff>
    </xdr:from>
    <xdr:to>
      <xdr:col>8</xdr:col>
      <xdr:colOff>894080</xdr:colOff>
      <xdr:row>4</xdr:row>
      <xdr:rowOff>238760</xdr:rowOff>
    </xdr:to>
    <xdr:pic>
      <xdr:nvPicPr>
        <xdr:cNvPr id="4" name="图片 3"/>
        <xdr:cNvPicPr>
          <a:picLocks noChangeAspect="1"/>
        </xdr:cNvPicPr>
      </xdr:nvPicPr>
      <xdr:blipFill>
        <a:blip r:embed="rId1"/>
        <a:stretch>
          <a:fillRect/>
        </a:stretch>
      </xdr:blipFill>
      <xdr:spPr>
        <a:xfrm>
          <a:off x="5872480" y="334010"/>
          <a:ext cx="809625" cy="1050290"/>
        </a:xfrm>
        <a:prstGeom prst="rect">
          <a:avLst/>
        </a:prstGeom>
        <a:noFill/>
        <a:ln w="9525">
          <a:noFill/>
        </a:ln>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xdr:from>
      <xdr:col>8</xdr:col>
      <xdr:colOff>221615</xdr:colOff>
      <xdr:row>1</xdr:row>
      <xdr:rowOff>40005</xdr:rowOff>
    </xdr:from>
    <xdr:to>
      <xdr:col>8</xdr:col>
      <xdr:colOff>929005</xdr:colOff>
      <xdr:row>4</xdr:row>
      <xdr:rowOff>180975</xdr:rowOff>
    </xdr:to>
    <xdr:pic>
      <xdr:nvPicPr>
        <xdr:cNvPr id="4" name="图片 3"/>
        <xdr:cNvPicPr>
          <a:picLocks noChangeAspect="1"/>
        </xdr:cNvPicPr>
      </xdr:nvPicPr>
      <xdr:blipFill>
        <a:blip r:embed="rId1"/>
        <a:stretch>
          <a:fillRect/>
        </a:stretch>
      </xdr:blipFill>
      <xdr:spPr>
        <a:xfrm>
          <a:off x="6009640" y="344805"/>
          <a:ext cx="707390" cy="981710"/>
        </a:xfrm>
        <a:prstGeom prst="rect">
          <a:avLst/>
        </a:prstGeom>
        <a:noFill/>
        <a:ln w="9525">
          <a:noFill/>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3</xdr:row>
      <xdr:rowOff>43180</xdr:rowOff>
    </xdr:from>
    <xdr:to>
      <xdr:col>11</xdr:col>
      <xdr:colOff>358775</xdr:colOff>
      <xdr:row>11</xdr:row>
      <xdr:rowOff>189230</xdr:rowOff>
    </xdr:to>
    <xdr:pic>
      <xdr:nvPicPr>
        <xdr:cNvPr id="3" name="图片 2"/>
        <xdr:cNvPicPr>
          <a:picLocks noChangeAspect="1"/>
        </xdr:cNvPicPr>
      </xdr:nvPicPr>
      <xdr:blipFill>
        <a:blip r:embed="rId1"/>
        <a:stretch>
          <a:fillRect/>
        </a:stretch>
      </xdr:blipFill>
      <xdr:spPr>
        <a:xfrm>
          <a:off x="7454265" y="933450"/>
          <a:ext cx="1593215" cy="2188210"/>
        </a:xfrm>
        <a:prstGeom prst="rect">
          <a:avLst/>
        </a:prstGeom>
        <a:noFill/>
        <a:ln w="9525">
          <a:noFill/>
        </a:ln>
      </xdr:spPr>
    </xdr:pic>
    <xdr:clientData/>
  </xdr:twoCellAnchor>
  <xdr:twoCellAnchor editAs="oneCell">
    <xdr:from>
      <xdr:col>8</xdr:col>
      <xdr:colOff>74295</xdr:colOff>
      <xdr:row>1</xdr:row>
      <xdr:rowOff>19050</xdr:rowOff>
    </xdr:from>
    <xdr:to>
      <xdr:col>8</xdr:col>
      <xdr:colOff>915670</xdr:colOff>
      <xdr:row>4</xdr:row>
      <xdr:rowOff>226695</xdr:rowOff>
    </xdr:to>
    <xdr:pic>
      <xdr:nvPicPr>
        <xdr:cNvPr id="4" name="图片 3"/>
        <xdr:cNvPicPr>
          <a:picLocks noChangeAspect="1"/>
        </xdr:cNvPicPr>
      </xdr:nvPicPr>
      <xdr:blipFill>
        <a:blip r:embed="rId1"/>
        <a:stretch>
          <a:fillRect/>
        </a:stretch>
      </xdr:blipFill>
      <xdr:spPr>
        <a:xfrm>
          <a:off x="5862320" y="323850"/>
          <a:ext cx="841375" cy="1048385"/>
        </a:xfrm>
        <a:prstGeom prst="rect">
          <a:avLst/>
        </a:prstGeom>
        <a:noFill/>
        <a:ln w="9525">
          <a:noFill/>
        </a:ln>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xdr:from>
      <xdr:col>7</xdr:col>
      <xdr:colOff>613410</xdr:colOff>
      <xdr:row>1</xdr:row>
      <xdr:rowOff>113665</xdr:rowOff>
    </xdr:from>
    <xdr:to>
      <xdr:col>8</xdr:col>
      <xdr:colOff>1054100</xdr:colOff>
      <xdr:row>4</xdr:row>
      <xdr:rowOff>165100</xdr:rowOff>
    </xdr:to>
    <xdr:pic>
      <xdr:nvPicPr>
        <xdr:cNvPr id="4" name="图片 3"/>
        <xdr:cNvPicPr>
          <a:picLocks noChangeAspect="1"/>
        </xdr:cNvPicPr>
      </xdr:nvPicPr>
      <xdr:blipFill>
        <a:blip r:embed="rId1"/>
        <a:stretch>
          <a:fillRect/>
        </a:stretch>
      </xdr:blipFill>
      <xdr:spPr>
        <a:xfrm>
          <a:off x="5763895" y="418465"/>
          <a:ext cx="1078230" cy="892175"/>
        </a:xfrm>
        <a:prstGeom prst="rect">
          <a:avLst/>
        </a:prstGeom>
        <a:noFill/>
        <a:ln w="9525">
          <a:noFill/>
        </a:ln>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xdr:from>
      <xdr:col>8</xdr:col>
      <xdr:colOff>200660</xdr:colOff>
      <xdr:row>1</xdr:row>
      <xdr:rowOff>40005</xdr:rowOff>
    </xdr:from>
    <xdr:to>
      <xdr:col>8</xdr:col>
      <xdr:colOff>847090</xdr:colOff>
      <xdr:row>4</xdr:row>
      <xdr:rowOff>194310</xdr:rowOff>
    </xdr:to>
    <xdr:pic>
      <xdr:nvPicPr>
        <xdr:cNvPr id="4" name="图片 3"/>
        <xdr:cNvPicPr>
          <a:picLocks noChangeAspect="1"/>
        </xdr:cNvPicPr>
      </xdr:nvPicPr>
      <xdr:blipFill>
        <a:blip r:embed="rId1"/>
        <a:stretch>
          <a:fillRect/>
        </a:stretch>
      </xdr:blipFill>
      <xdr:spPr>
        <a:xfrm>
          <a:off x="5988685" y="344805"/>
          <a:ext cx="646430" cy="995045"/>
        </a:xfrm>
        <a:prstGeom prst="rect">
          <a:avLst/>
        </a:prstGeom>
        <a:noFill/>
        <a:ln w="9525">
          <a:noFill/>
        </a:ln>
      </xdr:spPr>
    </xdr:pic>
    <xdr:clientData/>
  </xdr:twoCellAnchor>
</xdr:wsDr>
</file>

<file path=xl/drawings/drawing17.xml><?xml version="1.0" encoding="utf-8"?>
<xdr:wsDr xmlns:xdr="http://schemas.openxmlformats.org/drawingml/2006/spreadsheetDrawing" xmlns:r="http://schemas.openxmlformats.org/officeDocument/2006/relationships" xmlns:a="http://schemas.openxmlformats.org/drawingml/2006/main">
  <xdr:twoCellAnchor>
    <xdr:from>
      <xdr:col>7</xdr:col>
      <xdr:colOff>571500</xdr:colOff>
      <xdr:row>1</xdr:row>
      <xdr:rowOff>50165</xdr:rowOff>
    </xdr:from>
    <xdr:to>
      <xdr:col>8</xdr:col>
      <xdr:colOff>921385</xdr:colOff>
      <xdr:row>4</xdr:row>
      <xdr:rowOff>176530</xdr:rowOff>
    </xdr:to>
    <xdr:pic>
      <xdr:nvPicPr>
        <xdr:cNvPr id="4" name="图片 3"/>
        <xdr:cNvPicPr>
          <a:picLocks noChangeAspect="1"/>
        </xdr:cNvPicPr>
      </xdr:nvPicPr>
      <xdr:blipFill>
        <a:blip r:embed="rId1"/>
        <a:stretch>
          <a:fillRect/>
        </a:stretch>
      </xdr:blipFill>
      <xdr:spPr>
        <a:xfrm>
          <a:off x="5721985" y="354965"/>
          <a:ext cx="987425" cy="967105"/>
        </a:xfrm>
        <a:prstGeom prst="rect">
          <a:avLst/>
        </a:prstGeom>
        <a:noFill/>
        <a:ln w="9525">
          <a:noFill/>
        </a:ln>
      </xdr:spPr>
    </xdr:pic>
    <xdr:clientData/>
  </xdr:twoCellAnchor>
</xdr:wsDr>
</file>

<file path=xl/drawings/drawing18.xml><?xml version="1.0" encoding="utf-8"?>
<xdr:wsDr xmlns:xdr="http://schemas.openxmlformats.org/drawingml/2006/spreadsheetDrawing" xmlns:r="http://schemas.openxmlformats.org/officeDocument/2006/relationships" xmlns:a="http://schemas.openxmlformats.org/drawingml/2006/main">
  <xdr:twoCellAnchor>
    <xdr:from>
      <xdr:col>7</xdr:col>
      <xdr:colOff>497205</xdr:colOff>
      <xdr:row>1</xdr:row>
      <xdr:rowOff>113665</xdr:rowOff>
    </xdr:from>
    <xdr:to>
      <xdr:col>8</xdr:col>
      <xdr:colOff>948690</xdr:colOff>
      <xdr:row>4</xdr:row>
      <xdr:rowOff>182245</xdr:rowOff>
    </xdr:to>
    <xdr:pic>
      <xdr:nvPicPr>
        <xdr:cNvPr id="4" name="图片 3"/>
        <xdr:cNvPicPr>
          <a:picLocks noChangeAspect="1"/>
        </xdr:cNvPicPr>
      </xdr:nvPicPr>
      <xdr:blipFill>
        <a:blip r:embed="rId1"/>
        <a:stretch>
          <a:fillRect/>
        </a:stretch>
      </xdr:blipFill>
      <xdr:spPr>
        <a:xfrm>
          <a:off x="5647690" y="418465"/>
          <a:ext cx="1089025" cy="909320"/>
        </a:xfrm>
        <a:prstGeom prst="rect">
          <a:avLst/>
        </a:prstGeom>
        <a:noFill/>
        <a:ln w="9525">
          <a:noFill/>
        </a:ln>
      </xdr:spPr>
    </xdr:pic>
    <xdr:clientData/>
  </xdr:twoCellAnchor>
</xdr:wsDr>
</file>

<file path=xl/drawings/drawing19.xml><?xml version="1.0" encoding="utf-8"?>
<xdr:wsDr xmlns:xdr="http://schemas.openxmlformats.org/drawingml/2006/spreadsheetDrawing" xmlns:r="http://schemas.openxmlformats.org/officeDocument/2006/relationships" xmlns:a="http://schemas.openxmlformats.org/drawingml/2006/main">
  <xdr:twoCellAnchor>
    <xdr:from>
      <xdr:col>7</xdr:col>
      <xdr:colOff>592455</xdr:colOff>
      <xdr:row>1</xdr:row>
      <xdr:rowOff>92710</xdr:rowOff>
    </xdr:from>
    <xdr:to>
      <xdr:col>8</xdr:col>
      <xdr:colOff>1107440</xdr:colOff>
      <xdr:row>4</xdr:row>
      <xdr:rowOff>200660</xdr:rowOff>
    </xdr:to>
    <xdr:pic>
      <xdr:nvPicPr>
        <xdr:cNvPr id="4" name="图片 3"/>
        <xdr:cNvPicPr>
          <a:picLocks noChangeAspect="1"/>
        </xdr:cNvPicPr>
      </xdr:nvPicPr>
      <xdr:blipFill>
        <a:blip r:embed="rId1"/>
        <a:stretch>
          <a:fillRect/>
        </a:stretch>
      </xdr:blipFill>
      <xdr:spPr>
        <a:xfrm>
          <a:off x="5742940" y="397510"/>
          <a:ext cx="1152525" cy="94869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8</xdr:col>
      <xdr:colOff>126365</xdr:colOff>
      <xdr:row>1</xdr:row>
      <xdr:rowOff>10160</xdr:rowOff>
    </xdr:from>
    <xdr:to>
      <xdr:col>8</xdr:col>
      <xdr:colOff>1027430</xdr:colOff>
      <xdr:row>4</xdr:row>
      <xdr:rowOff>243205</xdr:rowOff>
    </xdr:to>
    <xdr:pic>
      <xdr:nvPicPr>
        <xdr:cNvPr id="4" name="图片 3"/>
        <xdr:cNvPicPr>
          <a:picLocks noChangeAspect="1"/>
        </xdr:cNvPicPr>
      </xdr:nvPicPr>
      <xdr:blipFill>
        <a:blip r:embed="rId1"/>
        <a:stretch>
          <a:fillRect/>
        </a:stretch>
      </xdr:blipFill>
      <xdr:spPr>
        <a:xfrm>
          <a:off x="5914390" y="314960"/>
          <a:ext cx="901065" cy="1073785"/>
        </a:xfrm>
        <a:prstGeom prst="rect">
          <a:avLst/>
        </a:prstGeom>
        <a:noFill/>
        <a:ln w="9525">
          <a:noFill/>
        </a:ln>
      </xdr:spPr>
    </xdr:pic>
    <xdr:clientData/>
  </xdr:twoCellAnchor>
</xdr:wsDr>
</file>

<file path=xl/drawings/drawing20.xml><?xml version="1.0" encoding="utf-8"?>
<xdr:wsDr xmlns:xdr="http://schemas.openxmlformats.org/drawingml/2006/spreadsheetDrawing" xmlns:r="http://schemas.openxmlformats.org/officeDocument/2006/relationships" xmlns:a="http://schemas.openxmlformats.org/drawingml/2006/main">
  <xdr:twoCellAnchor>
    <xdr:from>
      <xdr:col>7</xdr:col>
      <xdr:colOff>508000</xdr:colOff>
      <xdr:row>1</xdr:row>
      <xdr:rowOff>71120</xdr:rowOff>
    </xdr:from>
    <xdr:to>
      <xdr:col>8</xdr:col>
      <xdr:colOff>1054100</xdr:colOff>
      <xdr:row>4</xdr:row>
      <xdr:rowOff>161290</xdr:rowOff>
    </xdr:to>
    <xdr:pic>
      <xdr:nvPicPr>
        <xdr:cNvPr id="4" name="图片 3"/>
        <xdr:cNvPicPr>
          <a:picLocks noChangeAspect="1"/>
        </xdr:cNvPicPr>
      </xdr:nvPicPr>
      <xdr:blipFill>
        <a:blip r:embed="rId1"/>
        <a:stretch>
          <a:fillRect/>
        </a:stretch>
      </xdr:blipFill>
      <xdr:spPr>
        <a:xfrm>
          <a:off x="5658485" y="375920"/>
          <a:ext cx="1183640" cy="930910"/>
        </a:xfrm>
        <a:prstGeom prst="rect">
          <a:avLst/>
        </a:prstGeom>
        <a:noFill/>
        <a:ln w="9525">
          <a:noFill/>
        </a:ln>
      </xdr:spPr>
    </xdr:pic>
    <xdr:clientData/>
  </xdr:twoCellAnchor>
</xdr:wsDr>
</file>

<file path=xl/drawings/drawing21.xml><?xml version="1.0" encoding="utf-8"?>
<xdr:wsDr xmlns:xdr="http://schemas.openxmlformats.org/drawingml/2006/spreadsheetDrawing" xmlns:r="http://schemas.openxmlformats.org/officeDocument/2006/relationships" xmlns:a="http://schemas.openxmlformats.org/drawingml/2006/main">
  <xdr:twoCellAnchor>
    <xdr:from>
      <xdr:col>8</xdr:col>
      <xdr:colOff>127000</xdr:colOff>
      <xdr:row>1</xdr:row>
      <xdr:rowOff>19050</xdr:rowOff>
    </xdr:from>
    <xdr:to>
      <xdr:col>8</xdr:col>
      <xdr:colOff>901700</xdr:colOff>
      <xdr:row>4</xdr:row>
      <xdr:rowOff>142240</xdr:rowOff>
    </xdr:to>
    <xdr:pic>
      <xdr:nvPicPr>
        <xdr:cNvPr id="4" name="图片 3"/>
        <xdr:cNvPicPr>
          <a:picLocks noChangeAspect="1"/>
        </xdr:cNvPicPr>
      </xdr:nvPicPr>
      <xdr:blipFill>
        <a:blip r:embed="rId1"/>
        <a:stretch>
          <a:fillRect/>
        </a:stretch>
      </xdr:blipFill>
      <xdr:spPr>
        <a:xfrm>
          <a:off x="5915025" y="323850"/>
          <a:ext cx="774700" cy="963930"/>
        </a:xfrm>
        <a:prstGeom prst="rect">
          <a:avLst/>
        </a:prstGeom>
        <a:noFill/>
        <a:ln w="9525">
          <a:noFill/>
        </a:ln>
      </xdr:spPr>
    </xdr:pic>
    <xdr:clientData/>
  </xdr:twoCellAnchor>
</xdr:wsDr>
</file>

<file path=xl/drawings/drawing2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115570</xdr:colOff>
      <xdr:row>1</xdr:row>
      <xdr:rowOff>69215</xdr:rowOff>
    </xdr:from>
    <xdr:to>
      <xdr:col>8</xdr:col>
      <xdr:colOff>742315</xdr:colOff>
      <xdr:row>4</xdr:row>
      <xdr:rowOff>120650</xdr:rowOff>
    </xdr:to>
    <xdr:pic>
      <xdr:nvPicPr>
        <xdr:cNvPr id="4" name="图片 3"/>
        <xdr:cNvPicPr>
          <a:picLocks noChangeAspect="1"/>
        </xdr:cNvPicPr>
      </xdr:nvPicPr>
      <xdr:blipFill>
        <a:blip r:embed="rId1"/>
        <a:stretch>
          <a:fillRect/>
        </a:stretch>
      </xdr:blipFill>
      <xdr:spPr>
        <a:xfrm>
          <a:off x="5903595" y="374015"/>
          <a:ext cx="626745" cy="892175"/>
        </a:xfrm>
        <a:prstGeom prst="rect">
          <a:avLst/>
        </a:prstGeom>
        <a:noFill/>
        <a:ln w="9525">
          <a:noFill/>
        </a:ln>
      </xdr:spPr>
    </xdr:pic>
    <xdr:clientData/>
  </xdr:twoCellAnchor>
</xdr:wsDr>
</file>

<file path=xl/drawings/drawing23.xml><?xml version="1.0" encoding="utf-8"?>
<xdr:wsDr xmlns:xdr="http://schemas.openxmlformats.org/drawingml/2006/spreadsheetDrawing" xmlns:r="http://schemas.openxmlformats.org/officeDocument/2006/relationships" xmlns:a="http://schemas.openxmlformats.org/drawingml/2006/main">
  <xdr:twoCellAnchor>
    <xdr:from>
      <xdr:col>8</xdr:col>
      <xdr:colOff>222250</xdr:colOff>
      <xdr:row>1</xdr:row>
      <xdr:rowOff>39370</xdr:rowOff>
    </xdr:from>
    <xdr:to>
      <xdr:col>8</xdr:col>
      <xdr:colOff>1028065</xdr:colOff>
      <xdr:row>5</xdr:row>
      <xdr:rowOff>7620</xdr:rowOff>
    </xdr:to>
    <xdr:pic>
      <xdr:nvPicPr>
        <xdr:cNvPr id="3" name="图片 2"/>
        <xdr:cNvPicPr>
          <a:picLocks noChangeAspect="1"/>
        </xdr:cNvPicPr>
      </xdr:nvPicPr>
      <xdr:blipFill>
        <a:blip r:embed="rId1"/>
        <a:stretch>
          <a:fillRect/>
        </a:stretch>
      </xdr:blipFill>
      <xdr:spPr>
        <a:xfrm>
          <a:off x="6010275" y="344170"/>
          <a:ext cx="805815" cy="1064260"/>
        </a:xfrm>
        <a:prstGeom prst="rect">
          <a:avLst/>
        </a:prstGeom>
        <a:noFill/>
        <a:ln w="9525">
          <a:noFill/>
        </a:ln>
      </xdr:spPr>
    </xdr:pic>
    <xdr:clientData/>
  </xdr:twoCellAnchor>
</xdr:wsDr>
</file>

<file path=xl/drawings/drawing24.xml><?xml version="1.0" encoding="utf-8"?>
<xdr:wsDr xmlns:xdr="http://schemas.openxmlformats.org/drawingml/2006/spreadsheetDrawing" xmlns:r="http://schemas.openxmlformats.org/officeDocument/2006/relationships" xmlns:a="http://schemas.openxmlformats.org/drawingml/2006/main">
  <xdr:twoCellAnchor>
    <xdr:from>
      <xdr:col>8</xdr:col>
      <xdr:colOff>112395</xdr:colOff>
      <xdr:row>1</xdr:row>
      <xdr:rowOff>31115</xdr:rowOff>
    </xdr:from>
    <xdr:to>
      <xdr:col>8</xdr:col>
      <xdr:colOff>868680</xdr:colOff>
      <xdr:row>4</xdr:row>
      <xdr:rowOff>172720</xdr:rowOff>
    </xdr:to>
    <xdr:pic>
      <xdr:nvPicPr>
        <xdr:cNvPr id="2" name="图片 1"/>
        <xdr:cNvPicPr>
          <a:picLocks noChangeAspect="1"/>
        </xdr:cNvPicPr>
      </xdr:nvPicPr>
      <xdr:blipFill>
        <a:blip r:embed="rId1"/>
        <a:stretch>
          <a:fillRect/>
        </a:stretch>
      </xdr:blipFill>
      <xdr:spPr>
        <a:xfrm>
          <a:off x="5900420" y="335915"/>
          <a:ext cx="756285" cy="982345"/>
        </a:xfrm>
        <a:prstGeom prst="rect">
          <a:avLst/>
        </a:prstGeom>
        <a:noFill/>
        <a:ln w="9525">
          <a:noFill/>
        </a:ln>
      </xdr:spPr>
    </xdr:pic>
    <xdr:clientData/>
  </xdr:twoCellAnchor>
</xdr:wsDr>
</file>

<file path=xl/drawings/drawing25.xml><?xml version="1.0" encoding="utf-8"?>
<xdr:wsDr xmlns:xdr="http://schemas.openxmlformats.org/drawingml/2006/spreadsheetDrawing" xmlns:r="http://schemas.openxmlformats.org/officeDocument/2006/relationships" xmlns:a="http://schemas.openxmlformats.org/drawingml/2006/main">
  <xdr:twoCellAnchor>
    <xdr:from>
      <xdr:col>7</xdr:col>
      <xdr:colOff>697865</xdr:colOff>
      <xdr:row>1</xdr:row>
      <xdr:rowOff>22225</xdr:rowOff>
    </xdr:from>
    <xdr:to>
      <xdr:col>8</xdr:col>
      <xdr:colOff>941070</xdr:colOff>
      <xdr:row>4</xdr:row>
      <xdr:rowOff>182245</xdr:rowOff>
    </xdr:to>
    <xdr:pic>
      <xdr:nvPicPr>
        <xdr:cNvPr id="3" name="图片 2"/>
        <xdr:cNvPicPr>
          <a:picLocks noChangeAspect="1"/>
        </xdr:cNvPicPr>
      </xdr:nvPicPr>
      <xdr:blipFill>
        <a:blip r:embed="rId1"/>
        <a:stretch>
          <a:fillRect/>
        </a:stretch>
      </xdr:blipFill>
      <xdr:spPr>
        <a:xfrm>
          <a:off x="5788025" y="327025"/>
          <a:ext cx="941070" cy="1000760"/>
        </a:xfrm>
        <a:prstGeom prst="rect">
          <a:avLst/>
        </a:prstGeom>
        <a:noFill/>
        <a:ln w="9525">
          <a:noFill/>
        </a:ln>
      </xdr:spPr>
    </xdr:pic>
    <xdr:clientData/>
  </xdr:twoCellAnchor>
</xdr:wsDr>
</file>

<file path=xl/drawings/drawing26.xml><?xml version="1.0" encoding="utf-8"?>
<xdr:wsDr xmlns:xdr="http://schemas.openxmlformats.org/drawingml/2006/spreadsheetDrawing" xmlns:r="http://schemas.openxmlformats.org/officeDocument/2006/relationships" xmlns:a="http://schemas.openxmlformats.org/drawingml/2006/main">
  <xdr:twoCellAnchor>
    <xdr:from>
      <xdr:col>8</xdr:col>
      <xdr:colOff>114935</xdr:colOff>
      <xdr:row>1</xdr:row>
      <xdr:rowOff>31750</xdr:rowOff>
    </xdr:from>
    <xdr:to>
      <xdr:col>8</xdr:col>
      <xdr:colOff>923925</xdr:colOff>
      <xdr:row>4</xdr:row>
      <xdr:rowOff>213995</xdr:rowOff>
    </xdr:to>
    <xdr:pic>
      <xdr:nvPicPr>
        <xdr:cNvPr id="3" name="图片 2"/>
        <xdr:cNvPicPr>
          <a:picLocks noChangeAspect="1"/>
        </xdr:cNvPicPr>
      </xdr:nvPicPr>
      <xdr:blipFill>
        <a:blip r:embed="rId1"/>
        <a:stretch>
          <a:fillRect/>
        </a:stretch>
      </xdr:blipFill>
      <xdr:spPr>
        <a:xfrm>
          <a:off x="5902960" y="336550"/>
          <a:ext cx="808990" cy="1022985"/>
        </a:xfrm>
        <a:prstGeom prst="rect">
          <a:avLst/>
        </a:prstGeom>
        <a:noFill/>
        <a:ln w="9525">
          <a:noFill/>
        </a:ln>
      </xdr:spPr>
    </xdr:pic>
    <xdr:clientData/>
  </xdr:twoCellAnchor>
</xdr:wsDr>
</file>

<file path=xl/drawings/drawing27.xml><?xml version="1.0" encoding="utf-8"?>
<xdr:wsDr xmlns:xdr="http://schemas.openxmlformats.org/drawingml/2006/spreadsheetDrawing" xmlns:r="http://schemas.openxmlformats.org/officeDocument/2006/relationships" xmlns:a="http://schemas.openxmlformats.org/drawingml/2006/main">
  <xdr:twoCellAnchor>
    <xdr:from>
      <xdr:col>8</xdr:col>
      <xdr:colOff>152400</xdr:colOff>
      <xdr:row>1</xdr:row>
      <xdr:rowOff>38100</xdr:rowOff>
    </xdr:from>
    <xdr:to>
      <xdr:col>8</xdr:col>
      <xdr:colOff>842645</xdr:colOff>
      <xdr:row>4</xdr:row>
      <xdr:rowOff>177165</xdr:rowOff>
    </xdr:to>
    <xdr:pic>
      <xdr:nvPicPr>
        <xdr:cNvPr id="3" name="图片 2"/>
        <xdr:cNvPicPr>
          <a:picLocks noChangeAspect="1"/>
        </xdr:cNvPicPr>
      </xdr:nvPicPr>
      <xdr:blipFill>
        <a:blip r:embed="rId1"/>
        <a:stretch>
          <a:fillRect/>
        </a:stretch>
      </xdr:blipFill>
      <xdr:spPr>
        <a:xfrm>
          <a:off x="5940425" y="342900"/>
          <a:ext cx="690245" cy="979805"/>
        </a:xfrm>
        <a:prstGeom prst="rect">
          <a:avLst/>
        </a:prstGeom>
        <a:noFill/>
        <a:ln w="9525">
          <a:noFill/>
        </a:ln>
      </xdr:spPr>
    </xdr:pic>
    <xdr:clientData/>
  </xdr:twoCellAnchor>
</xdr:wsDr>
</file>

<file path=xl/drawings/drawing28.xml><?xml version="1.0" encoding="utf-8"?>
<xdr:wsDr xmlns:xdr="http://schemas.openxmlformats.org/drawingml/2006/spreadsheetDrawing" xmlns:r="http://schemas.openxmlformats.org/officeDocument/2006/relationships" xmlns:a="http://schemas.openxmlformats.org/drawingml/2006/main">
  <xdr:twoCellAnchor>
    <xdr:from>
      <xdr:col>8</xdr:col>
      <xdr:colOff>295910</xdr:colOff>
      <xdr:row>1</xdr:row>
      <xdr:rowOff>124460</xdr:rowOff>
    </xdr:from>
    <xdr:to>
      <xdr:col>8</xdr:col>
      <xdr:colOff>891540</xdr:colOff>
      <xdr:row>4</xdr:row>
      <xdr:rowOff>217805</xdr:rowOff>
    </xdr:to>
    <xdr:pic>
      <xdr:nvPicPr>
        <xdr:cNvPr id="4" name="图片 3"/>
        <xdr:cNvPicPr>
          <a:picLocks noChangeAspect="1"/>
        </xdr:cNvPicPr>
      </xdr:nvPicPr>
      <xdr:blipFill>
        <a:blip r:embed="rId1"/>
        <a:stretch>
          <a:fillRect/>
        </a:stretch>
      </xdr:blipFill>
      <xdr:spPr>
        <a:xfrm>
          <a:off x="6083935" y="429260"/>
          <a:ext cx="595630" cy="934085"/>
        </a:xfrm>
        <a:prstGeom prst="rect">
          <a:avLst/>
        </a:prstGeom>
        <a:noFill/>
        <a:ln w="9525">
          <a:noFill/>
        </a:ln>
      </xdr:spPr>
    </xdr:pic>
    <xdr:clientData/>
  </xdr:twoCellAnchor>
</xdr:wsDr>
</file>

<file path=xl/drawings/drawing29.xml><?xml version="1.0" encoding="utf-8"?>
<xdr:wsDr xmlns:xdr="http://schemas.openxmlformats.org/drawingml/2006/spreadsheetDrawing" xmlns:r="http://schemas.openxmlformats.org/officeDocument/2006/relationships" xmlns:a="http://schemas.openxmlformats.org/drawingml/2006/main">
  <xdr:twoCellAnchor>
    <xdr:from>
      <xdr:col>7</xdr:col>
      <xdr:colOff>645160</xdr:colOff>
      <xdr:row>1</xdr:row>
      <xdr:rowOff>19050</xdr:rowOff>
    </xdr:from>
    <xdr:to>
      <xdr:col>8</xdr:col>
      <xdr:colOff>969010</xdr:colOff>
      <xdr:row>5</xdr:row>
      <xdr:rowOff>7620</xdr:rowOff>
    </xdr:to>
    <xdr:pic>
      <xdr:nvPicPr>
        <xdr:cNvPr id="4" name="图片 3"/>
        <xdr:cNvPicPr>
          <a:picLocks noChangeAspect="1"/>
        </xdr:cNvPicPr>
      </xdr:nvPicPr>
      <xdr:blipFill>
        <a:blip r:embed="rId1"/>
        <a:stretch>
          <a:fillRect/>
        </a:stretch>
      </xdr:blipFill>
      <xdr:spPr>
        <a:xfrm>
          <a:off x="5788025" y="323850"/>
          <a:ext cx="969010" cy="108458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8</xdr:col>
      <xdr:colOff>157480</xdr:colOff>
      <xdr:row>1</xdr:row>
      <xdr:rowOff>9525</xdr:rowOff>
    </xdr:from>
    <xdr:to>
      <xdr:col>8</xdr:col>
      <xdr:colOff>955675</xdr:colOff>
      <xdr:row>4</xdr:row>
      <xdr:rowOff>174625</xdr:rowOff>
    </xdr:to>
    <xdr:pic>
      <xdr:nvPicPr>
        <xdr:cNvPr id="4" name="图片 3"/>
        <xdr:cNvPicPr>
          <a:picLocks noChangeAspect="1"/>
        </xdr:cNvPicPr>
      </xdr:nvPicPr>
      <xdr:blipFill>
        <a:blip r:embed="rId1"/>
        <a:stretch>
          <a:fillRect/>
        </a:stretch>
      </xdr:blipFill>
      <xdr:spPr>
        <a:xfrm>
          <a:off x="5945505" y="314325"/>
          <a:ext cx="798195" cy="1005840"/>
        </a:xfrm>
        <a:prstGeom prst="rect">
          <a:avLst/>
        </a:prstGeom>
        <a:noFill/>
        <a:ln w="9525">
          <a:noFill/>
        </a:ln>
      </xdr:spPr>
    </xdr:pic>
    <xdr:clientData/>
  </xdr:twoCellAnchor>
</xdr:wsDr>
</file>

<file path=xl/drawings/drawing30.xml><?xml version="1.0" encoding="utf-8"?>
<xdr:wsDr xmlns:xdr="http://schemas.openxmlformats.org/drawingml/2006/spreadsheetDrawing" xmlns:r="http://schemas.openxmlformats.org/officeDocument/2006/relationships" xmlns:a="http://schemas.openxmlformats.org/drawingml/2006/main">
  <xdr:twoCellAnchor>
    <xdr:from>
      <xdr:col>8</xdr:col>
      <xdr:colOff>63500</xdr:colOff>
      <xdr:row>1</xdr:row>
      <xdr:rowOff>29210</xdr:rowOff>
    </xdr:from>
    <xdr:to>
      <xdr:col>8</xdr:col>
      <xdr:colOff>967105</xdr:colOff>
      <xdr:row>4</xdr:row>
      <xdr:rowOff>240665</xdr:rowOff>
    </xdr:to>
    <xdr:pic>
      <xdr:nvPicPr>
        <xdr:cNvPr id="4" name="图片 3"/>
        <xdr:cNvPicPr>
          <a:picLocks noChangeAspect="1"/>
        </xdr:cNvPicPr>
      </xdr:nvPicPr>
      <xdr:blipFill>
        <a:blip r:embed="rId1"/>
        <a:stretch>
          <a:fillRect/>
        </a:stretch>
      </xdr:blipFill>
      <xdr:spPr>
        <a:xfrm>
          <a:off x="5851525" y="334010"/>
          <a:ext cx="903605" cy="1052195"/>
        </a:xfrm>
        <a:prstGeom prst="rect">
          <a:avLst/>
        </a:prstGeom>
        <a:noFill/>
        <a:ln w="9525">
          <a:noFill/>
        </a:ln>
      </xdr:spPr>
    </xdr:pic>
    <xdr:clientData/>
  </xdr:twoCellAnchor>
</xdr:wsDr>
</file>

<file path=xl/drawings/drawing31.xml><?xml version="1.0" encoding="utf-8"?>
<xdr:wsDr xmlns:xdr="http://schemas.openxmlformats.org/drawingml/2006/spreadsheetDrawing" xmlns:r="http://schemas.openxmlformats.org/officeDocument/2006/relationships" xmlns:a="http://schemas.openxmlformats.org/drawingml/2006/main">
  <xdr:twoCellAnchor>
    <xdr:from>
      <xdr:col>8</xdr:col>
      <xdr:colOff>200025</xdr:colOff>
      <xdr:row>1</xdr:row>
      <xdr:rowOff>30480</xdr:rowOff>
    </xdr:from>
    <xdr:to>
      <xdr:col>8</xdr:col>
      <xdr:colOff>934720</xdr:colOff>
      <xdr:row>4</xdr:row>
      <xdr:rowOff>175895</xdr:rowOff>
    </xdr:to>
    <xdr:pic>
      <xdr:nvPicPr>
        <xdr:cNvPr id="4" name="图片 3"/>
        <xdr:cNvPicPr>
          <a:picLocks noChangeAspect="1"/>
        </xdr:cNvPicPr>
      </xdr:nvPicPr>
      <xdr:blipFill>
        <a:blip r:embed="rId1"/>
        <a:stretch>
          <a:fillRect/>
        </a:stretch>
      </xdr:blipFill>
      <xdr:spPr>
        <a:xfrm>
          <a:off x="5988050" y="335280"/>
          <a:ext cx="734695" cy="986155"/>
        </a:xfrm>
        <a:prstGeom prst="rect">
          <a:avLst/>
        </a:prstGeom>
        <a:noFill/>
        <a:ln w="9525">
          <a:noFill/>
        </a:ln>
      </xdr:spPr>
    </xdr:pic>
    <xdr:clientData/>
  </xdr:twoCellAnchor>
</xdr:wsDr>
</file>

<file path=xl/drawings/drawing32.xml><?xml version="1.0" encoding="utf-8"?>
<xdr:wsDr xmlns:xdr="http://schemas.openxmlformats.org/drawingml/2006/spreadsheetDrawing" xmlns:r="http://schemas.openxmlformats.org/officeDocument/2006/relationships" xmlns:a="http://schemas.openxmlformats.org/drawingml/2006/main">
  <xdr:twoCellAnchor>
    <xdr:from>
      <xdr:col>8</xdr:col>
      <xdr:colOff>31115</xdr:colOff>
      <xdr:row>1</xdr:row>
      <xdr:rowOff>10795</xdr:rowOff>
    </xdr:from>
    <xdr:to>
      <xdr:col>8</xdr:col>
      <xdr:colOff>1022985</xdr:colOff>
      <xdr:row>4</xdr:row>
      <xdr:rowOff>236855</xdr:rowOff>
    </xdr:to>
    <xdr:pic>
      <xdr:nvPicPr>
        <xdr:cNvPr id="4" name="图片 3"/>
        <xdr:cNvPicPr>
          <a:picLocks noChangeAspect="1"/>
        </xdr:cNvPicPr>
      </xdr:nvPicPr>
      <xdr:blipFill>
        <a:blip r:embed="rId1"/>
        <a:stretch>
          <a:fillRect/>
        </a:stretch>
      </xdr:blipFill>
      <xdr:spPr>
        <a:xfrm>
          <a:off x="5819140" y="315595"/>
          <a:ext cx="991870" cy="1066800"/>
        </a:xfrm>
        <a:prstGeom prst="rect">
          <a:avLst/>
        </a:prstGeom>
        <a:noFill/>
        <a:ln w="9525">
          <a:noFill/>
        </a:ln>
      </xdr:spPr>
    </xdr:pic>
    <xdr:clientData/>
  </xdr:twoCellAnchor>
</xdr:wsDr>
</file>

<file path=xl/drawings/drawing33.xml><?xml version="1.0" encoding="utf-8"?>
<xdr:wsDr xmlns:xdr="http://schemas.openxmlformats.org/drawingml/2006/spreadsheetDrawing" xmlns:r="http://schemas.openxmlformats.org/officeDocument/2006/relationships" xmlns:a="http://schemas.openxmlformats.org/drawingml/2006/main">
  <xdr:twoCellAnchor>
    <xdr:from>
      <xdr:col>8</xdr:col>
      <xdr:colOff>84455</xdr:colOff>
      <xdr:row>1</xdr:row>
      <xdr:rowOff>0</xdr:rowOff>
    </xdr:from>
    <xdr:to>
      <xdr:col>8</xdr:col>
      <xdr:colOff>950595</xdr:colOff>
      <xdr:row>4</xdr:row>
      <xdr:rowOff>248920</xdr:rowOff>
    </xdr:to>
    <xdr:pic>
      <xdr:nvPicPr>
        <xdr:cNvPr id="4" name="图片 3"/>
        <xdr:cNvPicPr>
          <a:picLocks noChangeAspect="1"/>
        </xdr:cNvPicPr>
      </xdr:nvPicPr>
      <xdr:blipFill>
        <a:blip r:embed="rId1"/>
        <a:stretch>
          <a:fillRect/>
        </a:stretch>
      </xdr:blipFill>
      <xdr:spPr>
        <a:xfrm>
          <a:off x="5872480" y="304800"/>
          <a:ext cx="866140" cy="1089660"/>
        </a:xfrm>
        <a:prstGeom prst="rect">
          <a:avLst/>
        </a:prstGeom>
        <a:noFill/>
        <a:ln w="9525">
          <a:noFill/>
        </a:ln>
      </xdr:spPr>
    </xdr:pic>
    <xdr:clientData/>
  </xdr:twoCellAnchor>
</xdr:wsDr>
</file>

<file path=xl/drawings/drawing34.xml><?xml version="1.0" encoding="utf-8"?>
<xdr:wsDr xmlns:xdr="http://schemas.openxmlformats.org/drawingml/2006/spreadsheetDrawing" xmlns:r="http://schemas.openxmlformats.org/officeDocument/2006/relationships" xmlns:a="http://schemas.openxmlformats.org/drawingml/2006/main">
  <xdr:twoCellAnchor>
    <xdr:from>
      <xdr:col>7</xdr:col>
      <xdr:colOff>677545</xdr:colOff>
      <xdr:row>1</xdr:row>
      <xdr:rowOff>103505</xdr:rowOff>
    </xdr:from>
    <xdr:to>
      <xdr:col>8</xdr:col>
      <xdr:colOff>950595</xdr:colOff>
      <xdr:row>4</xdr:row>
      <xdr:rowOff>154305</xdr:rowOff>
    </xdr:to>
    <xdr:pic>
      <xdr:nvPicPr>
        <xdr:cNvPr id="4" name="图片 3"/>
        <xdr:cNvPicPr>
          <a:picLocks noChangeAspect="1"/>
        </xdr:cNvPicPr>
      </xdr:nvPicPr>
      <xdr:blipFill>
        <a:blip r:embed="rId1"/>
        <a:stretch>
          <a:fillRect/>
        </a:stretch>
      </xdr:blipFill>
      <xdr:spPr>
        <a:xfrm>
          <a:off x="5788025" y="408305"/>
          <a:ext cx="950595" cy="891540"/>
        </a:xfrm>
        <a:prstGeom prst="rect">
          <a:avLst/>
        </a:prstGeom>
        <a:noFill/>
        <a:ln w="9525">
          <a:noFill/>
        </a:ln>
      </xdr:spPr>
    </xdr:pic>
    <xdr:clientData/>
  </xdr:twoCellAnchor>
</xdr:wsDr>
</file>

<file path=xl/drawings/drawing35.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127000</xdr:colOff>
      <xdr:row>1</xdr:row>
      <xdr:rowOff>10160</xdr:rowOff>
    </xdr:from>
    <xdr:to>
      <xdr:col>8</xdr:col>
      <xdr:colOff>1035050</xdr:colOff>
      <xdr:row>4</xdr:row>
      <xdr:rowOff>252730</xdr:rowOff>
    </xdr:to>
    <xdr:pic>
      <xdr:nvPicPr>
        <xdr:cNvPr id="4" name="图片 3"/>
        <xdr:cNvPicPr>
          <a:picLocks noChangeAspect="1"/>
        </xdr:cNvPicPr>
      </xdr:nvPicPr>
      <xdr:blipFill>
        <a:blip r:embed="rId1"/>
        <a:stretch>
          <a:fillRect/>
        </a:stretch>
      </xdr:blipFill>
      <xdr:spPr>
        <a:xfrm>
          <a:off x="5915025" y="314960"/>
          <a:ext cx="908050" cy="1083310"/>
        </a:xfrm>
        <a:prstGeom prst="rect">
          <a:avLst/>
        </a:prstGeom>
        <a:noFill/>
        <a:ln w="9525">
          <a:noFill/>
        </a:ln>
      </xdr:spPr>
    </xdr:pic>
    <xdr:clientData/>
  </xdr:twoCellAnchor>
</xdr:wsDr>
</file>

<file path=xl/drawings/drawing36.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93345</xdr:colOff>
      <xdr:row>1</xdr:row>
      <xdr:rowOff>18415</xdr:rowOff>
    </xdr:from>
    <xdr:to>
      <xdr:col>8</xdr:col>
      <xdr:colOff>1026795</xdr:colOff>
      <xdr:row>4</xdr:row>
      <xdr:rowOff>164465</xdr:rowOff>
    </xdr:to>
    <xdr:pic>
      <xdr:nvPicPr>
        <xdr:cNvPr id="3" name="图片 2"/>
        <xdr:cNvPicPr>
          <a:picLocks noChangeAspect="1"/>
        </xdr:cNvPicPr>
      </xdr:nvPicPr>
      <xdr:blipFill>
        <a:blip r:embed="rId1"/>
        <a:stretch>
          <a:fillRect/>
        </a:stretch>
      </xdr:blipFill>
      <xdr:spPr>
        <a:xfrm>
          <a:off x="5881370" y="323215"/>
          <a:ext cx="933450" cy="986790"/>
        </a:xfrm>
        <a:prstGeom prst="rect">
          <a:avLst/>
        </a:prstGeom>
        <a:noFill/>
        <a:ln w="9525">
          <a:noFill/>
        </a:ln>
      </xdr:spPr>
    </xdr:pic>
    <xdr:clientData/>
  </xdr:twoCellAnchor>
</xdr:wsDr>
</file>

<file path=xl/drawings/drawing37.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565785</xdr:colOff>
      <xdr:row>1</xdr:row>
      <xdr:rowOff>39370</xdr:rowOff>
    </xdr:from>
    <xdr:to>
      <xdr:col>8</xdr:col>
      <xdr:colOff>1123950</xdr:colOff>
      <xdr:row>4</xdr:row>
      <xdr:rowOff>192405</xdr:rowOff>
    </xdr:to>
    <xdr:pic>
      <xdr:nvPicPr>
        <xdr:cNvPr id="3" name="图片 2"/>
        <xdr:cNvPicPr>
          <a:picLocks noChangeAspect="1"/>
        </xdr:cNvPicPr>
      </xdr:nvPicPr>
      <xdr:blipFill>
        <a:blip r:embed="rId1"/>
        <a:stretch>
          <a:fillRect/>
        </a:stretch>
      </xdr:blipFill>
      <xdr:spPr>
        <a:xfrm>
          <a:off x="5716270" y="344170"/>
          <a:ext cx="1195705" cy="993775"/>
        </a:xfrm>
        <a:prstGeom prst="rect">
          <a:avLst/>
        </a:prstGeom>
        <a:noFill/>
        <a:ln w="9525">
          <a:noFill/>
        </a:ln>
      </xdr:spPr>
    </xdr:pic>
    <xdr:clientData/>
  </xdr:twoCellAnchor>
</xdr:wsDr>
</file>

<file path=xl/drawings/drawing38.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624840</xdr:colOff>
      <xdr:row>0</xdr:row>
      <xdr:rowOff>283845</xdr:rowOff>
    </xdr:from>
    <xdr:to>
      <xdr:col>8</xdr:col>
      <xdr:colOff>1222375</xdr:colOff>
      <xdr:row>4</xdr:row>
      <xdr:rowOff>212725</xdr:rowOff>
    </xdr:to>
    <xdr:pic>
      <xdr:nvPicPr>
        <xdr:cNvPr id="3" name="图片 2"/>
        <xdr:cNvPicPr>
          <a:picLocks noChangeAspect="1"/>
        </xdr:cNvPicPr>
      </xdr:nvPicPr>
      <xdr:blipFill>
        <a:blip r:embed="rId1"/>
        <a:stretch>
          <a:fillRect/>
        </a:stretch>
      </xdr:blipFill>
      <xdr:spPr>
        <a:xfrm>
          <a:off x="5775325" y="283845"/>
          <a:ext cx="1235075" cy="1074420"/>
        </a:xfrm>
        <a:prstGeom prst="rect">
          <a:avLst/>
        </a:prstGeom>
        <a:noFill/>
        <a:ln w="9525">
          <a:noFill/>
        </a:ln>
      </xdr:spPr>
    </xdr:pic>
    <xdr:clientData/>
  </xdr:twoCellAnchor>
</xdr:wsDr>
</file>

<file path=xl/drawings/drawing39.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602615</xdr:colOff>
      <xdr:row>1</xdr:row>
      <xdr:rowOff>17780</xdr:rowOff>
    </xdr:from>
    <xdr:to>
      <xdr:col>8</xdr:col>
      <xdr:colOff>1069340</xdr:colOff>
      <xdr:row>4</xdr:row>
      <xdr:rowOff>244475</xdr:rowOff>
    </xdr:to>
    <xdr:pic>
      <xdr:nvPicPr>
        <xdr:cNvPr id="3" name="图片 2"/>
        <xdr:cNvPicPr>
          <a:picLocks noChangeAspect="1"/>
        </xdr:cNvPicPr>
      </xdr:nvPicPr>
      <xdr:blipFill>
        <a:blip r:embed="rId1"/>
        <a:stretch>
          <a:fillRect/>
        </a:stretch>
      </xdr:blipFill>
      <xdr:spPr>
        <a:xfrm>
          <a:off x="5753100" y="322580"/>
          <a:ext cx="1104265" cy="1067435"/>
        </a:xfrm>
        <a:prstGeom prst="rect">
          <a:avLst/>
        </a:prstGeom>
        <a:noFill/>
        <a:ln w="9525">
          <a:noFill/>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8</xdr:col>
      <xdr:colOff>95250</xdr:colOff>
      <xdr:row>1</xdr:row>
      <xdr:rowOff>71755</xdr:rowOff>
    </xdr:from>
    <xdr:to>
      <xdr:col>8</xdr:col>
      <xdr:colOff>925195</xdr:colOff>
      <xdr:row>4</xdr:row>
      <xdr:rowOff>175260</xdr:rowOff>
    </xdr:to>
    <xdr:pic>
      <xdr:nvPicPr>
        <xdr:cNvPr id="4" name="图片 3"/>
        <xdr:cNvPicPr>
          <a:picLocks noChangeAspect="1"/>
        </xdr:cNvPicPr>
      </xdr:nvPicPr>
      <xdr:blipFill>
        <a:blip r:embed="rId1"/>
        <a:stretch>
          <a:fillRect/>
        </a:stretch>
      </xdr:blipFill>
      <xdr:spPr>
        <a:xfrm>
          <a:off x="5883275" y="376555"/>
          <a:ext cx="829945" cy="944245"/>
        </a:xfrm>
        <a:prstGeom prst="rect">
          <a:avLst/>
        </a:prstGeom>
        <a:noFill/>
        <a:ln w="9525">
          <a:noFill/>
        </a:ln>
      </xdr:spPr>
    </xdr:pic>
    <xdr:clientData/>
  </xdr:twoCellAnchor>
</xdr:wsDr>
</file>

<file path=xl/drawings/drawing40.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554355</xdr:colOff>
      <xdr:row>1</xdr:row>
      <xdr:rowOff>92710</xdr:rowOff>
    </xdr:from>
    <xdr:to>
      <xdr:col>8</xdr:col>
      <xdr:colOff>1048385</xdr:colOff>
      <xdr:row>4</xdr:row>
      <xdr:rowOff>160655</xdr:rowOff>
    </xdr:to>
    <xdr:pic>
      <xdr:nvPicPr>
        <xdr:cNvPr id="3" name="图片 2"/>
        <xdr:cNvPicPr>
          <a:picLocks noChangeAspect="1"/>
        </xdr:cNvPicPr>
      </xdr:nvPicPr>
      <xdr:blipFill>
        <a:blip r:embed="rId1"/>
        <a:stretch>
          <a:fillRect/>
        </a:stretch>
      </xdr:blipFill>
      <xdr:spPr>
        <a:xfrm>
          <a:off x="5704840" y="397510"/>
          <a:ext cx="1131570" cy="908685"/>
        </a:xfrm>
        <a:prstGeom prst="rect">
          <a:avLst/>
        </a:prstGeom>
        <a:noFill/>
        <a:ln w="9525">
          <a:noFill/>
        </a:ln>
      </xdr:spPr>
    </xdr:pic>
    <xdr:clientData/>
  </xdr:twoCellAnchor>
</xdr:wsDr>
</file>

<file path=xl/drawings/drawing4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520065</xdr:colOff>
      <xdr:row>1</xdr:row>
      <xdr:rowOff>9525</xdr:rowOff>
    </xdr:from>
    <xdr:to>
      <xdr:col>8</xdr:col>
      <xdr:colOff>1169670</xdr:colOff>
      <xdr:row>4</xdr:row>
      <xdr:rowOff>194945</xdr:rowOff>
    </xdr:to>
    <xdr:pic>
      <xdr:nvPicPr>
        <xdr:cNvPr id="3" name="图片 2"/>
        <xdr:cNvPicPr>
          <a:picLocks noChangeAspect="1"/>
        </xdr:cNvPicPr>
      </xdr:nvPicPr>
      <xdr:blipFill>
        <a:blip r:embed="rId1"/>
        <a:stretch>
          <a:fillRect/>
        </a:stretch>
      </xdr:blipFill>
      <xdr:spPr>
        <a:xfrm>
          <a:off x="5670550" y="314325"/>
          <a:ext cx="1287145" cy="1026160"/>
        </a:xfrm>
        <a:prstGeom prst="rect">
          <a:avLst/>
        </a:prstGeom>
        <a:noFill/>
        <a:ln w="9525">
          <a:noFill/>
        </a:ln>
      </xdr:spPr>
    </xdr:pic>
    <xdr:clientData/>
  </xdr:twoCellAnchor>
</xdr:wsDr>
</file>

<file path=xl/drawings/drawing42.xml><?xml version="1.0" encoding="utf-8"?>
<xdr:wsDr xmlns:xdr="http://schemas.openxmlformats.org/drawingml/2006/spreadsheetDrawing" xmlns:r="http://schemas.openxmlformats.org/officeDocument/2006/relationships" xmlns:a="http://schemas.openxmlformats.org/drawingml/2006/main">
  <xdr:twoCellAnchor>
    <xdr:from>
      <xdr:col>8</xdr:col>
      <xdr:colOff>141605</xdr:colOff>
      <xdr:row>1</xdr:row>
      <xdr:rowOff>69850</xdr:rowOff>
    </xdr:from>
    <xdr:to>
      <xdr:col>8</xdr:col>
      <xdr:colOff>1016000</xdr:colOff>
      <xdr:row>4</xdr:row>
      <xdr:rowOff>160655</xdr:rowOff>
    </xdr:to>
    <xdr:pic>
      <xdr:nvPicPr>
        <xdr:cNvPr id="3" name="图片 2"/>
        <xdr:cNvPicPr>
          <a:picLocks noChangeAspect="1"/>
        </xdr:cNvPicPr>
      </xdr:nvPicPr>
      <xdr:blipFill>
        <a:blip r:embed="rId1"/>
        <a:stretch>
          <a:fillRect/>
        </a:stretch>
      </xdr:blipFill>
      <xdr:spPr>
        <a:xfrm>
          <a:off x="5929630" y="374650"/>
          <a:ext cx="874395" cy="931545"/>
        </a:xfrm>
        <a:prstGeom prst="rect">
          <a:avLst/>
        </a:prstGeom>
        <a:noFill/>
        <a:ln w="9525">
          <a:noFill/>
        </a:ln>
      </xdr:spPr>
    </xdr:pic>
    <xdr:clientData/>
  </xdr:twoCellAnchor>
</xdr:wsDr>
</file>

<file path=xl/drawings/drawing43.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210185</xdr:colOff>
      <xdr:row>1</xdr:row>
      <xdr:rowOff>40005</xdr:rowOff>
    </xdr:from>
    <xdr:to>
      <xdr:col>8</xdr:col>
      <xdr:colOff>825500</xdr:colOff>
      <xdr:row>4</xdr:row>
      <xdr:rowOff>215265</xdr:rowOff>
    </xdr:to>
    <xdr:pic>
      <xdr:nvPicPr>
        <xdr:cNvPr id="4" name="图片 3"/>
        <xdr:cNvPicPr>
          <a:picLocks noChangeAspect="1"/>
        </xdr:cNvPicPr>
      </xdr:nvPicPr>
      <xdr:blipFill>
        <a:blip r:embed="rId1"/>
        <a:stretch>
          <a:fillRect/>
        </a:stretch>
      </xdr:blipFill>
      <xdr:spPr>
        <a:xfrm>
          <a:off x="5998210" y="344805"/>
          <a:ext cx="615315" cy="1016000"/>
        </a:xfrm>
        <a:prstGeom prst="rect">
          <a:avLst/>
        </a:prstGeom>
        <a:noFill/>
        <a:ln w="9525">
          <a:noFill/>
        </a:ln>
      </xdr:spPr>
    </xdr:pic>
    <xdr:clientData/>
  </xdr:twoCellAnchor>
</xdr:wsDr>
</file>

<file path=xl/drawings/drawing44.xml><?xml version="1.0" encoding="utf-8"?>
<xdr:wsDr xmlns:xdr="http://schemas.openxmlformats.org/drawingml/2006/spreadsheetDrawing" xmlns:r="http://schemas.openxmlformats.org/officeDocument/2006/relationships" xmlns:a="http://schemas.openxmlformats.org/drawingml/2006/main">
  <xdr:twoCellAnchor>
    <xdr:from>
      <xdr:col>8</xdr:col>
      <xdr:colOff>189865</xdr:colOff>
      <xdr:row>1</xdr:row>
      <xdr:rowOff>10160</xdr:rowOff>
    </xdr:from>
    <xdr:to>
      <xdr:col>8</xdr:col>
      <xdr:colOff>836930</xdr:colOff>
      <xdr:row>4</xdr:row>
      <xdr:rowOff>214630</xdr:rowOff>
    </xdr:to>
    <xdr:pic>
      <xdr:nvPicPr>
        <xdr:cNvPr id="3" name="图片 2"/>
        <xdr:cNvPicPr>
          <a:picLocks noChangeAspect="1"/>
        </xdr:cNvPicPr>
      </xdr:nvPicPr>
      <xdr:blipFill>
        <a:blip r:embed="rId1"/>
        <a:stretch>
          <a:fillRect/>
        </a:stretch>
      </xdr:blipFill>
      <xdr:spPr>
        <a:xfrm>
          <a:off x="5977890" y="314960"/>
          <a:ext cx="647065" cy="1045210"/>
        </a:xfrm>
        <a:prstGeom prst="rect">
          <a:avLst/>
        </a:prstGeom>
        <a:noFill/>
        <a:ln w="9525">
          <a:noFill/>
        </a:ln>
      </xdr:spPr>
    </xdr:pic>
    <xdr:clientData/>
  </xdr:twoCellAnchor>
</xdr:wsDr>
</file>

<file path=xl/drawings/drawing45.xml><?xml version="1.0" encoding="utf-8"?>
<xdr:wsDr xmlns:xdr="http://schemas.openxmlformats.org/drawingml/2006/spreadsheetDrawing" xmlns:r="http://schemas.openxmlformats.org/officeDocument/2006/relationships" xmlns:a="http://schemas.openxmlformats.org/drawingml/2006/main">
  <xdr:twoCellAnchor>
    <xdr:from>
      <xdr:col>8</xdr:col>
      <xdr:colOff>126365</xdr:colOff>
      <xdr:row>1</xdr:row>
      <xdr:rowOff>76835</xdr:rowOff>
    </xdr:from>
    <xdr:to>
      <xdr:col>8</xdr:col>
      <xdr:colOff>897890</xdr:colOff>
      <xdr:row>4</xdr:row>
      <xdr:rowOff>172720</xdr:rowOff>
    </xdr:to>
    <xdr:pic>
      <xdr:nvPicPr>
        <xdr:cNvPr id="3" name="图片 2"/>
        <xdr:cNvPicPr>
          <a:picLocks noChangeAspect="1"/>
        </xdr:cNvPicPr>
      </xdr:nvPicPr>
      <xdr:blipFill>
        <a:blip r:embed="rId1"/>
        <a:stretch>
          <a:fillRect/>
        </a:stretch>
      </xdr:blipFill>
      <xdr:spPr>
        <a:xfrm>
          <a:off x="5914390" y="381635"/>
          <a:ext cx="771525" cy="936625"/>
        </a:xfrm>
        <a:prstGeom prst="rect">
          <a:avLst/>
        </a:prstGeom>
        <a:noFill/>
        <a:ln w="9525">
          <a:noFill/>
        </a:ln>
      </xdr:spPr>
    </xdr:pic>
    <xdr:clientData/>
  </xdr:twoCellAnchor>
</xdr:wsDr>
</file>

<file path=xl/drawings/drawing46.xml><?xml version="1.0" encoding="utf-8"?>
<xdr:wsDr xmlns:xdr="http://schemas.openxmlformats.org/drawingml/2006/spreadsheetDrawing" xmlns:r="http://schemas.openxmlformats.org/officeDocument/2006/relationships" xmlns:a="http://schemas.openxmlformats.org/drawingml/2006/main">
  <xdr:twoCellAnchor>
    <xdr:from>
      <xdr:col>8</xdr:col>
      <xdr:colOff>337185</xdr:colOff>
      <xdr:row>1</xdr:row>
      <xdr:rowOff>28575</xdr:rowOff>
    </xdr:from>
    <xdr:to>
      <xdr:col>8</xdr:col>
      <xdr:colOff>821055</xdr:colOff>
      <xdr:row>4</xdr:row>
      <xdr:rowOff>198120</xdr:rowOff>
    </xdr:to>
    <xdr:pic>
      <xdr:nvPicPr>
        <xdr:cNvPr id="3" name="图片 2"/>
        <xdr:cNvPicPr>
          <a:picLocks noChangeAspect="1"/>
        </xdr:cNvPicPr>
      </xdr:nvPicPr>
      <xdr:blipFill>
        <a:blip r:embed="rId1"/>
        <a:stretch>
          <a:fillRect/>
        </a:stretch>
      </xdr:blipFill>
      <xdr:spPr>
        <a:xfrm>
          <a:off x="6125210" y="333375"/>
          <a:ext cx="483870" cy="1010285"/>
        </a:xfrm>
        <a:prstGeom prst="rect">
          <a:avLst/>
        </a:prstGeom>
        <a:noFill/>
        <a:ln w="9525">
          <a:noFill/>
        </a:ln>
      </xdr:spPr>
    </xdr:pic>
    <xdr:clientData/>
  </xdr:twoCellAnchor>
</xdr:wsDr>
</file>

<file path=xl/drawings/drawing47.xml><?xml version="1.0" encoding="utf-8"?>
<xdr:wsDr xmlns:xdr="http://schemas.openxmlformats.org/drawingml/2006/spreadsheetDrawing" xmlns:r="http://schemas.openxmlformats.org/officeDocument/2006/relationships" xmlns:a="http://schemas.openxmlformats.org/drawingml/2006/main">
  <xdr:twoCellAnchor>
    <xdr:from>
      <xdr:col>7</xdr:col>
      <xdr:colOff>697230</xdr:colOff>
      <xdr:row>1</xdr:row>
      <xdr:rowOff>103505</xdr:rowOff>
    </xdr:from>
    <xdr:to>
      <xdr:col>8</xdr:col>
      <xdr:colOff>1361440</xdr:colOff>
      <xdr:row>4</xdr:row>
      <xdr:rowOff>153670</xdr:rowOff>
    </xdr:to>
    <xdr:pic>
      <xdr:nvPicPr>
        <xdr:cNvPr id="3" name="图片 2"/>
        <xdr:cNvPicPr>
          <a:picLocks noChangeAspect="1"/>
        </xdr:cNvPicPr>
      </xdr:nvPicPr>
      <xdr:blipFill>
        <a:blip r:embed="rId1"/>
        <a:stretch>
          <a:fillRect/>
        </a:stretch>
      </xdr:blipFill>
      <xdr:spPr>
        <a:xfrm>
          <a:off x="5788025" y="408305"/>
          <a:ext cx="1361440" cy="890905"/>
        </a:xfrm>
        <a:prstGeom prst="rect">
          <a:avLst/>
        </a:prstGeom>
        <a:noFill/>
        <a:ln w="9525">
          <a:noFill/>
        </a:ln>
      </xdr:spPr>
    </xdr:pic>
    <xdr:clientData/>
  </xdr:twoCellAnchor>
</xdr:wsDr>
</file>

<file path=xl/drawings/drawing48.xml><?xml version="1.0" encoding="utf-8"?>
<xdr:wsDr xmlns:xdr="http://schemas.openxmlformats.org/drawingml/2006/spreadsheetDrawing" xmlns:r="http://schemas.openxmlformats.org/officeDocument/2006/relationships" xmlns:a="http://schemas.openxmlformats.org/drawingml/2006/main">
  <xdr:twoCellAnchor>
    <xdr:from>
      <xdr:col>8</xdr:col>
      <xdr:colOff>115570</xdr:colOff>
      <xdr:row>1</xdr:row>
      <xdr:rowOff>35560</xdr:rowOff>
    </xdr:from>
    <xdr:to>
      <xdr:col>8</xdr:col>
      <xdr:colOff>975995</xdr:colOff>
      <xdr:row>4</xdr:row>
      <xdr:rowOff>199390</xdr:rowOff>
    </xdr:to>
    <xdr:pic>
      <xdr:nvPicPr>
        <xdr:cNvPr id="3" name="图片 2"/>
        <xdr:cNvPicPr>
          <a:picLocks noChangeAspect="1"/>
        </xdr:cNvPicPr>
      </xdr:nvPicPr>
      <xdr:blipFill>
        <a:blip r:embed="rId1"/>
        <a:stretch>
          <a:fillRect/>
        </a:stretch>
      </xdr:blipFill>
      <xdr:spPr>
        <a:xfrm>
          <a:off x="5903595" y="340360"/>
          <a:ext cx="860425" cy="1004570"/>
        </a:xfrm>
        <a:prstGeom prst="rect">
          <a:avLst/>
        </a:prstGeom>
        <a:noFill/>
        <a:ln w="9525">
          <a:noFill/>
        </a:ln>
      </xdr:spPr>
    </xdr:pic>
    <xdr:clientData/>
  </xdr:twoCellAnchor>
</xdr:wsDr>
</file>

<file path=xl/drawings/drawing49.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63500</xdr:colOff>
      <xdr:row>1</xdr:row>
      <xdr:rowOff>124460</xdr:rowOff>
    </xdr:from>
    <xdr:to>
      <xdr:col>8</xdr:col>
      <xdr:colOff>1179195</xdr:colOff>
      <xdr:row>4</xdr:row>
      <xdr:rowOff>104775</xdr:rowOff>
    </xdr:to>
    <xdr:pic>
      <xdr:nvPicPr>
        <xdr:cNvPr id="3" name="图片 2"/>
        <xdr:cNvPicPr>
          <a:picLocks noChangeAspect="1"/>
        </xdr:cNvPicPr>
      </xdr:nvPicPr>
      <xdr:blipFill>
        <a:blip r:embed="rId1"/>
        <a:stretch>
          <a:fillRect/>
        </a:stretch>
      </xdr:blipFill>
      <xdr:spPr>
        <a:xfrm>
          <a:off x="5851525" y="429260"/>
          <a:ext cx="1115695" cy="821055"/>
        </a:xfrm>
        <a:prstGeom prst="rect">
          <a:avLst/>
        </a:prstGeom>
        <a:noFill/>
        <a:ln w="9525">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8</xdr:col>
      <xdr:colOff>105410</xdr:colOff>
      <xdr:row>1</xdr:row>
      <xdr:rowOff>40005</xdr:rowOff>
    </xdr:from>
    <xdr:to>
      <xdr:col>8</xdr:col>
      <xdr:colOff>903605</xdr:colOff>
      <xdr:row>4</xdr:row>
      <xdr:rowOff>201295</xdr:rowOff>
    </xdr:to>
    <xdr:pic>
      <xdr:nvPicPr>
        <xdr:cNvPr id="4" name="图片 3"/>
        <xdr:cNvPicPr>
          <a:picLocks noChangeAspect="1"/>
        </xdr:cNvPicPr>
      </xdr:nvPicPr>
      <xdr:blipFill>
        <a:blip r:embed="rId1"/>
        <a:stretch>
          <a:fillRect/>
        </a:stretch>
      </xdr:blipFill>
      <xdr:spPr>
        <a:xfrm>
          <a:off x="5893435" y="344805"/>
          <a:ext cx="798195" cy="1002030"/>
        </a:xfrm>
        <a:prstGeom prst="rect">
          <a:avLst/>
        </a:prstGeom>
        <a:noFill/>
        <a:ln w="9525">
          <a:noFill/>
        </a:ln>
      </xdr:spPr>
    </xdr:pic>
    <xdr:clientData/>
  </xdr:twoCellAnchor>
</xdr:wsDr>
</file>

<file path=xl/drawings/drawing50.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199390</xdr:colOff>
      <xdr:row>1</xdr:row>
      <xdr:rowOff>113030</xdr:rowOff>
    </xdr:from>
    <xdr:to>
      <xdr:col>8</xdr:col>
      <xdr:colOff>1094105</xdr:colOff>
      <xdr:row>4</xdr:row>
      <xdr:rowOff>226695</xdr:rowOff>
    </xdr:to>
    <xdr:pic>
      <xdr:nvPicPr>
        <xdr:cNvPr id="3" name="图片 2"/>
        <xdr:cNvPicPr>
          <a:picLocks noChangeAspect="1"/>
        </xdr:cNvPicPr>
      </xdr:nvPicPr>
      <xdr:blipFill>
        <a:blip r:embed="rId1"/>
        <a:stretch>
          <a:fillRect/>
        </a:stretch>
      </xdr:blipFill>
      <xdr:spPr>
        <a:xfrm>
          <a:off x="5987415" y="417830"/>
          <a:ext cx="894715" cy="954405"/>
        </a:xfrm>
        <a:prstGeom prst="rect">
          <a:avLst/>
        </a:prstGeom>
        <a:noFill/>
        <a:ln w="9525">
          <a:noFill/>
        </a:ln>
      </xdr:spPr>
    </xdr:pic>
    <xdr:clientData/>
  </xdr:twoCellAnchor>
</xdr:wsDr>
</file>

<file path=xl/drawings/drawing5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52070</xdr:colOff>
      <xdr:row>1</xdr:row>
      <xdr:rowOff>52705</xdr:rowOff>
    </xdr:from>
    <xdr:to>
      <xdr:col>8</xdr:col>
      <xdr:colOff>1225550</xdr:colOff>
      <xdr:row>4</xdr:row>
      <xdr:rowOff>201930</xdr:rowOff>
    </xdr:to>
    <xdr:pic>
      <xdr:nvPicPr>
        <xdr:cNvPr id="3" name="图片 2"/>
        <xdr:cNvPicPr>
          <a:picLocks noChangeAspect="1"/>
        </xdr:cNvPicPr>
      </xdr:nvPicPr>
      <xdr:blipFill>
        <a:blip r:embed="rId1"/>
        <a:stretch>
          <a:fillRect/>
        </a:stretch>
      </xdr:blipFill>
      <xdr:spPr>
        <a:xfrm>
          <a:off x="5840095" y="357505"/>
          <a:ext cx="1173480" cy="989965"/>
        </a:xfrm>
        <a:prstGeom prst="rect">
          <a:avLst/>
        </a:prstGeom>
        <a:noFill/>
        <a:ln w="9525">
          <a:noFill/>
        </a:ln>
      </xdr:spPr>
    </xdr:pic>
    <xdr:clientData/>
  </xdr:twoCellAnchor>
</xdr:wsDr>
</file>

<file path=xl/drawings/drawing5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60960</xdr:colOff>
      <xdr:row>1</xdr:row>
      <xdr:rowOff>50800</xdr:rowOff>
    </xdr:from>
    <xdr:to>
      <xdr:col>8</xdr:col>
      <xdr:colOff>1108710</xdr:colOff>
      <xdr:row>4</xdr:row>
      <xdr:rowOff>215265</xdr:rowOff>
    </xdr:to>
    <xdr:pic>
      <xdr:nvPicPr>
        <xdr:cNvPr id="3" name="图片 2"/>
        <xdr:cNvPicPr>
          <a:picLocks noChangeAspect="1"/>
        </xdr:cNvPicPr>
      </xdr:nvPicPr>
      <xdr:blipFill>
        <a:blip r:embed="rId1"/>
        <a:stretch>
          <a:fillRect/>
        </a:stretch>
      </xdr:blipFill>
      <xdr:spPr>
        <a:xfrm>
          <a:off x="5848985" y="355600"/>
          <a:ext cx="1047750" cy="1005205"/>
        </a:xfrm>
        <a:prstGeom prst="rect">
          <a:avLst/>
        </a:prstGeom>
        <a:noFill/>
        <a:ln w="9525">
          <a:noFill/>
        </a:ln>
      </xdr:spPr>
    </xdr:pic>
    <xdr:clientData/>
  </xdr:twoCellAnchor>
</xdr:wsDr>
</file>

<file path=xl/drawings/drawing53.xml><?xml version="1.0" encoding="utf-8"?>
<xdr:wsDr xmlns:xdr="http://schemas.openxmlformats.org/drawingml/2006/spreadsheetDrawing" xmlns:r="http://schemas.openxmlformats.org/officeDocument/2006/relationships" xmlns:a="http://schemas.openxmlformats.org/drawingml/2006/main">
  <xdr:twoCellAnchor>
    <xdr:from>
      <xdr:col>8</xdr:col>
      <xdr:colOff>58420</xdr:colOff>
      <xdr:row>1</xdr:row>
      <xdr:rowOff>92075</xdr:rowOff>
    </xdr:from>
    <xdr:to>
      <xdr:col>8</xdr:col>
      <xdr:colOff>1150620</xdr:colOff>
      <xdr:row>4</xdr:row>
      <xdr:rowOff>132080</xdr:rowOff>
    </xdr:to>
    <xdr:pic>
      <xdr:nvPicPr>
        <xdr:cNvPr id="3" name="图片 2"/>
        <xdr:cNvPicPr>
          <a:picLocks noChangeAspect="1"/>
        </xdr:cNvPicPr>
      </xdr:nvPicPr>
      <xdr:blipFill>
        <a:blip r:embed="rId1"/>
        <a:stretch>
          <a:fillRect/>
        </a:stretch>
      </xdr:blipFill>
      <xdr:spPr>
        <a:xfrm>
          <a:off x="5846445" y="396875"/>
          <a:ext cx="1092200" cy="880745"/>
        </a:xfrm>
        <a:prstGeom prst="rect">
          <a:avLst/>
        </a:prstGeom>
        <a:noFill/>
        <a:ln w="9525">
          <a:noFill/>
        </a:ln>
      </xdr:spPr>
    </xdr:pic>
    <xdr:clientData/>
  </xdr:twoCellAnchor>
</xdr:wsDr>
</file>

<file path=xl/drawings/drawing54.xml><?xml version="1.0" encoding="utf-8"?>
<xdr:wsDr xmlns:xdr="http://schemas.openxmlformats.org/drawingml/2006/spreadsheetDrawing" xmlns:r="http://schemas.openxmlformats.org/officeDocument/2006/relationships" xmlns:a="http://schemas.openxmlformats.org/drawingml/2006/main">
  <xdr:twoCellAnchor>
    <xdr:from>
      <xdr:col>8</xdr:col>
      <xdr:colOff>149225</xdr:colOff>
      <xdr:row>1</xdr:row>
      <xdr:rowOff>59690</xdr:rowOff>
    </xdr:from>
    <xdr:to>
      <xdr:col>8</xdr:col>
      <xdr:colOff>1068705</xdr:colOff>
      <xdr:row>4</xdr:row>
      <xdr:rowOff>161925</xdr:rowOff>
    </xdr:to>
    <xdr:pic>
      <xdr:nvPicPr>
        <xdr:cNvPr id="3" name="图片 2"/>
        <xdr:cNvPicPr>
          <a:picLocks noChangeAspect="1"/>
        </xdr:cNvPicPr>
      </xdr:nvPicPr>
      <xdr:blipFill>
        <a:blip r:embed="rId1"/>
        <a:stretch>
          <a:fillRect/>
        </a:stretch>
      </xdr:blipFill>
      <xdr:spPr>
        <a:xfrm>
          <a:off x="5937250" y="364490"/>
          <a:ext cx="919480" cy="942975"/>
        </a:xfrm>
        <a:prstGeom prst="rect">
          <a:avLst/>
        </a:prstGeom>
        <a:noFill/>
        <a:ln w="9525">
          <a:noFill/>
        </a:ln>
      </xdr:spPr>
    </xdr:pic>
    <xdr:clientData/>
  </xdr:twoCellAnchor>
</xdr:wsDr>
</file>

<file path=xl/drawings/drawing55.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273050</xdr:colOff>
      <xdr:row>1</xdr:row>
      <xdr:rowOff>28575</xdr:rowOff>
    </xdr:from>
    <xdr:to>
      <xdr:col>8</xdr:col>
      <xdr:colOff>845820</xdr:colOff>
      <xdr:row>4</xdr:row>
      <xdr:rowOff>158750</xdr:rowOff>
    </xdr:to>
    <xdr:pic>
      <xdr:nvPicPr>
        <xdr:cNvPr id="3" name="图片 2"/>
        <xdr:cNvPicPr>
          <a:picLocks noChangeAspect="1"/>
        </xdr:cNvPicPr>
      </xdr:nvPicPr>
      <xdr:blipFill>
        <a:blip r:embed="rId1"/>
        <a:stretch>
          <a:fillRect/>
        </a:stretch>
      </xdr:blipFill>
      <xdr:spPr>
        <a:xfrm>
          <a:off x="6061075" y="333375"/>
          <a:ext cx="572770" cy="970915"/>
        </a:xfrm>
        <a:prstGeom prst="rect">
          <a:avLst/>
        </a:prstGeom>
        <a:noFill/>
        <a:ln w="9525">
          <a:noFill/>
        </a:ln>
      </xdr:spPr>
    </xdr:pic>
    <xdr:clientData/>
  </xdr:twoCellAnchor>
</xdr:wsDr>
</file>

<file path=xl/drawings/drawing56.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655955</xdr:colOff>
      <xdr:row>1</xdr:row>
      <xdr:rowOff>102870</xdr:rowOff>
    </xdr:from>
    <xdr:to>
      <xdr:col>8</xdr:col>
      <xdr:colOff>1437640</xdr:colOff>
      <xdr:row>4</xdr:row>
      <xdr:rowOff>151765</xdr:rowOff>
    </xdr:to>
    <xdr:pic>
      <xdr:nvPicPr>
        <xdr:cNvPr id="4" name="图片 3"/>
        <xdr:cNvPicPr>
          <a:picLocks noChangeAspect="1"/>
        </xdr:cNvPicPr>
      </xdr:nvPicPr>
      <xdr:blipFill>
        <a:blip r:embed="rId1"/>
        <a:stretch>
          <a:fillRect/>
        </a:stretch>
      </xdr:blipFill>
      <xdr:spPr>
        <a:xfrm>
          <a:off x="5788025" y="407670"/>
          <a:ext cx="1437640" cy="889635"/>
        </a:xfrm>
        <a:prstGeom prst="rect">
          <a:avLst/>
        </a:prstGeom>
        <a:noFill/>
        <a:ln w="9525">
          <a:noFill/>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8</xdr:col>
      <xdr:colOff>105410</xdr:colOff>
      <xdr:row>1</xdr:row>
      <xdr:rowOff>29210</xdr:rowOff>
    </xdr:from>
    <xdr:to>
      <xdr:col>8</xdr:col>
      <xdr:colOff>992505</xdr:colOff>
      <xdr:row>4</xdr:row>
      <xdr:rowOff>149860</xdr:rowOff>
    </xdr:to>
    <xdr:pic>
      <xdr:nvPicPr>
        <xdr:cNvPr id="4" name="图片 3"/>
        <xdr:cNvPicPr>
          <a:picLocks noChangeAspect="1"/>
        </xdr:cNvPicPr>
      </xdr:nvPicPr>
      <xdr:blipFill>
        <a:blip r:embed="rId1"/>
        <a:stretch>
          <a:fillRect/>
        </a:stretch>
      </xdr:blipFill>
      <xdr:spPr>
        <a:xfrm>
          <a:off x="5893435" y="334010"/>
          <a:ext cx="887095" cy="961390"/>
        </a:xfrm>
        <a:prstGeom prst="rect">
          <a:avLst/>
        </a:prstGeom>
        <a:noFill/>
        <a:ln w="9525">
          <a:noFill/>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7</xdr:col>
      <xdr:colOff>676910</xdr:colOff>
      <xdr:row>1</xdr:row>
      <xdr:rowOff>28575</xdr:rowOff>
    </xdr:from>
    <xdr:to>
      <xdr:col>8</xdr:col>
      <xdr:colOff>1021715</xdr:colOff>
      <xdr:row>4</xdr:row>
      <xdr:rowOff>202565</xdr:rowOff>
    </xdr:to>
    <xdr:pic>
      <xdr:nvPicPr>
        <xdr:cNvPr id="4" name="图片 3"/>
        <xdr:cNvPicPr>
          <a:picLocks noChangeAspect="1"/>
        </xdr:cNvPicPr>
      </xdr:nvPicPr>
      <xdr:blipFill>
        <a:blip r:embed="rId1"/>
        <a:stretch>
          <a:fillRect/>
        </a:stretch>
      </xdr:blipFill>
      <xdr:spPr>
        <a:xfrm>
          <a:off x="5788025" y="333375"/>
          <a:ext cx="1021715" cy="1014730"/>
        </a:xfrm>
        <a:prstGeom prst="rect">
          <a:avLst/>
        </a:prstGeom>
        <a:noFill/>
        <a:ln w="9525">
          <a:noFill/>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7</xdr:col>
      <xdr:colOff>677545</xdr:colOff>
      <xdr:row>0</xdr:row>
      <xdr:rowOff>294005</xdr:rowOff>
    </xdr:from>
    <xdr:to>
      <xdr:col>8</xdr:col>
      <xdr:colOff>1219835</xdr:colOff>
      <xdr:row>4</xdr:row>
      <xdr:rowOff>255905</xdr:rowOff>
    </xdr:to>
    <xdr:pic>
      <xdr:nvPicPr>
        <xdr:cNvPr id="4" name="图片 3"/>
        <xdr:cNvPicPr>
          <a:picLocks noChangeAspect="1"/>
        </xdr:cNvPicPr>
      </xdr:nvPicPr>
      <xdr:blipFill>
        <a:blip r:embed="rId1"/>
        <a:stretch>
          <a:fillRect/>
        </a:stretch>
      </xdr:blipFill>
      <xdr:spPr>
        <a:xfrm>
          <a:off x="5788025" y="294005"/>
          <a:ext cx="1219835" cy="1106805"/>
        </a:xfrm>
        <a:prstGeom prst="rect">
          <a:avLst/>
        </a:prstGeom>
        <a:noFill/>
        <a:ln w="9525">
          <a:noFill/>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7</xdr:col>
      <xdr:colOff>465455</xdr:colOff>
      <xdr:row>1</xdr:row>
      <xdr:rowOff>10795</xdr:rowOff>
    </xdr:from>
    <xdr:to>
      <xdr:col>8</xdr:col>
      <xdr:colOff>1057910</xdr:colOff>
      <xdr:row>4</xdr:row>
      <xdr:rowOff>120015</xdr:rowOff>
    </xdr:to>
    <xdr:pic>
      <xdr:nvPicPr>
        <xdr:cNvPr id="4" name="图片 3"/>
        <xdr:cNvPicPr>
          <a:picLocks noChangeAspect="1"/>
        </xdr:cNvPicPr>
      </xdr:nvPicPr>
      <xdr:blipFill>
        <a:blip r:embed="rId1"/>
        <a:stretch>
          <a:fillRect/>
        </a:stretch>
      </xdr:blipFill>
      <xdr:spPr>
        <a:xfrm>
          <a:off x="5615940" y="315595"/>
          <a:ext cx="1229995" cy="9499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15"/>
  <sheetViews>
    <sheetView topLeftCell="A4" workbookViewId="0">
      <selection activeCell="I9" sqref="I9"/>
    </sheetView>
  </sheetViews>
  <sheetFormatPr defaultColWidth="9" defaultRowHeight="35.1" customHeight="1" outlineLevelCol="5"/>
  <cols>
    <col min="1" max="1" width="4.25" customWidth="1"/>
    <col min="2" max="2" width="27.5" customWidth="1"/>
    <col min="3" max="5" width="18.25" customWidth="1"/>
    <col min="6" max="6" width="10.1296296296296" customWidth="1"/>
  </cols>
  <sheetData>
    <row r="1" ht="108" customHeight="1" spans="1:6">
      <c r="A1" s="146" t="s">
        <v>0</v>
      </c>
      <c r="B1" s="146"/>
      <c r="C1" s="146"/>
      <c r="D1" s="146"/>
      <c r="E1" s="146"/>
      <c r="F1" s="146"/>
    </row>
    <row r="2" ht="50.1" customHeight="1" spans="1:6">
      <c r="A2" s="147"/>
      <c r="B2" s="148" t="s">
        <v>1</v>
      </c>
      <c r="C2" s="149" t="s">
        <v>2</v>
      </c>
      <c r="D2" s="149"/>
      <c r="E2" s="149"/>
      <c r="F2" s="149"/>
    </row>
    <row r="3" ht="50.1" customHeight="1" spans="1:6">
      <c r="A3" s="147"/>
      <c r="B3" s="148" t="s">
        <v>3</v>
      </c>
      <c r="C3" s="149" t="s">
        <v>4</v>
      </c>
      <c r="D3" s="150"/>
      <c r="E3" s="150"/>
      <c r="F3" s="150"/>
    </row>
    <row r="4" ht="50.1" customHeight="1" spans="1:6">
      <c r="A4" s="147"/>
      <c r="B4" s="148"/>
      <c r="C4" s="148"/>
      <c r="D4" s="148"/>
      <c r="E4" s="148"/>
      <c r="F4" s="148"/>
    </row>
    <row r="5" ht="50.1" customHeight="1" spans="1:6">
      <c r="A5" s="147"/>
      <c r="B5" s="148"/>
      <c r="C5" s="148"/>
      <c r="D5" s="148"/>
      <c r="E5" s="148"/>
      <c r="F5" s="148"/>
    </row>
    <row r="6" ht="50.1" customHeight="1" spans="1:6">
      <c r="A6" s="151"/>
      <c r="B6" s="152" t="s">
        <v>5</v>
      </c>
      <c r="C6" s="153">
        <f>ROUND(汇总表!F13,2)</f>
        <v>6501417.94</v>
      </c>
      <c r="D6" s="153"/>
      <c r="E6" s="153"/>
      <c r="F6" s="153" t="s">
        <v>6</v>
      </c>
    </row>
    <row r="7" ht="50.1" customHeight="1" spans="1:6">
      <c r="A7" s="151"/>
      <c r="B7" s="152" t="s">
        <v>7</v>
      </c>
      <c r="C7" s="154">
        <f>+C6</f>
        <v>6501417.94</v>
      </c>
      <c r="D7" s="154"/>
      <c r="E7" s="154"/>
      <c r="F7" s="155"/>
    </row>
    <row r="8" ht="50.1" customHeight="1" spans="1:6">
      <c r="A8" s="151"/>
      <c r="B8" s="156"/>
      <c r="C8" s="156"/>
      <c r="D8" s="156"/>
      <c r="E8" s="156"/>
      <c r="F8" s="156"/>
    </row>
    <row r="9" ht="50.1" customHeight="1" spans="1:6">
      <c r="A9" s="151"/>
      <c r="B9" s="156"/>
      <c r="C9" s="156"/>
      <c r="D9" s="156"/>
      <c r="E9" s="156"/>
      <c r="F9" s="156"/>
    </row>
    <row r="10" ht="50.1" customHeight="1" spans="1:6">
      <c r="A10" s="151"/>
      <c r="B10" s="152" t="s">
        <v>8</v>
      </c>
      <c r="C10" s="149" t="s">
        <v>9</v>
      </c>
      <c r="D10" s="149"/>
      <c r="E10" s="149"/>
      <c r="F10" s="149"/>
    </row>
    <row r="11" ht="50.1" customHeight="1" spans="1:6">
      <c r="A11" s="151"/>
      <c r="B11" s="152" t="s">
        <v>10</v>
      </c>
      <c r="C11" s="149" t="s">
        <v>11</v>
      </c>
      <c r="D11" s="149"/>
      <c r="E11" s="149"/>
      <c r="F11" s="149"/>
    </row>
    <row r="12" ht="50.1" customHeight="1" spans="1:6">
      <c r="A12" s="151"/>
      <c r="B12" s="152" t="s">
        <v>12</v>
      </c>
      <c r="C12" s="149" t="s">
        <v>13</v>
      </c>
      <c r="D12" s="149"/>
      <c r="E12" s="149"/>
      <c r="F12" s="149"/>
    </row>
    <row r="13" customHeight="1" spans="1:1">
      <c r="A13" s="151"/>
    </row>
    <row r="14" ht="6" customHeight="1" spans="1:6">
      <c r="A14" s="147"/>
      <c r="B14" s="147"/>
      <c r="C14" s="147"/>
      <c r="D14" s="147"/>
      <c r="E14" s="147"/>
      <c r="F14" s="147"/>
    </row>
    <row r="15" hidden="1" customHeight="1"/>
  </sheetData>
  <mergeCells count="9">
    <mergeCell ref="A1:F1"/>
    <mergeCell ref="C2:F2"/>
    <mergeCell ref="C3:F3"/>
    <mergeCell ref="C6:E6"/>
    <mergeCell ref="C7:E7"/>
    <mergeCell ref="B9:F9"/>
    <mergeCell ref="C10:F10"/>
    <mergeCell ref="C11:F11"/>
    <mergeCell ref="C12:F12"/>
  </mergeCells>
  <printOptions horizontalCentered="1"/>
  <pageMargins left="0.393055555555556" right="0.393055555555556" top="0.393055555555556" bottom="0.393055555555556" header="0.298611111111111" footer="0.298611111111111"/>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I47"/>
  <sheetViews>
    <sheetView view="pageBreakPreview" zoomScale="90" zoomScaleNormal="90" topLeftCell="A14"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71</v>
      </c>
      <c r="C3" s="34"/>
      <c r="D3" s="34"/>
      <c r="E3" s="34" t="s">
        <v>156</v>
      </c>
      <c r="F3" s="48" t="s">
        <v>48</v>
      </c>
      <c r="G3" s="48"/>
      <c r="H3" s="34"/>
      <c r="I3" s="34"/>
    </row>
    <row r="4" customHeight="1" spans="1:9">
      <c r="A4" s="48" t="s">
        <v>157</v>
      </c>
      <c r="B4" s="34">
        <v>1500</v>
      </c>
      <c r="C4" s="48" t="s">
        <v>158</v>
      </c>
      <c r="D4" s="34">
        <v>1500</v>
      </c>
      <c r="E4" s="34" t="s">
        <v>159</v>
      </c>
      <c r="F4" s="49">
        <v>2.25</v>
      </c>
      <c r="G4" s="50" t="s">
        <v>160</v>
      </c>
      <c r="H4" s="34"/>
      <c r="I4" s="34"/>
    </row>
    <row r="5" customHeight="1" spans="1:9">
      <c r="A5" s="48"/>
      <c r="B5" s="34"/>
      <c r="C5" s="48"/>
      <c r="D5" s="34"/>
      <c r="E5" s="34"/>
      <c r="F5" s="49">
        <v>2.1609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295.651051526539</v>
      </c>
      <c r="I7" s="62"/>
    </row>
    <row r="8" customHeight="1" spans="1:9">
      <c r="A8" s="34">
        <v>1.1</v>
      </c>
      <c r="B8" s="54" t="s">
        <v>170</v>
      </c>
      <c r="C8" s="55"/>
      <c r="D8" s="34" t="s">
        <v>171</v>
      </c>
      <c r="E8" s="49">
        <v>10.3960102972652</v>
      </c>
      <c r="F8" s="56">
        <v>0.12</v>
      </c>
      <c r="G8" s="49">
        <v>22.6637168141593</v>
      </c>
      <c r="H8" s="49">
        <f t="shared" ref="H8:H11" si="0">E8*(1+F8)*G8</f>
        <v>263.885701379218</v>
      </c>
      <c r="I8" s="64" t="s">
        <v>172</v>
      </c>
    </row>
    <row r="9" customHeight="1" spans="1:9">
      <c r="A9" s="34">
        <v>1.2</v>
      </c>
      <c r="B9" s="54" t="s">
        <v>173</v>
      </c>
      <c r="C9" s="55"/>
      <c r="D9" s="34" t="s">
        <v>171</v>
      </c>
      <c r="E9" s="49">
        <v>0.782233569560047</v>
      </c>
      <c r="F9" s="56">
        <v>0.12</v>
      </c>
      <c r="G9" s="49">
        <v>21.8672566371681</v>
      </c>
      <c r="H9" s="49">
        <f t="shared" si="0"/>
        <v>19.157938481671</v>
      </c>
      <c r="I9" s="34" t="str">
        <f>I8</f>
        <v>兴发、南山、凤铝</v>
      </c>
    </row>
    <row r="10" customHeight="1" spans="1:9">
      <c r="A10" s="34">
        <v>1.3</v>
      </c>
      <c r="B10" s="34" t="s">
        <v>174</v>
      </c>
      <c r="C10" s="34"/>
      <c r="D10" s="34" t="s">
        <v>171</v>
      </c>
      <c r="E10" s="49">
        <v>0.538753826397146</v>
      </c>
      <c r="F10" s="56">
        <v>0.12</v>
      </c>
      <c r="G10" s="49">
        <v>20.8938053097345</v>
      </c>
      <c r="H10" s="49">
        <f t="shared" si="0"/>
        <v>12.6074116656504</v>
      </c>
      <c r="I10" s="34" t="str">
        <f>I9</f>
        <v>兴发、南山、凤铝</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33.1575223714858</v>
      </c>
      <c r="I12" s="62"/>
    </row>
    <row r="13" customHeight="1" spans="1:9">
      <c r="A13" s="34">
        <v>2.1</v>
      </c>
      <c r="B13" s="34" t="s">
        <v>177</v>
      </c>
      <c r="C13" s="34"/>
      <c r="D13" s="34" t="s">
        <v>178</v>
      </c>
      <c r="E13" s="49">
        <v>0.475624256837099</v>
      </c>
      <c r="F13" s="56">
        <v>0</v>
      </c>
      <c r="G13" s="49">
        <v>69.713690786049</v>
      </c>
      <c r="H13" s="49">
        <f t="shared" ref="H13:H21" si="1">E13*(1+F13)*G13</f>
        <v>33.1575223714858</v>
      </c>
      <c r="I13" s="34" t="s">
        <v>179</v>
      </c>
    </row>
    <row r="14" customHeight="1" spans="1:9">
      <c r="A14" s="52">
        <v>3</v>
      </c>
      <c r="B14" s="52" t="s">
        <v>180</v>
      </c>
      <c r="C14" s="52"/>
      <c r="D14" s="52"/>
      <c r="E14" s="52"/>
      <c r="F14" s="52"/>
      <c r="G14" s="52"/>
      <c r="H14" s="53">
        <f>H15</f>
        <v>112.534860331757</v>
      </c>
      <c r="I14" s="62"/>
    </row>
    <row r="15" customHeight="1" spans="1:9">
      <c r="A15" s="34">
        <v>3.1</v>
      </c>
      <c r="B15" s="34" t="s">
        <v>181</v>
      </c>
      <c r="C15" s="34"/>
      <c r="D15" s="34" t="s">
        <v>182</v>
      </c>
      <c r="E15" s="49">
        <v>0.751029956147443</v>
      </c>
      <c r="F15" s="56">
        <v>0.02</v>
      </c>
      <c r="G15" s="49">
        <v>146.902654867257</v>
      </c>
      <c r="H15" s="49">
        <f t="shared" si="1"/>
        <v>112.534860331757</v>
      </c>
      <c r="I15" s="34" t="s">
        <v>183</v>
      </c>
    </row>
    <row r="16" customHeight="1" spans="1:9">
      <c r="A16" s="52">
        <v>4</v>
      </c>
      <c r="B16" s="52" t="s">
        <v>184</v>
      </c>
      <c r="C16" s="52"/>
      <c r="D16" s="52"/>
      <c r="E16" s="52"/>
      <c r="F16" s="52"/>
      <c r="G16" s="52"/>
      <c r="H16" s="53">
        <f>SUM(H17:H21)</f>
        <v>27.9259787680771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2.55198414585811</v>
      </c>
      <c r="F18" s="56">
        <v>0.03</v>
      </c>
      <c r="G18" s="49">
        <v>9.38053097345133</v>
      </c>
      <c r="H18" s="49">
        <f t="shared" si="1"/>
        <v>24.6571353136981</v>
      </c>
      <c r="I18" s="34" t="s">
        <v>188</v>
      </c>
    </row>
    <row r="19" customHeight="1" spans="1:9">
      <c r="A19" s="34">
        <v>4.3</v>
      </c>
      <c r="B19" s="34" t="s">
        <v>190</v>
      </c>
      <c r="C19" s="34"/>
      <c r="D19" s="34" t="s">
        <v>187</v>
      </c>
      <c r="E19" s="49">
        <v>0.137931034482759</v>
      </c>
      <c r="F19" s="56">
        <v>0.03</v>
      </c>
      <c r="G19" s="49">
        <v>23.0088495575221</v>
      </c>
      <c r="H19" s="49">
        <f t="shared" si="1"/>
        <v>3.268843454379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13.0316233055886</v>
      </c>
      <c r="I22" s="62" t="s">
        <v>185</v>
      </c>
    </row>
    <row r="23" customHeight="1" spans="1:9">
      <c r="A23" s="34">
        <v>5.1</v>
      </c>
      <c r="B23" s="34" t="s">
        <v>196</v>
      </c>
      <c r="C23" s="34"/>
      <c r="D23" s="34" t="s">
        <v>194</v>
      </c>
      <c r="E23" s="49">
        <v>3.62425683709869</v>
      </c>
      <c r="F23" s="56">
        <v>0.03</v>
      </c>
      <c r="G23" s="49">
        <v>1.08</v>
      </c>
      <c r="H23" s="49">
        <f t="shared" ref="H23:H33" si="2">E23*(1+F23)*G23</f>
        <v>4.03162330558859</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580.301036303448</v>
      </c>
      <c r="I34" s="65" t="s">
        <v>211</v>
      </c>
    </row>
    <row r="35" customHeight="1" spans="1:9">
      <c r="A35" s="58">
        <v>13</v>
      </c>
      <c r="B35" s="60" t="s">
        <v>212</v>
      </c>
      <c r="C35" s="61"/>
      <c r="D35" s="58" t="s">
        <v>6</v>
      </c>
      <c r="E35" s="60" t="s">
        <v>213</v>
      </c>
      <c r="F35" s="61"/>
      <c r="G35" s="63">
        <v>0.085</v>
      </c>
      <c r="H35" s="53">
        <f>H34*G35</f>
        <v>49.3255880857931</v>
      </c>
      <c r="I35" s="66"/>
    </row>
    <row r="36" customHeight="1" spans="1:9">
      <c r="A36" s="58">
        <v>14</v>
      </c>
      <c r="B36" s="60" t="s">
        <v>214</v>
      </c>
      <c r="C36" s="61"/>
      <c r="D36" s="58" t="s">
        <v>6</v>
      </c>
      <c r="E36" s="60" t="s">
        <v>215</v>
      </c>
      <c r="F36" s="61"/>
      <c r="G36" s="62"/>
      <c r="H36" s="53">
        <f>H34+H35</f>
        <v>629.626624389241</v>
      </c>
      <c r="I36" s="67">
        <f>H36</f>
        <v>629.626624389241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
        <v>67</v>
      </c>
      <c r="C2" s="48"/>
      <c r="D2" s="48"/>
      <c r="E2" s="34" t="s">
        <v>153</v>
      </c>
      <c r="F2" s="48" t="s">
        <v>154</v>
      </c>
      <c r="G2" s="48"/>
      <c r="H2" s="34" t="s">
        <v>155</v>
      </c>
      <c r="I2" s="48"/>
    </row>
    <row r="3" customHeight="1" spans="1:9">
      <c r="A3" s="34" t="s">
        <v>62</v>
      </c>
      <c r="B3" s="34" t="s">
        <v>72</v>
      </c>
      <c r="C3" s="34"/>
      <c r="D3" s="34"/>
      <c r="E3" s="34" t="s">
        <v>156</v>
      </c>
      <c r="F3" s="48" t="s">
        <v>48</v>
      </c>
      <c r="G3" s="48"/>
      <c r="H3" s="34"/>
      <c r="I3" s="48"/>
    </row>
    <row r="4" customHeight="1" spans="1:9">
      <c r="A4" s="48" t="s">
        <v>157</v>
      </c>
      <c r="B4" s="34">
        <v>1800</v>
      </c>
      <c r="C4" s="48" t="s">
        <v>158</v>
      </c>
      <c r="D4" s="34">
        <v>1480</v>
      </c>
      <c r="E4" s="34" t="s">
        <v>159</v>
      </c>
      <c r="F4" s="49">
        <v>2.664</v>
      </c>
      <c r="G4" s="50" t="s">
        <v>160</v>
      </c>
      <c r="H4" s="34"/>
      <c r="I4" s="48"/>
    </row>
    <row r="5" customHeight="1" spans="1:9">
      <c r="A5" s="48"/>
      <c r="B5" s="34"/>
      <c r="C5" s="48"/>
      <c r="D5" s="34"/>
      <c r="E5" s="34"/>
      <c r="F5" s="49">
        <v>2.5665</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255.7020001711</v>
      </c>
      <c r="I7" s="72"/>
    </row>
    <row r="8" customHeight="1" spans="1:9">
      <c r="A8" s="34">
        <v>1.1</v>
      </c>
      <c r="B8" s="54" t="s">
        <v>170</v>
      </c>
      <c r="C8" s="55"/>
      <c r="D8" s="34" t="s">
        <v>171</v>
      </c>
      <c r="E8" s="49">
        <v>8.97821244755245</v>
      </c>
      <c r="F8" s="56">
        <v>0.12</v>
      </c>
      <c r="G8" s="49">
        <v>22.6637168141593</v>
      </c>
      <c r="H8" s="49">
        <f t="shared" ref="H8:H11" si="0">E8*(1+F8)*G8</f>
        <v>227.897224137731</v>
      </c>
      <c r="I8" s="73" t="s">
        <v>172</v>
      </c>
    </row>
    <row r="9" customHeight="1" spans="1:9">
      <c r="A9" s="34">
        <v>1.2</v>
      </c>
      <c r="B9" s="54" t="s">
        <v>173</v>
      </c>
      <c r="C9" s="55"/>
      <c r="D9" s="34" t="s">
        <v>171</v>
      </c>
      <c r="E9" s="49">
        <v>0.70280123076923</v>
      </c>
      <c r="F9" s="56">
        <v>0.12</v>
      </c>
      <c r="G9" s="49">
        <v>21.8672566371681</v>
      </c>
      <c r="H9" s="49">
        <f t="shared" si="0"/>
        <v>17.2125350635262</v>
      </c>
      <c r="I9" s="48" t="s">
        <v>172</v>
      </c>
    </row>
    <row r="10" customHeight="1" spans="1:9">
      <c r="A10" s="34">
        <v>1.3</v>
      </c>
      <c r="B10" s="34" t="s">
        <v>174</v>
      </c>
      <c r="C10" s="34"/>
      <c r="D10" s="34" t="s">
        <v>171</v>
      </c>
      <c r="E10" s="49">
        <v>0.452639328671329</v>
      </c>
      <c r="F10" s="56">
        <v>0.12</v>
      </c>
      <c r="G10" s="49">
        <v>20.8938053097345</v>
      </c>
      <c r="H10" s="49">
        <f t="shared" si="0"/>
        <v>10.5922409698422</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27.8576186957239</v>
      </c>
      <c r="I12" s="72"/>
    </row>
    <row r="13" customHeight="1" spans="1:9">
      <c r="A13" s="34">
        <v>2.1</v>
      </c>
      <c r="B13" s="34" t="s">
        <v>177</v>
      </c>
      <c r="C13" s="34"/>
      <c r="D13" s="34" t="s">
        <v>178</v>
      </c>
      <c r="E13" s="49">
        <v>0.3996003996004</v>
      </c>
      <c r="F13" s="56">
        <v>0</v>
      </c>
      <c r="G13" s="49">
        <v>69.713690786049</v>
      </c>
      <c r="H13" s="49">
        <f t="shared" ref="H13:H21" si="1">E13*(1+F13)*G13</f>
        <v>27.8576186957239</v>
      </c>
      <c r="I13" s="48" t="s">
        <v>179</v>
      </c>
    </row>
    <row r="14" customHeight="1" spans="1:9">
      <c r="A14" s="52">
        <v>3</v>
      </c>
      <c r="B14" s="52" t="s">
        <v>180</v>
      </c>
      <c r="C14" s="52"/>
      <c r="D14" s="52"/>
      <c r="E14" s="52"/>
      <c r="F14" s="52"/>
      <c r="G14" s="52"/>
      <c r="H14" s="53">
        <f>H15</f>
        <v>117.65044051612</v>
      </c>
      <c r="I14" s="72"/>
    </row>
    <row r="15" customHeight="1" spans="1:9">
      <c r="A15" s="34">
        <v>3.1</v>
      </c>
      <c r="B15" s="34" t="s">
        <v>181</v>
      </c>
      <c r="C15" s="34"/>
      <c r="D15" s="34" t="s">
        <v>182</v>
      </c>
      <c r="E15" s="49">
        <v>0.785170079040959</v>
      </c>
      <c r="F15" s="56">
        <v>0.02</v>
      </c>
      <c r="G15" s="49">
        <v>146.902654867257</v>
      </c>
      <c r="H15" s="49">
        <f t="shared" si="1"/>
        <v>117.65044051612</v>
      </c>
      <c r="I15" s="48" t="s">
        <v>183</v>
      </c>
    </row>
    <row r="16" customHeight="1" spans="1:9">
      <c r="A16" s="52">
        <v>4</v>
      </c>
      <c r="B16" s="52" t="s">
        <v>184</v>
      </c>
      <c r="C16" s="52"/>
      <c r="D16" s="52"/>
      <c r="E16" s="52"/>
      <c r="F16" s="52"/>
      <c r="G16" s="52"/>
      <c r="H16" s="53">
        <f>SUM(H17:H21)</f>
        <v>25.5703955654964</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2.33481718281718</v>
      </c>
      <c r="F18" s="56">
        <v>0.03</v>
      </c>
      <c r="G18" s="49">
        <v>9.38053097345133</v>
      </c>
      <c r="H18" s="49">
        <f t="shared" si="1"/>
        <v>22.5588796477858</v>
      </c>
      <c r="I18" s="48" t="s">
        <v>188</v>
      </c>
    </row>
    <row r="19" customHeight="1" spans="1:9">
      <c r="A19" s="34">
        <v>4.3</v>
      </c>
      <c r="B19" s="34" t="s">
        <v>190</v>
      </c>
      <c r="C19" s="34"/>
      <c r="D19" s="34" t="s">
        <v>187</v>
      </c>
      <c r="E19" s="49">
        <v>0.127072927072927</v>
      </c>
      <c r="F19" s="56">
        <v>0.03</v>
      </c>
      <c r="G19" s="49">
        <v>23.0088495575221</v>
      </c>
      <c r="H19" s="49">
        <f t="shared" si="1"/>
        <v>3.0115159177106</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12.3516467532468</v>
      </c>
      <c r="I22" s="72" t="s">
        <v>185</v>
      </c>
    </row>
    <row r="23" customHeight="1" spans="1:9">
      <c r="A23" s="34">
        <v>5.1</v>
      </c>
      <c r="B23" s="34" t="s">
        <v>196</v>
      </c>
      <c r="C23" s="34"/>
      <c r="D23" s="34" t="s">
        <v>194</v>
      </c>
      <c r="E23" s="49">
        <v>3.01298701298701</v>
      </c>
      <c r="F23" s="56">
        <v>0.03</v>
      </c>
      <c r="G23" s="49">
        <v>1.08</v>
      </c>
      <c r="H23" s="49">
        <f t="shared" ref="H23:H33" si="2">E23*(1+F23)*G23</f>
        <v>3.35164675324675</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537.132101701687</v>
      </c>
      <c r="I34" s="65" t="s">
        <v>211</v>
      </c>
    </row>
    <row r="35" customHeight="1" spans="1:9">
      <c r="A35" s="58">
        <v>13</v>
      </c>
      <c r="B35" s="60" t="s">
        <v>212</v>
      </c>
      <c r="C35" s="61"/>
      <c r="D35" s="58" t="s">
        <v>6</v>
      </c>
      <c r="E35" s="60" t="s">
        <v>213</v>
      </c>
      <c r="F35" s="61"/>
      <c r="G35" s="63">
        <v>0.085</v>
      </c>
      <c r="H35" s="53">
        <f>H34*G35</f>
        <v>45.6562286446434</v>
      </c>
      <c r="I35" s="75"/>
    </row>
    <row r="36" customHeight="1" spans="1:9">
      <c r="A36" s="58">
        <v>14</v>
      </c>
      <c r="B36" s="60" t="s">
        <v>214</v>
      </c>
      <c r="C36" s="61"/>
      <c r="D36" s="58" t="s">
        <v>6</v>
      </c>
      <c r="E36" s="60" t="s">
        <v>215</v>
      </c>
      <c r="F36" s="61"/>
      <c r="G36" s="62"/>
      <c r="H36" s="53">
        <f>H34+H35</f>
        <v>582.78833034633</v>
      </c>
      <c r="I36" s="67">
        <f>H36</f>
        <v>582.78833034633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I47"/>
  <sheetViews>
    <sheetView view="pageBreakPreview" zoomScale="90" zoomScaleNormal="90" topLeftCell="A14"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tr">
        <f>VLOOKUP($B$3,工程量清单清单!$C$4:$G$13,2,FALSE)</f>
        <v>65系列断桥铝合金窗
5+9A+5+9A+5中空Low-E钢化玻璃</v>
      </c>
      <c r="C2" s="48"/>
      <c r="D2" s="48"/>
      <c r="E2" s="34" t="s">
        <v>153</v>
      </c>
      <c r="F2" s="48" t="str">
        <f>LEFT(B2,6)</f>
        <v>65系列断桥</v>
      </c>
      <c r="G2" s="48"/>
      <c r="H2" s="34" t="s">
        <v>155</v>
      </c>
      <c r="I2" s="48"/>
    </row>
    <row r="3" customHeight="1" spans="1:9">
      <c r="A3" s="34" t="s">
        <v>62</v>
      </c>
      <c r="B3" s="34" t="s">
        <v>73</v>
      </c>
      <c r="C3" s="34"/>
      <c r="D3" s="34"/>
      <c r="E3" s="34" t="s">
        <v>156</v>
      </c>
      <c r="F3" s="48" t="s">
        <v>48</v>
      </c>
      <c r="G3" s="48"/>
      <c r="H3" s="34"/>
      <c r="I3" s="48"/>
    </row>
    <row r="4" customHeight="1" spans="1:9">
      <c r="A4" s="48" t="s">
        <v>157</v>
      </c>
      <c r="B4" s="34">
        <v>2100</v>
      </c>
      <c r="C4" s="48" t="s">
        <v>158</v>
      </c>
      <c r="D4" s="34">
        <v>1780</v>
      </c>
      <c r="E4" s="34" t="s">
        <v>159</v>
      </c>
      <c r="F4" s="49">
        <v>3.738</v>
      </c>
      <c r="G4" s="50" t="s">
        <v>160</v>
      </c>
      <c r="H4" s="34"/>
      <c r="I4" s="48"/>
    </row>
    <row r="5" customHeight="1" spans="1:9">
      <c r="A5" s="48"/>
      <c r="B5" s="34"/>
      <c r="C5" s="48"/>
      <c r="D5" s="34"/>
      <c r="E5" s="34"/>
      <c r="F5" s="49">
        <v>3.6225</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208.968506770285</v>
      </c>
      <c r="I7" s="72"/>
    </row>
    <row r="8" customHeight="1" spans="1:9">
      <c r="A8" s="34">
        <v>1.1</v>
      </c>
      <c r="B8" s="54" t="s">
        <v>170</v>
      </c>
      <c r="C8" s="55"/>
      <c r="D8" s="34" t="s">
        <v>171</v>
      </c>
      <c r="E8" s="49">
        <v>7.28809337374877</v>
      </c>
      <c r="F8" s="56">
        <v>0.12</v>
      </c>
      <c r="G8" s="49">
        <v>22.6637168141593</v>
      </c>
      <c r="H8" s="49">
        <f t="shared" ref="H8:H11" si="0">E8*(1+F8)*G8</f>
        <v>184.996318458328</v>
      </c>
      <c r="I8" s="73" t="s">
        <v>172</v>
      </c>
    </row>
    <row r="9" customHeight="1" spans="1:9">
      <c r="A9" s="34">
        <v>1.2</v>
      </c>
      <c r="B9" s="54" t="s">
        <v>173</v>
      </c>
      <c r="C9" s="55"/>
      <c r="D9" s="34" t="s">
        <v>171</v>
      </c>
      <c r="E9" s="49">
        <v>0.673627655434936</v>
      </c>
      <c r="F9" s="56">
        <v>0.12</v>
      </c>
      <c r="G9" s="49">
        <v>21.8672566371681</v>
      </c>
      <c r="H9" s="49">
        <f t="shared" si="0"/>
        <v>16.4980354776043</v>
      </c>
      <c r="I9" s="48" t="s">
        <v>172</v>
      </c>
    </row>
    <row r="10" customHeight="1" spans="1:9">
      <c r="A10" s="34">
        <v>1.3</v>
      </c>
      <c r="B10" s="34" t="s">
        <v>174</v>
      </c>
      <c r="C10" s="34"/>
      <c r="D10" s="34" t="s">
        <v>171</v>
      </c>
      <c r="E10" s="49">
        <v>0.319393745946708</v>
      </c>
      <c r="F10" s="56">
        <v>0.12</v>
      </c>
      <c r="G10" s="49">
        <v>20.8938053097345</v>
      </c>
      <c r="H10" s="49">
        <f t="shared" si="0"/>
        <v>7.47415283435221</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19.657039556196</v>
      </c>
      <c r="I12" s="72"/>
    </row>
    <row r="13" customHeight="1" spans="1:9">
      <c r="A13" s="34">
        <v>2.1</v>
      </c>
      <c r="B13" s="34" t="s">
        <v>177</v>
      </c>
      <c r="C13" s="34"/>
      <c r="D13" s="34" t="s">
        <v>178</v>
      </c>
      <c r="E13" s="49">
        <v>0.281968137600451</v>
      </c>
      <c r="F13" s="56">
        <v>0</v>
      </c>
      <c r="G13" s="49">
        <v>69.713690786049</v>
      </c>
      <c r="H13" s="49">
        <f t="shared" ref="H13:H21" si="1">E13*(1+F13)*G13</f>
        <v>19.657039556196</v>
      </c>
      <c r="I13" s="48" t="s">
        <v>179</v>
      </c>
    </row>
    <row r="14" customHeight="1" spans="1:9">
      <c r="A14" s="52">
        <v>3</v>
      </c>
      <c r="B14" s="52" t="s">
        <v>180</v>
      </c>
      <c r="C14" s="52"/>
      <c r="D14" s="52"/>
      <c r="E14" s="52"/>
      <c r="F14" s="52"/>
      <c r="G14" s="52"/>
      <c r="H14" s="53">
        <f>H15</f>
        <v>124.671069758123</v>
      </c>
      <c r="I14" s="72"/>
    </row>
    <row r="15" customHeight="1" spans="1:9">
      <c r="A15" s="34">
        <v>3.1</v>
      </c>
      <c r="B15" s="34" t="s">
        <v>181</v>
      </c>
      <c r="C15" s="34"/>
      <c r="D15" s="34" t="s">
        <v>182</v>
      </c>
      <c r="E15" s="49">
        <v>0.832024030396165</v>
      </c>
      <c r="F15" s="56">
        <v>0.02</v>
      </c>
      <c r="G15" s="49">
        <v>146.902654867257</v>
      </c>
      <c r="H15" s="49">
        <f t="shared" si="1"/>
        <v>124.671069758123</v>
      </c>
      <c r="I15" s="48" t="s">
        <v>183</v>
      </c>
    </row>
    <row r="16" customHeight="1" spans="1:9">
      <c r="A16" s="52">
        <v>4</v>
      </c>
      <c r="B16" s="52" t="s">
        <v>184</v>
      </c>
      <c r="C16" s="52"/>
      <c r="D16" s="52"/>
      <c r="E16" s="52"/>
      <c r="F16" s="52"/>
      <c r="G16" s="52"/>
      <c r="H16" s="53">
        <f>SUM(H17:H21)</f>
        <v>22.1884228474041</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2.03504300014098</v>
      </c>
      <c r="F18" s="56">
        <v>0.03</v>
      </c>
      <c r="G18" s="49">
        <v>9.38053097345133</v>
      </c>
      <c r="H18" s="49">
        <f t="shared" si="1"/>
        <v>19.6624774119816</v>
      </c>
      <c r="I18" s="48" t="s">
        <v>188</v>
      </c>
    </row>
    <row r="19" customHeight="1" spans="1:9">
      <c r="A19" s="34">
        <v>4.3</v>
      </c>
      <c r="B19" s="34" t="s">
        <v>190</v>
      </c>
      <c r="C19" s="34"/>
      <c r="D19" s="34" t="s">
        <v>187</v>
      </c>
      <c r="E19" s="49">
        <v>0.106583956012971</v>
      </c>
      <c r="F19" s="56">
        <v>0.03</v>
      </c>
      <c r="G19" s="49">
        <v>23.0088495575221</v>
      </c>
      <c r="H19" s="49">
        <f t="shared" si="1"/>
        <v>2.52594543542244</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11.2608710559707</v>
      </c>
      <c r="I22" s="72" t="s">
        <v>185</v>
      </c>
    </row>
    <row r="23" customHeight="1" spans="1:9">
      <c r="A23" s="34">
        <v>5.1</v>
      </c>
      <c r="B23" s="34" t="s">
        <v>196</v>
      </c>
      <c r="C23" s="34"/>
      <c r="D23" s="34" t="s">
        <v>194</v>
      </c>
      <c r="E23" s="49">
        <v>2.03242633582405</v>
      </c>
      <c r="F23" s="56">
        <v>0.03</v>
      </c>
      <c r="G23" s="49">
        <v>1.08</v>
      </c>
      <c r="H23" s="49">
        <f t="shared" ref="H23:H33" si="2">E23*(1+F23)*G23</f>
        <v>2.26087105597067</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484.745909987978</v>
      </c>
      <c r="I34" s="65" t="s">
        <v>211</v>
      </c>
    </row>
    <row r="35" customHeight="1" spans="1:9">
      <c r="A35" s="58">
        <v>13</v>
      </c>
      <c r="B35" s="60" t="s">
        <v>212</v>
      </c>
      <c r="C35" s="61"/>
      <c r="D35" s="58" t="s">
        <v>6</v>
      </c>
      <c r="E35" s="60" t="s">
        <v>213</v>
      </c>
      <c r="F35" s="61"/>
      <c r="G35" s="63">
        <v>0.085</v>
      </c>
      <c r="H35" s="53">
        <f>H34*G35</f>
        <v>41.2034023489782</v>
      </c>
      <c r="I35" s="75"/>
    </row>
    <row r="36" customHeight="1" spans="1:9">
      <c r="A36" s="58">
        <v>14</v>
      </c>
      <c r="B36" s="60" t="s">
        <v>214</v>
      </c>
      <c r="C36" s="61"/>
      <c r="D36" s="58" t="s">
        <v>6</v>
      </c>
      <c r="E36" s="60" t="s">
        <v>215</v>
      </c>
      <c r="F36" s="61"/>
      <c r="G36" s="62"/>
      <c r="H36" s="53">
        <f>H34+H35</f>
        <v>525.949312336957</v>
      </c>
      <c r="I36" s="67">
        <f>H36</f>
        <v>525.949312336957</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
        <v>67</v>
      </c>
      <c r="C2" s="48"/>
      <c r="D2" s="48"/>
      <c r="E2" s="34" t="s">
        <v>153</v>
      </c>
      <c r="F2" s="48" t="s">
        <v>154</v>
      </c>
      <c r="G2" s="48"/>
      <c r="H2" s="34" t="s">
        <v>155</v>
      </c>
      <c r="I2" s="48"/>
    </row>
    <row r="3" customHeight="1" spans="1:9">
      <c r="A3" s="34" t="s">
        <v>62</v>
      </c>
      <c r="B3" s="34" t="s">
        <v>74</v>
      </c>
      <c r="C3" s="34"/>
      <c r="D3" s="34"/>
      <c r="E3" s="34" t="s">
        <v>156</v>
      </c>
      <c r="F3" s="48" t="s">
        <v>48</v>
      </c>
      <c r="G3" s="48"/>
      <c r="H3" s="34"/>
      <c r="I3" s="48"/>
    </row>
    <row r="4" customHeight="1" spans="1:9">
      <c r="A4" s="48" t="s">
        <v>157</v>
      </c>
      <c r="B4" s="34">
        <v>2100</v>
      </c>
      <c r="C4" s="48" t="s">
        <v>158</v>
      </c>
      <c r="D4" s="34">
        <v>1780</v>
      </c>
      <c r="E4" s="34" t="s">
        <v>159</v>
      </c>
      <c r="F4" s="49">
        <v>3.738</v>
      </c>
      <c r="G4" s="50" t="s">
        <v>160</v>
      </c>
      <c r="H4" s="34"/>
      <c r="I4" s="48"/>
    </row>
    <row r="5" customHeight="1" spans="1:9">
      <c r="A5" s="48"/>
      <c r="B5" s="34"/>
      <c r="C5" s="48"/>
      <c r="D5" s="34"/>
      <c r="E5" s="34"/>
      <c r="F5" s="49">
        <v>3.6225</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208.968506770285</v>
      </c>
      <c r="I7" s="72"/>
    </row>
    <row r="8" customHeight="1" spans="1:9">
      <c r="A8" s="34">
        <v>1.1</v>
      </c>
      <c r="B8" s="54" t="s">
        <v>170</v>
      </c>
      <c r="C8" s="55"/>
      <c r="D8" s="34" t="s">
        <v>171</v>
      </c>
      <c r="E8" s="49">
        <v>7.28809337374877</v>
      </c>
      <c r="F8" s="56">
        <v>0.12</v>
      </c>
      <c r="G8" s="49">
        <v>22.6637168141593</v>
      </c>
      <c r="H8" s="49">
        <f t="shared" ref="H8:H11" si="0">E8*(1+F8)*G8</f>
        <v>184.996318458328</v>
      </c>
      <c r="I8" s="73" t="s">
        <v>172</v>
      </c>
    </row>
    <row r="9" customHeight="1" spans="1:9">
      <c r="A9" s="34">
        <v>1.2</v>
      </c>
      <c r="B9" s="54" t="s">
        <v>173</v>
      </c>
      <c r="C9" s="55"/>
      <c r="D9" s="34" t="s">
        <v>171</v>
      </c>
      <c r="E9" s="49">
        <v>0.673627655434936</v>
      </c>
      <c r="F9" s="56">
        <v>0.12</v>
      </c>
      <c r="G9" s="49">
        <v>21.8672566371681</v>
      </c>
      <c r="H9" s="49">
        <f t="shared" si="0"/>
        <v>16.4980354776043</v>
      </c>
      <c r="I9" s="48" t="s">
        <v>172</v>
      </c>
    </row>
    <row r="10" customHeight="1" spans="1:9">
      <c r="A10" s="34">
        <v>1.3</v>
      </c>
      <c r="B10" s="34" t="s">
        <v>174</v>
      </c>
      <c r="C10" s="34"/>
      <c r="D10" s="34" t="s">
        <v>171</v>
      </c>
      <c r="E10" s="49">
        <v>0.319393745946708</v>
      </c>
      <c r="F10" s="56">
        <v>0.12</v>
      </c>
      <c r="G10" s="49">
        <v>20.8938053097345</v>
      </c>
      <c r="H10" s="49">
        <f t="shared" si="0"/>
        <v>7.47415283435221</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19.657039556196</v>
      </c>
      <c r="I12" s="72"/>
    </row>
    <row r="13" customHeight="1" spans="1:9">
      <c r="A13" s="34">
        <v>2.1</v>
      </c>
      <c r="B13" s="34" t="s">
        <v>177</v>
      </c>
      <c r="C13" s="34"/>
      <c r="D13" s="34" t="s">
        <v>178</v>
      </c>
      <c r="E13" s="49">
        <v>0.281968137600451</v>
      </c>
      <c r="F13" s="56">
        <v>0</v>
      </c>
      <c r="G13" s="49">
        <v>69.713690786049</v>
      </c>
      <c r="H13" s="49">
        <f t="shared" ref="H13:H21" si="1">E13*(1+F13)*G13</f>
        <v>19.657039556196</v>
      </c>
      <c r="I13" s="48" t="s">
        <v>179</v>
      </c>
    </row>
    <row r="14" customHeight="1" spans="1:9">
      <c r="A14" s="52">
        <v>3</v>
      </c>
      <c r="B14" s="52" t="s">
        <v>180</v>
      </c>
      <c r="C14" s="52"/>
      <c r="D14" s="52"/>
      <c r="E14" s="52"/>
      <c r="F14" s="52"/>
      <c r="G14" s="52"/>
      <c r="H14" s="53">
        <f>H15</f>
        <v>124.671069758123</v>
      </c>
      <c r="I14" s="72"/>
    </row>
    <row r="15" customHeight="1" spans="1:9">
      <c r="A15" s="34">
        <v>3.1</v>
      </c>
      <c r="B15" s="34" t="s">
        <v>181</v>
      </c>
      <c r="C15" s="34"/>
      <c r="D15" s="34" t="s">
        <v>182</v>
      </c>
      <c r="E15" s="49">
        <v>0.832024030396165</v>
      </c>
      <c r="F15" s="56">
        <v>0.02</v>
      </c>
      <c r="G15" s="49">
        <v>146.902654867257</v>
      </c>
      <c r="H15" s="49">
        <f t="shared" si="1"/>
        <v>124.671069758123</v>
      </c>
      <c r="I15" s="48" t="s">
        <v>183</v>
      </c>
    </row>
    <row r="16" customHeight="1" spans="1:9">
      <c r="A16" s="52">
        <v>4</v>
      </c>
      <c r="B16" s="52" t="s">
        <v>184</v>
      </c>
      <c r="C16" s="52"/>
      <c r="D16" s="52"/>
      <c r="E16" s="52"/>
      <c r="F16" s="52"/>
      <c r="G16" s="52"/>
      <c r="H16" s="53">
        <f>SUM(H17:H21)</f>
        <v>22.1884228474041</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2.03504300014098</v>
      </c>
      <c r="F18" s="56">
        <v>0.03</v>
      </c>
      <c r="G18" s="49">
        <v>9.38053097345133</v>
      </c>
      <c r="H18" s="49">
        <f t="shared" si="1"/>
        <v>19.6624774119816</v>
      </c>
      <c r="I18" s="48" t="s">
        <v>188</v>
      </c>
    </row>
    <row r="19" customHeight="1" spans="1:9">
      <c r="A19" s="34">
        <v>4.3</v>
      </c>
      <c r="B19" s="34" t="s">
        <v>190</v>
      </c>
      <c r="C19" s="34"/>
      <c r="D19" s="34" t="s">
        <v>187</v>
      </c>
      <c r="E19" s="49">
        <v>0.106583956012971</v>
      </c>
      <c r="F19" s="56">
        <v>0.03</v>
      </c>
      <c r="G19" s="49">
        <v>23.0088495575221</v>
      </c>
      <c r="H19" s="49">
        <f t="shared" si="1"/>
        <v>2.52594543542244</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11.2608710559707</v>
      </c>
      <c r="I22" s="72" t="s">
        <v>185</v>
      </c>
    </row>
    <row r="23" customHeight="1" spans="1:9">
      <c r="A23" s="34">
        <v>5.1</v>
      </c>
      <c r="B23" s="34" t="s">
        <v>196</v>
      </c>
      <c r="C23" s="34"/>
      <c r="D23" s="34" t="s">
        <v>194</v>
      </c>
      <c r="E23" s="49">
        <v>2.03242633582405</v>
      </c>
      <c r="F23" s="56">
        <v>0.03</v>
      </c>
      <c r="G23" s="49">
        <v>1.08</v>
      </c>
      <c r="H23" s="49">
        <f t="shared" ref="H23:H33" si="2">E23*(1+F23)*G23</f>
        <v>2.26087105597067</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484.745909987978</v>
      </c>
      <c r="I34" s="65" t="s">
        <v>211</v>
      </c>
    </row>
    <row r="35" customHeight="1" spans="1:9">
      <c r="A35" s="58">
        <v>13</v>
      </c>
      <c r="B35" s="60" t="s">
        <v>212</v>
      </c>
      <c r="C35" s="61"/>
      <c r="D35" s="58" t="s">
        <v>6</v>
      </c>
      <c r="E35" s="60" t="s">
        <v>213</v>
      </c>
      <c r="F35" s="61"/>
      <c r="G35" s="63">
        <v>0.085</v>
      </c>
      <c r="H35" s="53">
        <f>H34*G35</f>
        <v>41.2034023489782</v>
      </c>
      <c r="I35" s="75"/>
    </row>
    <row r="36" customHeight="1" spans="1:9">
      <c r="A36" s="58">
        <v>14</v>
      </c>
      <c r="B36" s="60" t="s">
        <v>214</v>
      </c>
      <c r="C36" s="61"/>
      <c r="D36" s="58" t="s">
        <v>6</v>
      </c>
      <c r="E36" s="60" t="s">
        <v>215</v>
      </c>
      <c r="F36" s="61"/>
      <c r="G36" s="62"/>
      <c r="H36" s="53">
        <f>H34+H35</f>
        <v>525.949312336957</v>
      </c>
      <c r="I36" s="67">
        <f>H36</f>
        <v>525.949312336957</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I47"/>
  <sheetViews>
    <sheetView tabSelected="1" view="pageBreakPreview" zoomScale="90" zoomScaleNormal="90" topLeftCell="A2" workbookViewId="0">
      <selection activeCell="N9" sqref="N9"/>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75</v>
      </c>
      <c r="C3" s="34"/>
      <c r="D3" s="34"/>
      <c r="E3" s="34" t="s">
        <v>156</v>
      </c>
      <c r="F3" s="48" t="s">
        <v>48</v>
      </c>
      <c r="G3" s="48"/>
      <c r="H3" s="34"/>
      <c r="I3" s="34"/>
    </row>
    <row r="4" customHeight="1" spans="1:9">
      <c r="A4" s="48" t="s">
        <v>157</v>
      </c>
      <c r="B4" s="34">
        <v>2400</v>
      </c>
      <c r="C4" s="48" t="s">
        <v>158</v>
      </c>
      <c r="D4" s="34">
        <v>1780</v>
      </c>
      <c r="E4" s="34" t="s">
        <v>159</v>
      </c>
      <c r="F4" s="49">
        <v>4.272</v>
      </c>
      <c r="G4" s="50" t="s">
        <v>160</v>
      </c>
      <c r="H4" s="34"/>
      <c r="I4" s="34"/>
    </row>
    <row r="5" customHeight="1" spans="1:9">
      <c r="A5" s="48"/>
      <c r="B5" s="34"/>
      <c r="C5" s="48"/>
      <c r="D5" s="34"/>
      <c r="E5" s="34"/>
      <c r="F5" s="49">
        <v>4.1475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294.120232382162</v>
      </c>
      <c r="I7" s="62"/>
    </row>
    <row r="8" customHeight="1" spans="1:9">
      <c r="A8" s="34">
        <v>1.1</v>
      </c>
      <c r="B8" s="54" t="s">
        <v>170</v>
      </c>
      <c r="C8" s="55"/>
      <c r="D8" s="34" t="s">
        <v>171</v>
      </c>
      <c r="E8" s="49">
        <v>10.3839553068503</v>
      </c>
      <c r="F8" s="56">
        <v>0.12</v>
      </c>
      <c r="G8" s="49">
        <v>22.6637168141593</v>
      </c>
      <c r="H8" s="49">
        <f t="shared" ref="H8:H11" si="0">E8*(1+F8)*G8</f>
        <v>263.579705183584</v>
      </c>
      <c r="I8" s="64" t="s">
        <v>172</v>
      </c>
    </row>
    <row r="9" customHeight="1" spans="1:9">
      <c r="A9" s="34">
        <v>1.2</v>
      </c>
      <c r="B9" s="54" t="s">
        <v>173</v>
      </c>
      <c r="C9" s="55"/>
      <c r="D9" s="34" t="s">
        <v>171</v>
      </c>
      <c r="E9" s="49">
        <v>0.815551877997786</v>
      </c>
      <c r="F9" s="56">
        <v>0.12</v>
      </c>
      <c r="G9" s="49">
        <v>21.8672566371681</v>
      </c>
      <c r="H9" s="49">
        <f t="shared" si="0"/>
        <v>19.9739480831542</v>
      </c>
      <c r="I9" s="34" t="s">
        <v>172</v>
      </c>
    </row>
    <row r="10" customHeight="1" spans="1:9">
      <c r="A10" s="34">
        <v>1.3</v>
      </c>
      <c r="B10" s="34" t="s">
        <v>174</v>
      </c>
      <c r="C10" s="34"/>
      <c r="D10" s="34" t="s">
        <v>171</v>
      </c>
      <c r="E10" s="49">
        <v>0.451542717992866</v>
      </c>
      <c r="F10" s="56">
        <v>0.12</v>
      </c>
      <c r="G10" s="49">
        <v>20.8938053097345</v>
      </c>
      <c r="H10" s="49">
        <f t="shared" si="0"/>
        <v>10.5665791154239</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34.2952605022993</v>
      </c>
      <c r="I12" s="62"/>
    </row>
    <row r="13" customHeight="1" spans="1:9">
      <c r="A13" s="34">
        <v>2.1</v>
      </c>
      <c r="B13" s="34" t="s">
        <v>177</v>
      </c>
      <c r="C13" s="34"/>
      <c r="D13" s="34" t="s">
        <v>178</v>
      </c>
      <c r="E13" s="49">
        <v>0.491944410281638</v>
      </c>
      <c r="F13" s="56">
        <v>0</v>
      </c>
      <c r="G13" s="49">
        <v>69.713690786049</v>
      </c>
      <c r="H13" s="49">
        <f t="shared" ref="H13:H21" si="1">E13*(1+F13)*G13</f>
        <v>34.2952605022993</v>
      </c>
      <c r="I13" s="34" t="s">
        <v>179</v>
      </c>
    </row>
    <row r="14" customHeight="1" spans="1:9">
      <c r="A14" s="52">
        <v>3</v>
      </c>
      <c r="B14" s="52" t="s">
        <v>180</v>
      </c>
      <c r="C14" s="52"/>
      <c r="D14" s="52"/>
      <c r="E14" s="52"/>
      <c r="F14" s="52"/>
      <c r="G14" s="52"/>
      <c r="H14" s="53">
        <f>H15</f>
        <v>113.290489492358</v>
      </c>
      <c r="I14" s="62"/>
    </row>
    <row r="15" customHeight="1" spans="1:9">
      <c r="A15" s="34">
        <v>3.1</v>
      </c>
      <c r="B15" s="34" t="s">
        <v>181</v>
      </c>
      <c r="C15" s="34"/>
      <c r="D15" s="34" t="s">
        <v>182</v>
      </c>
      <c r="E15" s="49">
        <v>0.756072839158775</v>
      </c>
      <c r="F15" s="56">
        <v>0.02</v>
      </c>
      <c r="G15" s="49">
        <v>146.902654867257</v>
      </c>
      <c r="H15" s="49">
        <f t="shared" si="1"/>
        <v>113.290489492358</v>
      </c>
      <c r="I15" s="34" t="s">
        <v>183</v>
      </c>
    </row>
    <row r="16" customHeight="1" spans="1:9">
      <c r="A16" s="52">
        <v>4</v>
      </c>
      <c r="B16" s="52" t="s">
        <v>184</v>
      </c>
      <c r="C16" s="52"/>
      <c r="D16" s="52"/>
      <c r="E16" s="52"/>
      <c r="F16" s="52"/>
      <c r="G16" s="52"/>
      <c r="H16" s="53">
        <f>SUM(H17:H21)</f>
        <v>22.4883322496771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2.08135776657238</v>
      </c>
      <c r="F18" s="56">
        <v>0.03</v>
      </c>
      <c r="G18" s="49">
        <v>9.38053097345133</v>
      </c>
      <c r="H18" s="49">
        <f t="shared" si="1"/>
        <v>20.1099682260507</v>
      </c>
      <c r="I18" s="34" t="s">
        <v>188</v>
      </c>
    </row>
    <row r="19" customHeight="1" spans="1:9">
      <c r="A19" s="34">
        <v>4.3</v>
      </c>
      <c r="B19" s="34" t="s">
        <v>190</v>
      </c>
      <c r="C19" s="34"/>
      <c r="D19" s="34" t="s">
        <v>187</v>
      </c>
      <c r="E19" s="49">
        <v>0.100356659697454</v>
      </c>
      <c r="F19" s="56">
        <v>0.03</v>
      </c>
      <c r="G19" s="49">
        <v>23.0088495575221</v>
      </c>
      <c r="H19" s="49">
        <f t="shared" si="1"/>
        <v>2.37836402362639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12.9444984380765</v>
      </c>
      <c r="I22" s="62" t="s">
        <v>185</v>
      </c>
    </row>
    <row r="23" customHeight="1" spans="1:9">
      <c r="A23" s="34">
        <v>5.1</v>
      </c>
      <c r="B23" s="34" t="s">
        <v>196</v>
      </c>
      <c r="C23" s="34"/>
      <c r="D23" s="34" t="s">
        <v>194</v>
      </c>
      <c r="E23" s="49">
        <v>3.54593530931005</v>
      </c>
      <c r="F23" s="56">
        <v>0.03</v>
      </c>
      <c r="G23" s="49">
        <v>1.08</v>
      </c>
      <c r="H23" s="49">
        <f t="shared" ref="H23:H33" si="2">E23*(1+F23)*G23</f>
        <v>3.9444984380765</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575.138813064572</v>
      </c>
      <c r="I34" s="65" t="s">
        <v>211</v>
      </c>
    </row>
    <row r="35" customHeight="1" spans="1:9">
      <c r="A35" s="58">
        <v>13</v>
      </c>
      <c r="B35" s="60" t="s">
        <v>212</v>
      </c>
      <c r="C35" s="61"/>
      <c r="D35" s="58" t="s">
        <v>6</v>
      </c>
      <c r="E35" s="60" t="s">
        <v>213</v>
      </c>
      <c r="F35" s="61"/>
      <c r="G35" s="63">
        <v>0.085</v>
      </c>
      <c r="H35" s="53">
        <f>H34*G35</f>
        <v>48.8867991104886</v>
      </c>
      <c r="I35" s="66"/>
    </row>
    <row r="36" customHeight="1" spans="1:9">
      <c r="A36" s="58">
        <v>14</v>
      </c>
      <c r="B36" s="60" t="s">
        <v>214</v>
      </c>
      <c r="C36" s="61"/>
      <c r="D36" s="58" t="s">
        <v>6</v>
      </c>
      <c r="E36" s="60" t="s">
        <v>215</v>
      </c>
      <c r="F36" s="61"/>
      <c r="G36" s="62"/>
      <c r="H36" s="53">
        <f>H34+H35</f>
        <v>624.025612175061</v>
      </c>
      <c r="I36" s="67">
        <f>H36</f>
        <v>624.025612175061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I47"/>
  <sheetViews>
    <sheetView view="pageBreakPreview" zoomScale="90" zoomScaleNormal="90"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76</v>
      </c>
      <c r="C3" s="34"/>
      <c r="D3" s="34"/>
      <c r="E3" s="34" t="s">
        <v>156</v>
      </c>
      <c r="F3" s="48" t="s">
        <v>48</v>
      </c>
      <c r="G3" s="48"/>
      <c r="H3" s="34"/>
      <c r="I3" s="34"/>
    </row>
    <row r="4" customHeight="1" spans="1:9">
      <c r="A4" s="48" t="s">
        <v>157</v>
      </c>
      <c r="B4" s="34">
        <v>3300</v>
      </c>
      <c r="C4" s="48" t="s">
        <v>158</v>
      </c>
      <c r="D4" s="34">
        <v>1780</v>
      </c>
      <c r="E4" s="34" t="s">
        <v>159</v>
      </c>
      <c r="F4" s="49">
        <v>5.874</v>
      </c>
      <c r="G4" s="50" t="s">
        <v>160</v>
      </c>
      <c r="H4" s="34"/>
      <c r="I4" s="34"/>
    </row>
    <row r="5" customHeight="1" spans="1:9">
      <c r="A5" s="48"/>
      <c r="B5" s="34"/>
      <c r="C5" s="48"/>
      <c r="D5" s="34"/>
      <c r="E5" s="34"/>
      <c r="F5" s="49">
        <v>5.7225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225.458981380143</v>
      </c>
      <c r="I7" s="62"/>
    </row>
    <row r="8" customHeight="1" spans="1:9">
      <c r="A8" s="34">
        <v>1.1</v>
      </c>
      <c r="B8" s="54" t="s">
        <v>170</v>
      </c>
      <c r="C8" s="55"/>
      <c r="D8" s="34" t="s">
        <v>171</v>
      </c>
      <c r="E8" s="49">
        <v>7.9443842240996</v>
      </c>
      <c r="F8" s="56">
        <v>0.12</v>
      </c>
      <c r="G8" s="49">
        <v>22.6637168141593</v>
      </c>
      <c r="H8" s="49">
        <f t="shared" ref="H8:H11" si="0">E8*(1+F8)*G8</f>
        <v>201.655187236012</v>
      </c>
      <c r="I8" s="64" t="s">
        <v>172</v>
      </c>
    </row>
    <row r="9" customHeight="1" spans="1:9">
      <c r="A9" s="34">
        <v>1.2</v>
      </c>
      <c r="B9" s="54" t="s">
        <v>173</v>
      </c>
      <c r="C9" s="55"/>
      <c r="D9" s="34" t="s">
        <v>171</v>
      </c>
      <c r="E9" s="49">
        <v>0.659961967096487</v>
      </c>
      <c r="F9" s="56">
        <v>0.12</v>
      </c>
      <c r="G9" s="49">
        <v>21.8672566371681</v>
      </c>
      <c r="H9" s="49">
        <f t="shared" si="0"/>
        <v>16.1633446299015</v>
      </c>
      <c r="I9" s="34" t="s">
        <v>172</v>
      </c>
    </row>
    <row r="10" customHeight="1" spans="1:9">
      <c r="A10" s="34">
        <v>1.3</v>
      </c>
      <c r="B10" s="34" t="s">
        <v>174</v>
      </c>
      <c r="C10" s="34"/>
      <c r="D10" s="34" t="s">
        <v>171</v>
      </c>
      <c r="E10" s="49">
        <v>0.326500119164073</v>
      </c>
      <c r="F10" s="56">
        <v>0.12</v>
      </c>
      <c r="G10" s="49">
        <v>20.8938053097345</v>
      </c>
      <c r="H10" s="49">
        <f t="shared" si="0"/>
        <v>7.64044951422956</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24.7981114401241</v>
      </c>
      <c r="I12" s="62"/>
    </row>
    <row r="13" customHeight="1" spans="1:9">
      <c r="A13" s="34">
        <v>2.1</v>
      </c>
      <c r="B13" s="34" t="s">
        <v>177</v>
      </c>
      <c r="C13" s="34"/>
      <c r="D13" s="34" t="s">
        <v>178</v>
      </c>
      <c r="E13" s="49">
        <v>0.355713650511338</v>
      </c>
      <c r="F13" s="56">
        <v>0</v>
      </c>
      <c r="G13" s="49">
        <v>69.713690786049</v>
      </c>
      <c r="H13" s="49">
        <f t="shared" ref="H13:H21" si="1">E13*(1+F13)*G13</f>
        <v>24.7981114401241</v>
      </c>
      <c r="I13" s="34" t="s">
        <v>179</v>
      </c>
    </row>
    <row r="14" customHeight="1" spans="1:9">
      <c r="A14" s="52">
        <v>3</v>
      </c>
      <c r="B14" s="52" t="s">
        <v>180</v>
      </c>
      <c r="C14" s="52"/>
      <c r="D14" s="52"/>
      <c r="E14" s="52"/>
      <c r="F14" s="52"/>
      <c r="G14" s="52"/>
      <c r="H14" s="53">
        <f>H15</f>
        <v>121.908098158904</v>
      </c>
      <c r="I14" s="62"/>
    </row>
    <row r="15" customHeight="1" spans="1:9">
      <c r="A15" s="34">
        <v>3.1</v>
      </c>
      <c r="B15" s="34" t="s">
        <v>181</v>
      </c>
      <c r="C15" s="34"/>
      <c r="D15" s="34" t="s">
        <v>182</v>
      </c>
      <c r="E15" s="49">
        <v>0.813584638079146</v>
      </c>
      <c r="F15" s="56">
        <v>0.02</v>
      </c>
      <c r="G15" s="49">
        <v>146.902654867257</v>
      </c>
      <c r="H15" s="49">
        <f t="shared" si="1"/>
        <v>121.908098158904</v>
      </c>
      <c r="I15" s="34" t="s">
        <v>183</v>
      </c>
    </row>
    <row r="16" customHeight="1" spans="1:9">
      <c r="A16" s="52">
        <v>4</v>
      </c>
      <c r="B16" s="52" t="s">
        <v>184</v>
      </c>
      <c r="C16" s="52"/>
      <c r="D16" s="52"/>
      <c r="E16" s="52"/>
      <c r="F16" s="52"/>
      <c r="G16" s="52"/>
      <c r="H16" s="53">
        <f>SUM(H17:H21)</f>
        <v>19.3209199258668</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1.78243841707426</v>
      </c>
      <c r="F18" s="56">
        <v>0.03</v>
      </c>
      <c r="G18" s="49">
        <v>9.38053097345133</v>
      </c>
      <c r="H18" s="49">
        <f t="shared" si="1"/>
        <v>17.2218253430237</v>
      </c>
      <c r="I18" s="34" t="s">
        <v>188</v>
      </c>
    </row>
    <row r="19" customHeight="1" spans="1:9">
      <c r="A19" s="34">
        <v>4.3</v>
      </c>
      <c r="B19" s="34" t="s">
        <v>190</v>
      </c>
      <c r="C19" s="34"/>
      <c r="D19" s="34" t="s">
        <v>187</v>
      </c>
      <c r="E19" s="49">
        <v>0.0885726989773233</v>
      </c>
      <c r="F19" s="56">
        <v>0.03</v>
      </c>
      <c r="G19" s="49">
        <v>23.0088495575221</v>
      </c>
      <c r="H19" s="49">
        <f t="shared" si="1"/>
        <v>2.09909458284311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11.8521757936861</v>
      </c>
      <c r="I22" s="62" t="s">
        <v>185</v>
      </c>
    </row>
    <row r="23" customHeight="1" spans="1:9">
      <c r="A23" s="34">
        <v>5.1</v>
      </c>
      <c r="B23" s="34" t="s">
        <v>196</v>
      </c>
      <c r="C23" s="34"/>
      <c r="D23" s="34" t="s">
        <v>194</v>
      </c>
      <c r="E23" s="49">
        <v>2.56398399288573</v>
      </c>
      <c r="F23" s="56">
        <v>0.03</v>
      </c>
      <c r="G23" s="49">
        <v>1.08</v>
      </c>
      <c r="H23" s="49">
        <f t="shared" ref="H23:H33" si="2">E23*(1+F23)*G23</f>
        <v>2.85217579368609</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501.338286698724</v>
      </c>
      <c r="I34" s="65" t="s">
        <v>211</v>
      </c>
    </row>
    <row r="35" customHeight="1" spans="1:9">
      <c r="A35" s="58">
        <v>13</v>
      </c>
      <c r="B35" s="60" t="s">
        <v>212</v>
      </c>
      <c r="C35" s="61"/>
      <c r="D35" s="58" t="s">
        <v>6</v>
      </c>
      <c r="E35" s="60" t="s">
        <v>213</v>
      </c>
      <c r="F35" s="61"/>
      <c r="G35" s="63">
        <v>0.085</v>
      </c>
      <c r="H35" s="53">
        <f>H34*G35</f>
        <v>42.6137543693916</v>
      </c>
      <c r="I35" s="66"/>
    </row>
    <row r="36" customHeight="1" spans="1:9">
      <c r="A36" s="58">
        <v>14</v>
      </c>
      <c r="B36" s="60" t="s">
        <v>214</v>
      </c>
      <c r="C36" s="61"/>
      <c r="D36" s="58" t="s">
        <v>6</v>
      </c>
      <c r="E36" s="60" t="s">
        <v>215</v>
      </c>
      <c r="F36" s="61"/>
      <c r="G36" s="62"/>
      <c r="H36" s="53">
        <f>H34+H35</f>
        <v>543.952041068116</v>
      </c>
      <c r="I36" s="67">
        <f>H36</f>
        <v>543.952041068116</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79</v>
      </c>
      <c r="C2" s="48"/>
      <c r="D2" s="48"/>
      <c r="E2" s="34" t="s">
        <v>153</v>
      </c>
      <c r="F2" s="48" t="s">
        <v>217</v>
      </c>
      <c r="G2" s="48"/>
      <c r="H2" s="34" t="s">
        <v>155</v>
      </c>
      <c r="I2" s="34"/>
    </row>
    <row r="3" customHeight="1" spans="1:9">
      <c r="A3" s="34" t="s">
        <v>62</v>
      </c>
      <c r="B3" s="34" t="s">
        <v>78</v>
      </c>
      <c r="C3" s="34"/>
      <c r="D3" s="34"/>
      <c r="E3" s="34" t="s">
        <v>156</v>
      </c>
      <c r="F3" s="48" t="s">
        <v>49</v>
      </c>
      <c r="G3" s="48"/>
      <c r="H3" s="34"/>
      <c r="I3" s="34"/>
    </row>
    <row r="4" customHeight="1" spans="1:9">
      <c r="A4" s="48" t="s">
        <v>157</v>
      </c>
      <c r="B4" s="34">
        <v>1200</v>
      </c>
      <c r="C4" s="48" t="s">
        <v>158</v>
      </c>
      <c r="D4" s="34">
        <v>890</v>
      </c>
      <c r="E4" s="34" t="s">
        <v>159</v>
      </c>
      <c r="F4" s="49">
        <v>1.068</v>
      </c>
      <c r="G4" s="50" t="s">
        <v>160</v>
      </c>
      <c r="H4" s="34"/>
      <c r="I4" s="34"/>
    </row>
    <row r="5" customHeight="1" spans="1:9">
      <c r="A5" s="48"/>
      <c r="B5" s="34"/>
      <c r="C5" s="48"/>
      <c r="D5" s="34"/>
      <c r="E5" s="34"/>
      <c r="F5" s="49">
        <v>1.0062</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299.117735840186</v>
      </c>
      <c r="I7" s="62"/>
    </row>
    <row r="8" customHeight="1" spans="1:9">
      <c r="A8" s="34">
        <v>1.1</v>
      </c>
      <c r="B8" s="54" t="s">
        <v>170</v>
      </c>
      <c r="C8" s="55"/>
      <c r="D8" s="34" t="s">
        <v>171</v>
      </c>
      <c r="E8" s="49">
        <v>11.2943844596274</v>
      </c>
      <c r="F8" s="56">
        <v>0.12</v>
      </c>
      <c r="G8" s="49">
        <v>22.6637168141593</v>
      </c>
      <c r="H8" s="49">
        <f t="shared" ref="H8:H11" si="0">E8*(1+F8)*G8</f>
        <v>286.689458701225</v>
      </c>
      <c r="I8" s="64" t="s">
        <v>172</v>
      </c>
    </row>
    <row r="9" customHeight="1" spans="1:9">
      <c r="A9" s="34">
        <v>1.2</v>
      </c>
      <c r="B9" s="54" t="s">
        <v>173</v>
      </c>
      <c r="C9" s="55"/>
      <c r="D9" s="34" t="s">
        <v>171</v>
      </c>
      <c r="E9" s="49">
        <v>0.507456248447205</v>
      </c>
      <c r="F9" s="56">
        <v>0.12</v>
      </c>
      <c r="G9" s="49">
        <v>21.8672566371681</v>
      </c>
      <c r="H9" s="49">
        <f t="shared" si="0"/>
        <v>12.4282771389611</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32.6262093910285</v>
      </c>
      <c r="I12" s="62"/>
    </row>
    <row r="13" customHeight="1" spans="1:9">
      <c r="A13" s="34">
        <v>2.1</v>
      </c>
      <c r="B13" s="34" t="s">
        <v>218</v>
      </c>
      <c r="C13" s="34"/>
      <c r="D13" s="34" t="s">
        <v>178</v>
      </c>
      <c r="E13" s="49">
        <v>1.0351966873706</v>
      </c>
      <c r="F13" s="56">
        <v>0</v>
      </c>
      <c r="G13" s="49">
        <v>31.5169182717335</v>
      </c>
      <c r="H13" s="49">
        <f t="shared" ref="H13:H21" si="1">E13*(1+F13)*G13</f>
        <v>32.6262093910285</v>
      </c>
      <c r="I13" s="34" t="s">
        <v>179</v>
      </c>
    </row>
    <row r="14" customHeight="1" spans="1:9">
      <c r="A14" s="52">
        <v>3</v>
      </c>
      <c r="B14" s="52" t="s">
        <v>180</v>
      </c>
      <c r="C14" s="52"/>
      <c r="D14" s="52"/>
      <c r="E14" s="52"/>
      <c r="F14" s="52"/>
      <c r="G14" s="52"/>
      <c r="H14" s="53">
        <f>H15</f>
        <v>71.1520212111801</v>
      </c>
      <c r="I14" s="62"/>
    </row>
    <row r="15" customHeight="1" spans="1:9">
      <c r="A15" s="34">
        <v>3.1</v>
      </c>
      <c r="B15" s="34" t="s">
        <v>219</v>
      </c>
      <c r="C15" s="34"/>
      <c r="D15" s="34" t="s">
        <v>182</v>
      </c>
      <c r="E15" s="49">
        <v>0.697568835403727</v>
      </c>
      <c r="F15" s="56">
        <v>0.02</v>
      </c>
      <c r="G15" s="49">
        <v>100</v>
      </c>
      <c r="H15" s="49">
        <f t="shared" si="1"/>
        <v>71.1520212111801</v>
      </c>
      <c r="I15" s="34" t="s">
        <v>183</v>
      </c>
    </row>
    <row r="16" customHeight="1" spans="1:9">
      <c r="A16" s="52">
        <v>4</v>
      </c>
      <c r="B16" s="52" t="s">
        <v>184</v>
      </c>
      <c r="C16" s="52"/>
      <c r="D16" s="52"/>
      <c r="E16" s="52"/>
      <c r="F16" s="52"/>
      <c r="G16" s="52"/>
      <c r="H16" s="53">
        <f>SUM(H17:H21)</f>
        <v>41.7228726555391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3.81297446514838</v>
      </c>
      <c r="F18" s="56">
        <v>0.03</v>
      </c>
      <c r="G18" s="49">
        <v>9.38053097345133</v>
      </c>
      <c r="H18" s="49">
        <f t="shared" si="1"/>
        <v>36.8407568234425</v>
      </c>
      <c r="I18" s="34" t="s">
        <v>188</v>
      </c>
    </row>
    <row r="19" customHeight="1" spans="1:9">
      <c r="A19" s="34">
        <v>4.3</v>
      </c>
      <c r="B19" s="34" t="s">
        <v>190</v>
      </c>
      <c r="C19" s="34"/>
      <c r="D19" s="34" t="s">
        <v>187</v>
      </c>
      <c r="E19" s="49">
        <v>0.20600414078675</v>
      </c>
      <c r="F19" s="56">
        <v>0.03</v>
      </c>
      <c r="G19" s="49">
        <v>23.0088495575221</v>
      </c>
      <c r="H19" s="49">
        <f t="shared" si="1"/>
        <v>4.8821158320966</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9.74752798695469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7.45548654244306</v>
      </c>
      <c r="F24" s="56">
        <v>0.03</v>
      </c>
      <c r="G24" s="49">
        <v>0.0973451327433628</v>
      </c>
      <c r="H24" s="49">
        <f t="shared" si="2"/>
        <v>0.747527986954689</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552.366367084888</v>
      </c>
      <c r="I34" s="65" t="s">
        <v>211</v>
      </c>
    </row>
    <row r="35" customHeight="1" spans="1:9">
      <c r="A35" s="58">
        <v>13</v>
      </c>
      <c r="B35" s="60" t="s">
        <v>212</v>
      </c>
      <c r="C35" s="61"/>
      <c r="D35" s="58" t="s">
        <v>6</v>
      </c>
      <c r="E35" s="60" t="s">
        <v>213</v>
      </c>
      <c r="F35" s="61"/>
      <c r="G35" s="63">
        <v>0.085</v>
      </c>
      <c r="H35" s="53">
        <f>H34*G35</f>
        <v>46.9511412022155</v>
      </c>
      <c r="I35" s="66"/>
    </row>
    <row r="36" customHeight="1" spans="1:9">
      <c r="A36" s="58">
        <v>14</v>
      </c>
      <c r="B36" s="60" t="s">
        <v>214</v>
      </c>
      <c r="C36" s="61"/>
      <c r="D36" s="58" t="s">
        <v>6</v>
      </c>
      <c r="E36" s="60" t="s">
        <v>215</v>
      </c>
      <c r="F36" s="61"/>
      <c r="G36" s="62"/>
      <c r="H36" s="53">
        <f>H34+H35</f>
        <v>599.317508287104</v>
      </c>
      <c r="I36" s="67">
        <f>H36</f>
        <v>599.317508287104</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79</v>
      </c>
      <c r="C2" s="48"/>
      <c r="D2" s="48"/>
      <c r="E2" s="34" t="s">
        <v>153</v>
      </c>
      <c r="F2" s="48" t="s">
        <v>217</v>
      </c>
      <c r="G2" s="48"/>
      <c r="H2" s="34" t="s">
        <v>155</v>
      </c>
      <c r="I2" s="34"/>
    </row>
    <row r="3" customHeight="1" spans="1:9">
      <c r="A3" s="34" t="s">
        <v>62</v>
      </c>
      <c r="B3" s="34" t="s">
        <v>80</v>
      </c>
      <c r="C3" s="34"/>
      <c r="D3" s="34"/>
      <c r="E3" s="34" t="s">
        <v>156</v>
      </c>
      <c r="F3" s="48" t="s">
        <v>49</v>
      </c>
      <c r="G3" s="48"/>
      <c r="H3" s="34"/>
      <c r="I3" s="34"/>
    </row>
    <row r="4" customHeight="1" spans="1:9">
      <c r="A4" s="48" t="s">
        <v>157</v>
      </c>
      <c r="B4" s="34">
        <v>1200</v>
      </c>
      <c r="C4" s="48" t="s">
        <v>158</v>
      </c>
      <c r="D4" s="34">
        <v>1080</v>
      </c>
      <c r="E4" s="34" t="s">
        <v>159</v>
      </c>
      <c r="F4" s="49">
        <v>1.296</v>
      </c>
      <c r="G4" s="50" t="s">
        <v>160</v>
      </c>
      <c r="H4" s="34"/>
      <c r="I4" s="34"/>
    </row>
    <row r="5" customHeight="1" spans="1:9">
      <c r="A5" s="48"/>
      <c r="B5" s="34"/>
      <c r="C5" s="48"/>
      <c r="D5" s="34"/>
      <c r="E5" s="34"/>
      <c r="F5" s="49">
        <v>1.2285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270.909086418616</v>
      </c>
      <c r="I7" s="62"/>
    </row>
    <row r="8" customHeight="1" spans="1:9">
      <c r="A8" s="34">
        <v>1.1</v>
      </c>
      <c r="B8" s="54" t="s">
        <v>170</v>
      </c>
      <c r="C8" s="55"/>
      <c r="D8" s="34" t="s">
        <v>171</v>
      </c>
      <c r="E8" s="49">
        <v>10.1754414757281</v>
      </c>
      <c r="F8" s="56">
        <v>0.12</v>
      </c>
      <c r="G8" s="49">
        <v>22.6637168141593</v>
      </c>
      <c r="H8" s="49">
        <f t="shared" ref="H8:H11" si="0">E8*(1+F8)*G8</f>
        <v>258.286922952748</v>
      </c>
      <c r="I8" s="64" t="s">
        <v>172</v>
      </c>
    </row>
    <row r="9" customHeight="1" spans="1:9">
      <c r="A9" s="34">
        <v>1.2</v>
      </c>
      <c r="B9" s="54" t="s">
        <v>173</v>
      </c>
      <c r="C9" s="55"/>
      <c r="D9" s="34" t="s">
        <v>171</v>
      </c>
      <c r="E9" s="49">
        <v>0.515372778387506</v>
      </c>
      <c r="F9" s="56">
        <v>0.12</v>
      </c>
      <c r="G9" s="49">
        <v>21.8672566371681</v>
      </c>
      <c r="H9" s="49">
        <f t="shared" si="0"/>
        <v>12.6221634658671</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26.6077824159844</v>
      </c>
      <c r="I12" s="62"/>
    </row>
    <row r="13" customHeight="1" spans="1:9">
      <c r="A13" s="34">
        <v>2.1</v>
      </c>
      <c r="B13" s="34" t="s">
        <v>218</v>
      </c>
      <c r="C13" s="34"/>
      <c r="D13" s="34" t="s">
        <v>178</v>
      </c>
      <c r="E13" s="49">
        <v>0.844238075137189</v>
      </c>
      <c r="F13" s="56">
        <v>0</v>
      </c>
      <c r="G13" s="49">
        <v>31.5169182717335</v>
      </c>
      <c r="H13" s="49">
        <f t="shared" ref="H13:H21" si="1">E13*(1+F13)*G13</f>
        <v>26.6077824159844</v>
      </c>
      <c r="I13" s="34" t="s">
        <v>179</v>
      </c>
    </row>
    <row r="14" customHeight="1" spans="1:9">
      <c r="A14" s="52">
        <v>3</v>
      </c>
      <c r="B14" s="52" t="s">
        <v>180</v>
      </c>
      <c r="C14" s="52"/>
      <c r="D14" s="52"/>
      <c r="E14" s="52"/>
      <c r="F14" s="52"/>
      <c r="G14" s="52"/>
      <c r="H14" s="53">
        <f>H15</f>
        <v>74.5686904938793</v>
      </c>
      <c r="I14" s="62"/>
    </row>
    <row r="15" customHeight="1" spans="1:9">
      <c r="A15" s="34">
        <v>3.1</v>
      </c>
      <c r="B15" s="34" t="s">
        <v>219</v>
      </c>
      <c r="C15" s="34"/>
      <c r="D15" s="34" t="s">
        <v>182</v>
      </c>
      <c r="E15" s="49">
        <v>0.731065593077248</v>
      </c>
      <c r="F15" s="56">
        <v>0.02</v>
      </c>
      <c r="G15" s="49">
        <v>100</v>
      </c>
      <c r="H15" s="49">
        <f t="shared" si="1"/>
        <v>74.5686904938793</v>
      </c>
      <c r="I15" s="34" t="s">
        <v>183</v>
      </c>
    </row>
    <row r="16" customHeight="1" spans="1:9">
      <c r="A16" s="52">
        <v>4</v>
      </c>
      <c r="B16" s="52" t="s">
        <v>184</v>
      </c>
      <c r="C16" s="52"/>
      <c r="D16" s="52"/>
      <c r="E16" s="52"/>
      <c r="F16" s="52"/>
      <c r="G16" s="52"/>
      <c r="H16" s="53">
        <f>SUM(H17:H21)</f>
        <v>37.7128639220213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3.45180807654425</v>
      </c>
      <c r="F18" s="56">
        <v>0.03</v>
      </c>
      <c r="G18" s="49">
        <v>9.38053097345133</v>
      </c>
      <c r="H18" s="49">
        <f t="shared" si="1"/>
        <v>33.3511863537258</v>
      </c>
      <c r="I18" s="34" t="s">
        <v>188</v>
      </c>
    </row>
    <row r="19" customHeight="1" spans="1:9">
      <c r="A19" s="34">
        <v>4.3</v>
      </c>
      <c r="B19" s="34" t="s">
        <v>190</v>
      </c>
      <c r="C19" s="34"/>
      <c r="D19" s="34" t="s">
        <v>187</v>
      </c>
      <c r="E19" s="49">
        <v>0.184043900379907</v>
      </c>
      <c r="F19" s="56">
        <v>0.03</v>
      </c>
      <c r="G19" s="49">
        <v>23.0088495575221</v>
      </c>
      <c r="H19" s="49">
        <f t="shared" si="1"/>
        <v>4.36167756829549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9.67396691035013</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6.7218235542423</v>
      </c>
      <c r="F24" s="56">
        <v>0.03</v>
      </c>
      <c r="G24" s="49">
        <v>0.0973451327433628</v>
      </c>
      <c r="H24" s="49">
        <f t="shared" si="2"/>
        <v>0.673966910350135</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517.472390160851</v>
      </c>
      <c r="I34" s="65" t="s">
        <v>211</v>
      </c>
    </row>
    <row r="35" customHeight="1" spans="1:9">
      <c r="A35" s="58">
        <v>13</v>
      </c>
      <c r="B35" s="60" t="s">
        <v>212</v>
      </c>
      <c r="C35" s="61"/>
      <c r="D35" s="58" t="s">
        <v>6</v>
      </c>
      <c r="E35" s="60" t="s">
        <v>213</v>
      </c>
      <c r="F35" s="61"/>
      <c r="G35" s="63">
        <v>0.085</v>
      </c>
      <c r="H35" s="53">
        <f>H34*G35</f>
        <v>43.9851531636723</v>
      </c>
      <c r="I35" s="66"/>
    </row>
    <row r="36" customHeight="1" spans="1:9">
      <c r="A36" s="58">
        <v>14</v>
      </c>
      <c r="B36" s="60" t="s">
        <v>214</v>
      </c>
      <c r="C36" s="61"/>
      <c r="D36" s="58" t="s">
        <v>6</v>
      </c>
      <c r="E36" s="60" t="s">
        <v>215</v>
      </c>
      <c r="F36" s="61"/>
      <c r="G36" s="62"/>
      <c r="H36" s="53">
        <f>H34+H35</f>
        <v>561.457543324523</v>
      </c>
      <c r="I36" s="67">
        <f>H36</f>
        <v>561.457543324523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79</v>
      </c>
      <c r="C2" s="48"/>
      <c r="D2" s="48"/>
      <c r="E2" s="34" t="s">
        <v>153</v>
      </c>
      <c r="F2" s="48" t="s">
        <v>217</v>
      </c>
      <c r="G2" s="48"/>
      <c r="H2" s="34" t="s">
        <v>155</v>
      </c>
      <c r="I2" s="34"/>
    </row>
    <row r="3" customHeight="1" spans="1:9">
      <c r="A3" s="34" t="s">
        <v>62</v>
      </c>
      <c r="B3" s="34" t="s">
        <v>69</v>
      </c>
      <c r="C3" s="34"/>
      <c r="D3" s="34"/>
      <c r="E3" s="34" t="s">
        <v>156</v>
      </c>
      <c r="F3" s="48" t="s">
        <v>49</v>
      </c>
      <c r="G3" s="48"/>
      <c r="H3" s="34"/>
      <c r="I3" s="34"/>
    </row>
    <row r="4" customHeight="1" spans="1:9">
      <c r="A4" s="48" t="s">
        <v>157</v>
      </c>
      <c r="B4" s="34">
        <v>1200</v>
      </c>
      <c r="C4" s="48" t="s">
        <v>158</v>
      </c>
      <c r="D4" s="34">
        <v>1480</v>
      </c>
      <c r="E4" s="34" t="s">
        <v>159</v>
      </c>
      <c r="F4" s="49">
        <v>1.776</v>
      </c>
      <c r="G4" s="50" t="s">
        <v>160</v>
      </c>
      <c r="H4" s="34"/>
      <c r="I4" s="34"/>
    </row>
    <row r="5" customHeight="1" spans="1:9">
      <c r="A5" s="48"/>
      <c r="B5" s="34"/>
      <c r="C5" s="48"/>
      <c r="D5" s="34"/>
      <c r="E5" s="34"/>
      <c r="F5" s="49">
        <v>1.6965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236.02463222043</v>
      </c>
      <c r="I7" s="62"/>
    </row>
    <row r="8" customHeight="1" spans="1:9">
      <c r="A8" s="34">
        <v>1.1</v>
      </c>
      <c r="B8" s="54" t="s">
        <v>170</v>
      </c>
      <c r="C8" s="55"/>
      <c r="D8" s="34" t="s">
        <v>171</v>
      </c>
      <c r="E8" s="49">
        <v>8.79169159501368</v>
      </c>
      <c r="F8" s="56">
        <v>0.12</v>
      </c>
      <c r="G8" s="49">
        <v>22.6637168141593</v>
      </c>
      <c r="H8" s="49">
        <f t="shared" ref="H8:H11" si="0">E8*(1+F8)*G8</f>
        <v>223.162697662032</v>
      </c>
      <c r="I8" s="64" t="s">
        <v>172</v>
      </c>
    </row>
    <row r="9" customHeight="1" spans="1:9">
      <c r="A9" s="34">
        <v>1.2</v>
      </c>
      <c r="B9" s="54" t="s">
        <v>173</v>
      </c>
      <c r="C9" s="55"/>
      <c r="D9" s="34" t="s">
        <v>171</v>
      </c>
      <c r="E9" s="49">
        <v>0.525162819093949</v>
      </c>
      <c r="F9" s="56">
        <v>0.12</v>
      </c>
      <c r="G9" s="49">
        <v>21.8672566371681</v>
      </c>
      <c r="H9" s="49">
        <f t="shared" si="0"/>
        <v>12.8619345583972</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19.1650460758489</v>
      </c>
      <c r="I12" s="62"/>
    </row>
    <row r="13" customHeight="1" spans="1:9">
      <c r="A13" s="34">
        <v>2.1</v>
      </c>
      <c r="B13" s="34" t="s">
        <v>218</v>
      </c>
      <c r="C13" s="34"/>
      <c r="D13" s="34" t="s">
        <v>178</v>
      </c>
      <c r="E13" s="49">
        <v>0.608087564609304</v>
      </c>
      <c r="F13" s="56">
        <v>0</v>
      </c>
      <c r="G13" s="49">
        <v>31.5169182717335</v>
      </c>
      <c r="H13" s="49">
        <f t="shared" ref="H13:H21" si="1">E13*(1+F13)*G13</f>
        <v>19.1650460758489</v>
      </c>
      <c r="I13" s="34" t="s">
        <v>179</v>
      </c>
    </row>
    <row r="14" customHeight="1" spans="1:9">
      <c r="A14" s="52">
        <v>3</v>
      </c>
      <c r="B14" s="52" t="s">
        <v>180</v>
      </c>
      <c r="C14" s="52"/>
      <c r="D14" s="52"/>
      <c r="E14" s="52"/>
      <c r="F14" s="52"/>
      <c r="G14" s="52"/>
      <c r="H14" s="53">
        <f>H15</f>
        <v>78.7939421647917</v>
      </c>
      <c r="I14" s="62"/>
    </row>
    <row r="15" customHeight="1" spans="1:9">
      <c r="A15" s="34">
        <v>3.1</v>
      </c>
      <c r="B15" s="34" t="s">
        <v>219</v>
      </c>
      <c r="C15" s="34"/>
      <c r="D15" s="34" t="s">
        <v>182</v>
      </c>
      <c r="E15" s="49">
        <v>0.772489629066585</v>
      </c>
      <c r="F15" s="56">
        <v>0.02</v>
      </c>
      <c r="G15" s="49">
        <v>100</v>
      </c>
      <c r="H15" s="49">
        <f t="shared" si="1"/>
        <v>78.7939421647917</v>
      </c>
      <c r="I15" s="34" t="s">
        <v>183</v>
      </c>
    </row>
    <row r="16" customHeight="1" spans="1:9">
      <c r="A16" s="52">
        <v>4</v>
      </c>
      <c r="B16" s="52" t="s">
        <v>184</v>
      </c>
      <c r="C16" s="52"/>
      <c r="D16" s="52"/>
      <c r="E16" s="52"/>
      <c r="F16" s="52"/>
      <c r="G16" s="52"/>
      <c r="H16" s="53">
        <f>SUM(H17:H21)</f>
        <v>32.753854225805</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3.00516874429918</v>
      </c>
      <c r="F18" s="56">
        <v>0.03</v>
      </c>
      <c r="G18" s="49">
        <v>9.38053097345133</v>
      </c>
      <c r="H18" s="49">
        <f t="shared" si="1"/>
        <v>29.0357808409367</v>
      </c>
      <c r="I18" s="34" t="s">
        <v>188</v>
      </c>
    </row>
    <row r="19" customHeight="1" spans="1:9">
      <c r="A19" s="34">
        <v>4.3</v>
      </c>
      <c r="B19" s="34" t="s">
        <v>190</v>
      </c>
      <c r="C19" s="34"/>
      <c r="D19" s="34" t="s">
        <v>187</v>
      </c>
      <c r="E19" s="49">
        <v>0.1568865916692</v>
      </c>
      <c r="F19" s="56">
        <v>0.03</v>
      </c>
      <c r="G19" s="49">
        <v>23.0088495575221</v>
      </c>
      <c r="H19" s="49">
        <f t="shared" si="1"/>
        <v>3.71807338486829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9.58299701068458</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5.81453329279416</v>
      </c>
      <c r="F24" s="56">
        <v>0.03</v>
      </c>
      <c r="G24" s="49">
        <v>0.0973451327433628</v>
      </c>
      <c r="H24" s="49">
        <f t="shared" si="2"/>
        <v>0.582997010684583</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474.32047169756</v>
      </c>
      <c r="I34" s="65" t="s">
        <v>211</v>
      </c>
    </row>
    <row r="35" customHeight="1" spans="1:9">
      <c r="A35" s="58">
        <v>13</v>
      </c>
      <c r="B35" s="60" t="s">
        <v>212</v>
      </c>
      <c r="C35" s="61"/>
      <c r="D35" s="58" t="s">
        <v>6</v>
      </c>
      <c r="E35" s="60" t="s">
        <v>213</v>
      </c>
      <c r="F35" s="61"/>
      <c r="G35" s="63">
        <v>0.085</v>
      </c>
      <c r="H35" s="53">
        <f>H34*G35</f>
        <v>40.3172400942926</v>
      </c>
      <c r="I35" s="66"/>
    </row>
    <row r="36" customHeight="1" spans="1:9">
      <c r="A36" s="58">
        <v>14</v>
      </c>
      <c r="B36" s="60" t="s">
        <v>214</v>
      </c>
      <c r="C36" s="61"/>
      <c r="D36" s="58" t="s">
        <v>6</v>
      </c>
      <c r="E36" s="60" t="s">
        <v>215</v>
      </c>
      <c r="F36" s="61"/>
      <c r="G36" s="62"/>
      <c r="H36" s="53">
        <f>H34+H35</f>
        <v>514.637711791852</v>
      </c>
      <c r="I36" s="67">
        <f>H36</f>
        <v>514.637711791852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79</v>
      </c>
      <c r="C2" s="48"/>
      <c r="D2" s="48"/>
      <c r="E2" s="34" t="s">
        <v>153</v>
      </c>
      <c r="F2" s="48" t="s">
        <v>217</v>
      </c>
      <c r="G2" s="48"/>
      <c r="H2" s="34" t="s">
        <v>155</v>
      </c>
      <c r="I2" s="34"/>
    </row>
    <row r="3" customHeight="1" spans="1:9">
      <c r="A3" s="34" t="s">
        <v>62</v>
      </c>
      <c r="B3" s="34" t="s">
        <v>71</v>
      </c>
      <c r="C3" s="34"/>
      <c r="D3" s="34"/>
      <c r="E3" s="34" t="s">
        <v>156</v>
      </c>
      <c r="F3" s="48" t="s">
        <v>49</v>
      </c>
      <c r="G3" s="48"/>
      <c r="H3" s="34"/>
      <c r="I3" s="34"/>
    </row>
    <row r="4" customHeight="1" spans="1:9">
      <c r="A4" s="48" t="s">
        <v>157</v>
      </c>
      <c r="B4" s="34">
        <v>1500</v>
      </c>
      <c r="C4" s="48" t="s">
        <v>158</v>
      </c>
      <c r="D4" s="69">
        <v>1480</v>
      </c>
      <c r="E4" s="34" t="s">
        <v>159</v>
      </c>
      <c r="F4" s="49">
        <v>2.22</v>
      </c>
      <c r="G4" s="50" t="s">
        <v>160</v>
      </c>
      <c r="H4" s="34"/>
      <c r="I4" s="34"/>
    </row>
    <row r="5" customHeight="1" spans="1:9">
      <c r="A5" s="48"/>
      <c r="B5" s="34"/>
      <c r="C5" s="48"/>
      <c r="D5" s="69"/>
      <c r="E5" s="34"/>
      <c r="F5" s="49">
        <v>2.1315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207.959097954278</v>
      </c>
      <c r="I7" s="62"/>
    </row>
    <row r="8" customHeight="1" spans="1:9">
      <c r="A8" s="34">
        <v>1.1</v>
      </c>
      <c r="B8" s="54" t="s">
        <v>170</v>
      </c>
      <c r="C8" s="55"/>
      <c r="D8" s="34" t="s">
        <v>171</v>
      </c>
      <c r="E8" s="49">
        <v>7.79086106968893</v>
      </c>
      <c r="F8" s="56">
        <v>0.12</v>
      </c>
      <c r="G8" s="49">
        <v>22.6637168141593</v>
      </c>
      <c r="H8" s="49">
        <f t="shared" ref="H8:H11" si="0">E8*(1+F8)*G8</f>
        <v>197.758253304515</v>
      </c>
      <c r="I8" s="64" t="s">
        <v>172</v>
      </c>
    </row>
    <row r="9" customHeight="1" spans="1:9">
      <c r="A9" s="34">
        <v>1.2</v>
      </c>
      <c r="B9" s="54" t="s">
        <v>173</v>
      </c>
      <c r="C9" s="55"/>
      <c r="D9" s="34" t="s">
        <v>171</v>
      </c>
      <c r="E9" s="49">
        <v>0.416508442729685</v>
      </c>
      <c r="F9" s="56">
        <v>0.12</v>
      </c>
      <c r="G9" s="49">
        <v>21.8672566371681</v>
      </c>
      <c r="H9" s="49">
        <f t="shared" si="0"/>
        <v>10.2008446497633</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15.1998641291215</v>
      </c>
      <c r="I12" s="62"/>
    </row>
    <row r="13" customHeight="1" spans="1:9">
      <c r="A13" s="34">
        <v>2.1</v>
      </c>
      <c r="B13" s="34" t="s">
        <v>218</v>
      </c>
      <c r="C13" s="34"/>
      <c r="D13" s="34" t="s">
        <v>178</v>
      </c>
      <c r="E13" s="49">
        <v>0.48227634434531</v>
      </c>
      <c r="F13" s="56">
        <v>0</v>
      </c>
      <c r="G13" s="49">
        <v>31.5169182717335</v>
      </c>
      <c r="H13" s="49">
        <f t="shared" ref="H13:H21" si="1">E13*(1+F13)*G13</f>
        <v>15.1998641291215</v>
      </c>
      <c r="I13" s="34" t="s">
        <v>179</v>
      </c>
    </row>
    <row r="14" customHeight="1" spans="1:9">
      <c r="A14" s="52">
        <v>3</v>
      </c>
      <c r="B14" s="52" t="s">
        <v>180</v>
      </c>
      <c r="C14" s="52"/>
      <c r="D14" s="52"/>
      <c r="E14" s="52"/>
      <c r="F14" s="52"/>
      <c r="G14" s="52"/>
      <c r="H14" s="53">
        <f>H15</f>
        <v>81.127457144924</v>
      </c>
      <c r="I14" s="62"/>
    </row>
    <row r="15" customHeight="1" spans="1:9">
      <c r="A15" s="34">
        <v>3.1</v>
      </c>
      <c r="B15" s="34" t="s">
        <v>219</v>
      </c>
      <c r="C15" s="34"/>
      <c r="D15" s="34" t="s">
        <v>182</v>
      </c>
      <c r="E15" s="49">
        <v>0.79536722691102</v>
      </c>
      <c r="F15" s="56">
        <v>0.02</v>
      </c>
      <c r="G15" s="49">
        <v>100</v>
      </c>
      <c r="H15" s="49">
        <f t="shared" si="1"/>
        <v>81.127457144924</v>
      </c>
      <c r="I15" s="34" t="s">
        <v>183</v>
      </c>
    </row>
    <row r="16" customHeight="1" spans="1:9">
      <c r="A16" s="52">
        <v>4</v>
      </c>
      <c r="B16" s="52" t="s">
        <v>184</v>
      </c>
      <c r="C16" s="52"/>
      <c r="D16" s="52"/>
      <c r="E16" s="52"/>
      <c r="F16" s="52"/>
      <c r="G16" s="52"/>
      <c r="H16" s="53">
        <f>SUM(H17:H21)</f>
        <v>28.7431391922084</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2.63419339281408</v>
      </c>
      <c r="F18" s="56">
        <v>0.03</v>
      </c>
      <c r="G18" s="49">
        <v>9.38053097345133</v>
      </c>
      <c r="H18" s="49">
        <f t="shared" si="1"/>
        <v>25.4514366926939</v>
      </c>
      <c r="I18" s="34" t="s">
        <v>188</v>
      </c>
    </row>
    <row r="19" customHeight="1" spans="1:9">
      <c r="A19" s="34">
        <v>4.3</v>
      </c>
      <c r="B19" s="34" t="s">
        <v>190</v>
      </c>
      <c r="C19" s="34"/>
      <c r="D19" s="34" t="s">
        <v>187</v>
      </c>
      <c r="E19" s="49">
        <v>0.138895587171449</v>
      </c>
      <c r="F19" s="56">
        <v>0.03</v>
      </c>
      <c r="G19" s="49">
        <v>23.0088495575221</v>
      </c>
      <c r="H19" s="49">
        <f t="shared" si="1"/>
        <v>3.29170249951451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9.52040374639093</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5.19025801784422</v>
      </c>
      <c r="F24" s="56">
        <v>0.03</v>
      </c>
      <c r="G24" s="49">
        <v>0.0973451327433628</v>
      </c>
      <c r="H24" s="49">
        <f t="shared" si="2"/>
        <v>0.520403746390929</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440.549962166923</v>
      </c>
      <c r="I34" s="65" t="s">
        <v>211</v>
      </c>
    </row>
    <row r="35" customHeight="1" spans="1:9">
      <c r="A35" s="58">
        <v>13</v>
      </c>
      <c r="B35" s="60" t="s">
        <v>212</v>
      </c>
      <c r="C35" s="61"/>
      <c r="D35" s="58" t="s">
        <v>6</v>
      </c>
      <c r="E35" s="60" t="s">
        <v>213</v>
      </c>
      <c r="F35" s="61"/>
      <c r="G35" s="63">
        <v>0.085</v>
      </c>
      <c r="H35" s="53">
        <f>H34*G35</f>
        <v>37.4467467841885</v>
      </c>
      <c r="I35" s="66"/>
    </row>
    <row r="36" customHeight="1" spans="1:9">
      <c r="A36" s="58">
        <v>14</v>
      </c>
      <c r="B36" s="60" t="s">
        <v>214</v>
      </c>
      <c r="C36" s="61"/>
      <c r="D36" s="58" t="s">
        <v>6</v>
      </c>
      <c r="E36" s="60" t="s">
        <v>215</v>
      </c>
      <c r="F36" s="61"/>
      <c r="G36" s="62"/>
      <c r="H36" s="53">
        <f>H34+H35</f>
        <v>477.996708951111</v>
      </c>
      <c r="I36" s="67">
        <f>H36</f>
        <v>477.996708951111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B20"/>
  <sheetViews>
    <sheetView topLeftCell="A15" workbookViewId="0">
      <selection activeCell="A1" sqref="A1:B18"/>
    </sheetView>
  </sheetViews>
  <sheetFormatPr defaultColWidth="9" defaultRowHeight="24.95" customHeight="1" outlineLevelCol="1"/>
  <cols>
    <col min="2" max="2" width="91.8796296296296" customWidth="1"/>
  </cols>
  <sheetData>
    <row r="1" customHeight="1" spans="1:2">
      <c r="A1" s="132" t="s">
        <v>14</v>
      </c>
      <c r="B1" s="132"/>
    </row>
    <row r="2" customHeight="1" spans="1:2">
      <c r="A2" s="133" t="s">
        <v>15</v>
      </c>
      <c r="B2" s="134" t="s">
        <v>16</v>
      </c>
    </row>
    <row r="3" customHeight="1" spans="1:2">
      <c r="A3" s="135">
        <v>1.1</v>
      </c>
      <c r="B3" s="136" t="s">
        <v>17</v>
      </c>
    </row>
    <row r="4" customHeight="1" spans="1:2">
      <c r="A4" s="135">
        <v>1.2</v>
      </c>
      <c r="B4" s="136" t="s">
        <v>18</v>
      </c>
    </row>
    <row r="5" customHeight="1" spans="1:2">
      <c r="A5" s="135">
        <v>1.3</v>
      </c>
      <c r="B5" s="137" t="s">
        <v>19</v>
      </c>
    </row>
    <row r="6" customHeight="1" spans="1:2">
      <c r="A6" s="133" t="s">
        <v>20</v>
      </c>
      <c r="B6" s="134" t="s">
        <v>21</v>
      </c>
    </row>
    <row r="7" ht="45" customHeight="1" spans="1:2">
      <c r="A7" s="138">
        <v>2.1</v>
      </c>
      <c r="B7" s="136" t="s">
        <v>22</v>
      </c>
    </row>
    <row r="8" ht="45" customHeight="1" spans="1:2">
      <c r="A8" s="138">
        <v>2.2</v>
      </c>
      <c r="B8" s="136" t="s">
        <v>23</v>
      </c>
    </row>
    <row r="9" ht="72" customHeight="1" spans="1:2">
      <c r="A9" s="138">
        <v>2.3</v>
      </c>
      <c r="B9" s="139" t="s">
        <v>24</v>
      </c>
    </row>
    <row r="10" ht="63" customHeight="1" spans="1:2">
      <c r="A10" s="138">
        <v>2.4</v>
      </c>
      <c r="B10" s="139" t="s">
        <v>25</v>
      </c>
    </row>
    <row r="11" ht="45" customHeight="1" spans="1:2">
      <c r="A11" s="138">
        <v>2.5</v>
      </c>
      <c r="B11" s="139" t="s">
        <v>26</v>
      </c>
    </row>
    <row r="12" ht="42" customHeight="1" spans="1:2">
      <c r="A12" s="138">
        <v>2.6</v>
      </c>
      <c r="B12" s="139" t="s">
        <v>27</v>
      </c>
    </row>
    <row r="13" ht="54" customHeight="1" spans="1:2">
      <c r="A13" s="138">
        <v>2.7</v>
      </c>
      <c r="B13" s="140" t="s">
        <v>28</v>
      </c>
    </row>
    <row r="14" ht="30" customHeight="1" spans="1:2">
      <c r="A14" s="138">
        <v>2.8</v>
      </c>
      <c r="B14" s="141" t="s">
        <v>29</v>
      </c>
    </row>
    <row r="15" ht="32.1" customHeight="1" spans="1:2">
      <c r="A15" s="138">
        <v>2.9</v>
      </c>
      <c r="B15" s="139" t="s">
        <v>30</v>
      </c>
    </row>
    <row r="16" ht="24" customHeight="1" spans="1:2">
      <c r="A16" s="133" t="s">
        <v>31</v>
      </c>
      <c r="B16" s="134" t="s">
        <v>32</v>
      </c>
    </row>
    <row r="17" ht="282" customHeight="1" spans="1:2">
      <c r="A17" s="142">
        <v>3.1</v>
      </c>
      <c r="B17" s="143" t="s">
        <v>33</v>
      </c>
    </row>
    <row r="18" ht="32.1" customHeight="1" spans="1:2">
      <c r="A18" s="138">
        <v>3.2</v>
      </c>
      <c r="B18" s="136" t="s">
        <v>34</v>
      </c>
    </row>
    <row r="19" ht="29.1" customHeight="1" spans="1:2">
      <c r="A19" s="138">
        <v>3.3</v>
      </c>
      <c r="B19" s="144" t="s">
        <v>35</v>
      </c>
    </row>
    <row r="20" customHeight="1" spans="1:1">
      <c r="A20" s="145"/>
    </row>
  </sheetData>
  <mergeCells count="1">
    <mergeCell ref="A1:B1"/>
  </mergeCells>
  <printOptions horizontalCentered="1"/>
  <pageMargins left="0.503472222222222" right="0.503472222222222" top="0.554861111111111" bottom="0.554861111111111" header="0.298611111111111" footer="0.298611111111111"/>
  <pageSetup paperSize="9" scale="80"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79</v>
      </c>
      <c r="C2" s="48"/>
      <c r="D2" s="48"/>
      <c r="E2" s="34" t="s">
        <v>153</v>
      </c>
      <c r="F2" s="48" t="s">
        <v>217</v>
      </c>
      <c r="G2" s="48"/>
      <c r="H2" s="34" t="s">
        <v>155</v>
      </c>
      <c r="I2" s="34"/>
    </row>
    <row r="3" customHeight="1" spans="1:9">
      <c r="A3" s="34" t="s">
        <v>62</v>
      </c>
      <c r="B3" s="34" t="s">
        <v>81</v>
      </c>
      <c r="C3" s="34"/>
      <c r="D3" s="34"/>
      <c r="E3" s="34" t="s">
        <v>156</v>
      </c>
      <c r="F3" s="48" t="s">
        <v>49</v>
      </c>
      <c r="G3" s="48"/>
      <c r="H3" s="34"/>
      <c r="I3" s="34"/>
    </row>
    <row r="4" customHeight="1" spans="1:9">
      <c r="A4" s="48" t="s">
        <v>157</v>
      </c>
      <c r="B4" s="34">
        <v>2700</v>
      </c>
      <c r="C4" s="48" t="s">
        <v>158</v>
      </c>
      <c r="D4" s="34">
        <v>2380</v>
      </c>
      <c r="E4" s="34" t="s">
        <v>159</v>
      </c>
      <c r="F4" s="49">
        <v>6.426</v>
      </c>
      <c r="G4" s="50" t="s">
        <v>160</v>
      </c>
      <c r="H4" s="34"/>
      <c r="I4" s="34"/>
    </row>
    <row r="5" customHeight="1" spans="1:9">
      <c r="A5" s="48"/>
      <c r="B5" s="34"/>
      <c r="C5" s="48"/>
      <c r="D5" s="34"/>
      <c r="E5" s="34"/>
      <c r="F5" s="49">
        <v>6.2745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122.238234779852</v>
      </c>
      <c r="I7" s="62"/>
    </row>
    <row r="8" customHeight="1" spans="1:9">
      <c r="A8" s="34">
        <v>1.1</v>
      </c>
      <c r="B8" s="54" t="s">
        <v>170</v>
      </c>
      <c r="C8" s="55"/>
      <c r="D8" s="34" t="s">
        <v>171</v>
      </c>
      <c r="E8" s="49">
        <v>4.59171418382056</v>
      </c>
      <c r="F8" s="56">
        <v>0.12</v>
      </c>
      <c r="G8" s="49">
        <v>22.6637168141593</v>
      </c>
      <c r="H8" s="49">
        <f t="shared" ref="H8:H11" si="0">E8*(1+F8)*G8</f>
        <v>116.553147148108</v>
      </c>
      <c r="I8" s="64" t="s">
        <v>172</v>
      </c>
    </row>
    <row r="9" customHeight="1" spans="1:9">
      <c r="A9" s="34">
        <v>1.2</v>
      </c>
      <c r="B9" s="54" t="s">
        <v>173</v>
      </c>
      <c r="C9" s="55"/>
      <c r="D9" s="34" t="s">
        <v>171</v>
      </c>
      <c r="E9" s="49">
        <v>0.232126561826868</v>
      </c>
      <c r="F9" s="56">
        <v>0.12</v>
      </c>
      <c r="G9" s="49">
        <v>21.8672566371681</v>
      </c>
      <c r="H9" s="49">
        <f t="shared" si="0"/>
        <v>5.68508763174419</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5.10436768511352</v>
      </c>
      <c r="I12" s="62"/>
    </row>
    <row r="13" customHeight="1" spans="1:9">
      <c r="A13" s="34">
        <v>2.1</v>
      </c>
      <c r="B13" s="34" t="s">
        <v>218</v>
      </c>
      <c r="C13" s="34"/>
      <c r="D13" s="34" t="s">
        <v>178</v>
      </c>
      <c r="E13" s="49">
        <v>0.161956433719329</v>
      </c>
      <c r="F13" s="56">
        <v>0</v>
      </c>
      <c r="G13" s="49">
        <v>31.5169182717335</v>
      </c>
      <c r="H13" s="49">
        <f t="shared" ref="H13:H21" si="1">E13*(1+F13)*G13</f>
        <v>5.10436768511352</v>
      </c>
      <c r="I13" s="34" t="s">
        <v>179</v>
      </c>
    </row>
    <row r="14" customHeight="1" spans="1:9">
      <c r="A14" s="52">
        <v>3</v>
      </c>
      <c r="B14" s="52" t="s">
        <v>180</v>
      </c>
      <c r="C14" s="52"/>
      <c r="D14" s="52"/>
      <c r="E14" s="52"/>
      <c r="F14" s="52"/>
      <c r="G14" s="52"/>
      <c r="H14" s="53">
        <f>H15</f>
        <v>89.7211781342619</v>
      </c>
      <c r="I14" s="62"/>
    </row>
    <row r="15" customHeight="1" spans="1:9">
      <c r="A15" s="34">
        <v>3.1</v>
      </c>
      <c r="B15" s="34" t="s">
        <v>219</v>
      </c>
      <c r="C15" s="34"/>
      <c r="D15" s="34" t="s">
        <v>182</v>
      </c>
      <c r="E15" s="49">
        <v>0.879619393473156</v>
      </c>
      <c r="F15" s="56">
        <v>0.02</v>
      </c>
      <c r="G15" s="49">
        <v>100</v>
      </c>
      <c r="H15" s="49">
        <f t="shared" si="1"/>
        <v>89.7211781342619</v>
      </c>
      <c r="I15" s="34" t="s">
        <v>183</v>
      </c>
    </row>
    <row r="16" customHeight="1" spans="1:9">
      <c r="A16" s="52">
        <v>4</v>
      </c>
      <c r="B16" s="52" t="s">
        <v>184</v>
      </c>
      <c r="C16" s="52"/>
      <c r="D16" s="52"/>
      <c r="E16" s="52"/>
      <c r="F16" s="52"/>
      <c r="G16" s="52"/>
      <c r="H16" s="53">
        <f>SUM(H17:H21)</f>
        <v>16.7177100793515</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1.5324317758523</v>
      </c>
      <c r="F18" s="56">
        <v>0.03</v>
      </c>
      <c r="G18" s="49">
        <v>9.38053097345133</v>
      </c>
      <c r="H18" s="49">
        <f t="shared" si="1"/>
        <v>14.806274450226</v>
      </c>
      <c r="I18" s="34" t="s">
        <v>188</v>
      </c>
    </row>
    <row r="19" customHeight="1" spans="1:9">
      <c r="A19" s="34">
        <v>4.3</v>
      </c>
      <c r="B19" s="34" t="s">
        <v>190</v>
      </c>
      <c r="C19" s="34"/>
      <c r="D19" s="34" t="s">
        <v>187</v>
      </c>
      <c r="E19" s="49">
        <v>0.0806543039922261</v>
      </c>
      <c r="F19" s="56">
        <v>0.03</v>
      </c>
      <c r="G19" s="49">
        <v>23.0088495575221</v>
      </c>
      <c r="H19" s="49">
        <f t="shared" si="1"/>
        <v>1.9114356291255</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9.31116483223535</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3.10340918292979</v>
      </c>
      <c r="F24" s="56">
        <v>0.03</v>
      </c>
      <c r="G24" s="49">
        <v>0.0973451327433628</v>
      </c>
      <c r="H24" s="49">
        <f t="shared" si="2"/>
        <v>0.31116483223535</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341.092655510814</v>
      </c>
      <c r="I34" s="65" t="s">
        <v>211</v>
      </c>
    </row>
    <row r="35" customHeight="1" spans="1:9">
      <c r="A35" s="58">
        <v>13</v>
      </c>
      <c r="B35" s="60" t="s">
        <v>212</v>
      </c>
      <c r="C35" s="61"/>
      <c r="D35" s="58" t="s">
        <v>6</v>
      </c>
      <c r="E35" s="60" t="s">
        <v>213</v>
      </c>
      <c r="F35" s="61"/>
      <c r="G35" s="63">
        <v>0.085</v>
      </c>
      <c r="H35" s="53">
        <f>H34*G35</f>
        <v>28.9928757184192</v>
      </c>
      <c r="I35" s="66"/>
    </row>
    <row r="36" customHeight="1" spans="1:9">
      <c r="A36" s="58">
        <v>14</v>
      </c>
      <c r="B36" s="60" t="s">
        <v>214</v>
      </c>
      <c r="C36" s="61"/>
      <c r="D36" s="58" t="s">
        <v>6</v>
      </c>
      <c r="E36" s="60" t="s">
        <v>215</v>
      </c>
      <c r="F36" s="61"/>
      <c r="G36" s="62"/>
      <c r="H36" s="53">
        <f>H34+H35</f>
        <v>370.085531229233</v>
      </c>
      <c r="I36" s="67">
        <f>H36</f>
        <v>370.085531229233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68</v>
      </c>
      <c r="C3" s="34"/>
      <c r="D3" s="34"/>
      <c r="E3" s="34" t="s">
        <v>156</v>
      </c>
      <c r="F3" s="48" t="s">
        <v>50</v>
      </c>
      <c r="G3" s="48"/>
      <c r="H3" s="34"/>
      <c r="I3" s="34"/>
    </row>
    <row r="4" customHeight="1" spans="1:9">
      <c r="A4" s="48" t="s">
        <v>157</v>
      </c>
      <c r="B4" s="34">
        <v>900</v>
      </c>
      <c r="C4" s="48" t="s">
        <v>158</v>
      </c>
      <c r="D4" s="34">
        <v>1480</v>
      </c>
      <c r="E4" s="34" t="s">
        <v>159</v>
      </c>
      <c r="F4" s="49">
        <v>1.332</v>
      </c>
      <c r="G4" s="50" t="s">
        <v>160</v>
      </c>
      <c r="H4" s="34"/>
      <c r="I4" s="34"/>
    </row>
    <row r="5" customHeight="1" spans="1:9">
      <c r="A5" s="48"/>
      <c r="B5" s="34"/>
      <c r="C5" s="48"/>
      <c r="D5" s="34"/>
      <c r="E5" s="34"/>
      <c r="F5" s="49">
        <v>1.2615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149.201375787873</v>
      </c>
      <c r="I7" s="62"/>
    </row>
    <row r="8" customHeight="1" spans="1:9">
      <c r="A8" s="34">
        <v>1.1</v>
      </c>
      <c r="B8" s="54" t="s">
        <v>170</v>
      </c>
      <c r="C8" s="55"/>
      <c r="D8" s="34" t="s">
        <v>171</v>
      </c>
      <c r="E8" s="49">
        <v>4.86575071986837</v>
      </c>
      <c r="F8" s="56">
        <v>0.12</v>
      </c>
      <c r="G8" s="49">
        <v>22.6637168141593</v>
      </c>
      <c r="H8" s="49">
        <f t="shared" ref="H8:H11" si="0">E8*(1+F8)*G8</f>
        <v>123.509115971795</v>
      </c>
      <c r="I8" s="64" t="s">
        <v>172</v>
      </c>
    </row>
    <row r="9" customHeight="1" spans="1:9">
      <c r="A9" s="34">
        <v>1.2</v>
      </c>
      <c r="B9" s="54" t="s">
        <v>173</v>
      </c>
      <c r="C9" s="55"/>
      <c r="D9" s="34" t="s">
        <v>171</v>
      </c>
      <c r="E9" s="49">
        <v>0.727330316742081</v>
      </c>
      <c r="F9" s="56">
        <v>0.12</v>
      </c>
      <c r="G9" s="49">
        <v>21.8672566371681</v>
      </c>
      <c r="H9" s="49">
        <f t="shared" si="0"/>
        <v>17.8132849397349</v>
      </c>
      <c r="I9" s="34" t="s">
        <v>172</v>
      </c>
    </row>
    <row r="10" customHeight="1" spans="1:9">
      <c r="A10" s="34">
        <v>1.3</v>
      </c>
      <c r="B10" s="34" t="s">
        <v>174</v>
      </c>
      <c r="C10" s="34"/>
      <c r="D10" s="34" t="s">
        <v>171</v>
      </c>
      <c r="E10" s="49">
        <v>0.336693048128342</v>
      </c>
      <c r="F10" s="56">
        <v>0.12</v>
      </c>
      <c r="G10" s="49">
        <v>20.8938053097345</v>
      </c>
      <c r="H10" s="49">
        <f t="shared" si="0"/>
        <v>7.8789748763428</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131.158919212823</v>
      </c>
      <c r="I14" s="62"/>
    </row>
    <row r="15" customHeight="1" spans="1:9">
      <c r="A15" s="34">
        <v>3.1</v>
      </c>
      <c r="B15" s="34" t="s">
        <v>181</v>
      </c>
      <c r="C15" s="34"/>
      <c r="D15" s="34" t="s">
        <v>182</v>
      </c>
      <c r="E15" s="49">
        <v>0.875322340600576</v>
      </c>
      <c r="F15" s="56">
        <v>0.02</v>
      </c>
      <c r="G15" s="49">
        <v>146.902654867257</v>
      </c>
      <c r="H15" s="49">
        <f t="shared" si="1"/>
        <v>131.158919212823</v>
      </c>
      <c r="I15" s="34" t="s">
        <v>183</v>
      </c>
    </row>
    <row r="16" customHeight="1" spans="1:9">
      <c r="A16" s="52">
        <v>4</v>
      </c>
      <c r="B16" s="52" t="s">
        <v>184</v>
      </c>
      <c r="C16" s="52"/>
      <c r="D16" s="52"/>
      <c r="E16" s="52"/>
      <c r="F16" s="52"/>
      <c r="G16" s="52"/>
      <c r="H16" s="53">
        <f>SUM(H17:H21)</f>
        <v>35.3350258278941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3.19703825586178</v>
      </c>
      <c r="F18" s="56">
        <v>0.03</v>
      </c>
      <c r="G18" s="49">
        <v>9.38053097345133</v>
      </c>
      <c r="H18" s="49">
        <f t="shared" si="1"/>
        <v>30.8896138738929</v>
      </c>
      <c r="I18" s="34" t="s">
        <v>188</v>
      </c>
    </row>
    <row r="19" customHeight="1" spans="1:9">
      <c r="A19" s="34">
        <v>4.3</v>
      </c>
      <c r="B19" s="34" t="s">
        <v>190</v>
      </c>
      <c r="C19" s="34"/>
      <c r="D19" s="34" t="s">
        <v>187</v>
      </c>
      <c r="E19" s="49">
        <v>0.187577128753599</v>
      </c>
      <c r="F19" s="56">
        <v>0.03</v>
      </c>
      <c r="G19" s="49">
        <v>23.0088495575221</v>
      </c>
      <c r="H19" s="49">
        <f t="shared" si="1"/>
        <v>4.44541195400122</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422.69532082859</v>
      </c>
      <c r="I34" s="65" t="s">
        <v>211</v>
      </c>
    </row>
    <row r="35" customHeight="1" spans="1:9">
      <c r="A35" s="58">
        <v>13</v>
      </c>
      <c r="B35" s="60" t="s">
        <v>212</v>
      </c>
      <c r="C35" s="61"/>
      <c r="D35" s="58" t="s">
        <v>6</v>
      </c>
      <c r="E35" s="60" t="s">
        <v>213</v>
      </c>
      <c r="F35" s="61"/>
      <c r="G35" s="63">
        <v>0.085</v>
      </c>
      <c r="H35" s="53">
        <f>H34*G35</f>
        <v>35.9291022704301</v>
      </c>
      <c r="I35" s="66"/>
    </row>
    <row r="36" customHeight="1" spans="1:9">
      <c r="A36" s="58">
        <v>14</v>
      </c>
      <c r="B36" s="60" t="s">
        <v>214</v>
      </c>
      <c r="C36" s="61"/>
      <c r="D36" s="58" t="s">
        <v>6</v>
      </c>
      <c r="E36" s="60" t="s">
        <v>215</v>
      </c>
      <c r="F36" s="61"/>
      <c r="G36" s="62"/>
      <c r="H36" s="53">
        <f>H34+H35</f>
        <v>458.62442309902</v>
      </c>
      <c r="I36" s="67">
        <f>H36</f>
        <v>458.62442309902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82</v>
      </c>
      <c r="C3" s="34"/>
      <c r="D3" s="34"/>
      <c r="E3" s="34" t="s">
        <v>156</v>
      </c>
      <c r="F3" s="48" t="s">
        <v>50</v>
      </c>
      <c r="G3" s="48"/>
      <c r="H3" s="34"/>
      <c r="I3" s="34"/>
    </row>
    <row r="4" customHeight="1" spans="1:9">
      <c r="A4" s="48" t="s">
        <v>157</v>
      </c>
      <c r="B4" s="34">
        <v>1000</v>
      </c>
      <c r="C4" s="48" t="s">
        <v>158</v>
      </c>
      <c r="D4" s="34">
        <v>780</v>
      </c>
      <c r="E4" s="34" t="s">
        <v>159</v>
      </c>
      <c r="F4" s="49">
        <v>0.78</v>
      </c>
      <c r="G4" s="50" t="s">
        <v>160</v>
      </c>
      <c r="H4" s="34"/>
      <c r="I4" s="34"/>
    </row>
    <row r="5" customHeight="1" spans="1:9">
      <c r="A5" s="48"/>
      <c r="B5" s="34"/>
      <c r="C5" s="48"/>
      <c r="D5" s="34"/>
      <c r="E5" s="34"/>
      <c r="F5" s="49">
        <v>0.7275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195.681588231148</v>
      </c>
      <c r="I7" s="62"/>
    </row>
    <row r="8" customHeight="1" spans="1:9">
      <c r="A8" s="34">
        <v>1.1</v>
      </c>
      <c r="B8" s="54" t="s">
        <v>170</v>
      </c>
      <c r="C8" s="55"/>
      <c r="D8" s="34" t="s">
        <v>171</v>
      </c>
      <c r="E8" s="49">
        <v>6.28395097332372</v>
      </c>
      <c r="F8" s="56">
        <v>0.12</v>
      </c>
      <c r="G8" s="49">
        <v>22.6637168141593</v>
      </c>
      <c r="H8" s="49">
        <f t="shared" ref="H8:H11" si="0">E8*(1+F8)*G8</f>
        <v>159.507807573486</v>
      </c>
      <c r="I8" s="64" t="s">
        <v>172</v>
      </c>
    </row>
    <row r="9" customHeight="1" spans="1:9">
      <c r="A9" s="34">
        <v>1.2</v>
      </c>
      <c r="B9" s="54" t="s">
        <v>173</v>
      </c>
      <c r="C9" s="55"/>
      <c r="D9" s="34" t="s">
        <v>171</v>
      </c>
      <c r="E9" s="49">
        <v>0.913150684931507</v>
      </c>
      <c r="F9" s="56">
        <v>0.12</v>
      </c>
      <c r="G9" s="49">
        <v>21.8672566371681</v>
      </c>
      <c r="H9" s="49">
        <f t="shared" si="0"/>
        <v>22.3642724208995</v>
      </c>
      <c r="I9" s="34" t="s">
        <v>172</v>
      </c>
    </row>
    <row r="10" customHeight="1" spans="1:9">
      <c r="A10" s="34">
        <v>1.3</v>
      </c>
      <c r="B10" s="34" t="s">
        <v>174</v>
      </c>
      <c r="C10" s="34"/>
      <c r="D10" s="34" t="s">
        <v>171</v>
      </c>
      <c r="E10" s="49">
        <v>0.590123143475126</v>
      </c>
      <c r="F10" s="56">
        <v>0.12</v>
      </c>
      <c r="G10" s="49">
        <v>20.8938053097345</v>
      </c>
      <c r="H10" s="49">
        <f t="shared" si="0"/>
        <v>13.8095082367623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125.783507899012</v>
      </c>
      <c r="I14" s="62"/>
    </row>
    <row r="15" customHeight="1" spans="1:9">
      <c r="A15" s="34">
        <v>3.1</v>
      </c>
      <c r="B15" s="34" t="s">
        <v>181</v>
      </c>
      <c r="C15" s="34"/>
      <c r="D15" s="34" t="s">
        <v>182</v>
      </c>
      <c r="E15" s="49">
        <v>0.839448168709445</v>
      </c>
      <c r="F15" s="56">
        <v>0.02</v>
      </c>
      <c r="G15" s="49">
        <v>146.902654867257</v>
      </c>
      <c r="H15" s="49">
        <f t="shared" si="1"/>
        <v>125.783507899012</v>
      </c>
      <c r="I15" s="34" t="s">
        <v>183</v>
      </c>
    </row>
    <row r="16" customHeight="1" spans="1:9">
      <c r="A16" s="52">
        <v>4</v>
      </c>
      <c r="B16" s="52" t="s">
        <v>184</v>
      </c>
      <c r="C16" s="52"/>
      <c r="D16" s="52"/>
      <c r="E16" s="52"/>
      <c r="F16" s="52"/>
      <c r="G16" s="52"/>
      <c r="H16" s="53">
        <f>SUM(H17:H21)</f>
        <v>45.3920003062573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4.10382119682769</v>
      </c>
      <c r="F18" s="56">
        <v>0.03</v>
      </c>
      <c r="G18" s="49">
        <v>9.38053097345133</v>
      </c>
      <c r="H18" s="49">
        <f t="shared" si="1"/>
        <v>39.6509025017387</v>
      </c>
      <c r="I18" s="34" t="s">
        <v>188</v>
      </c>
    </row>
    <row r="19" customHeight="1" spans="1:9">
      <c r="A19" s="34">
        <v>4.3</v>
      </c>
      <c r="B19" s="34" t="s">
        <v>190</v>
      </c>
      <c r="C19" s="34"/>
      <c r="D19" s="34" t="s">
        <v>187</v>
      </c>
      <c r="E19" s="49">
        <v>0.2422494592646</v>
      </c>
      <c r="F19" s="56">
        <v>0.03</v>
      </c>
      <c r="G19" s="49">
        <v>23.0088495575221</v>
      </c>
      <c r="H19" s="49">
        <f t="shared" si="1"/>
        <v>5.74109780451857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473.857096436417</v>
      </c>
      <c r="I34" s="65" t="s">
        <v>211</v>
      </c>
    </row>
    <row r="35" customHeight="1" spans="1:9">
      <c r="A35" s="58">
        <v>13</v>
      </c>
      <c r="B35" s="60" t="s">
        <v>212</v>
      </c>
      <c r="C35" s="61"/>
      <c r="D35" s="58" t="s">
        <v>6</v>
      </c>
      <c r="E35" s="60" t="s">
        <v>213</v>
      </c>
      <c r="F35" s="61"/>
      <c r="G35" s="63">
        <v>0.085</v>
      </c>
      <c r="H35" s="53">
        <f>H34*G35</f>
        <v>40.2778531970954</v>
      </c>
      <c r="I35" s="66"/>
    </row>
    <row r="36" customHeight="1" spans="1:9">
      <c r="A36" s="58">
        <v>14</v>
      </c>
      <c r="B36" s="60" t="s">
        <v>214</v>
      </c>
      <c r="C36" s="61"/>
      <c r="D36" s="58" t="s">
        <v>6</v>
      </c>
      <c r="E36" s="60" t="s">
        <v>215</v>
      </c>
      <c r="F36" s="61"/>
      <c r="G36" s="62"/>
      <c r="H36" s="53">
        <f>H34+H35</f>
        <v>514.134949633512</v>
      </c>
      <c r="I36" s="67">
        <f>H36</f>
        <v>514.134949633512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83</v>
      </c>
      <c r="C3" s="34"/>
      <c r="D3" s="34"/>
      <c r="E3" s="34" t="s">
        <v>156</v>
      </c>
      <c r="F3" s="48" t="s">
        <v>50</v>
      </c>
      <c r="G3" s="48"/>
      <c r="H3" s="34"/>
      <c r="I3" s="34"/>
    </row>
    <row r="4" customHeight="1" spans="1:9">
      <c r="A4" s="48" t="s">
        <v>157</v>
      </c>
      <c r="B4" s="34">
        <v>1200</v>
      </c>
      <c r="C4" s="48" t="s">
        <v>158</v>
      </c>
      <c r="D4" s="34">
        <v>2380</v>
      </c>
      <c r="E4" s="34" t="s">
        <v>159</v>
      </c>
      <c r="F4" s="49">
        <v>2.856</v>
      </c>
      <c r="G4" s="50" t="s">
        <v>160</v>
      </c>
      <c r="H4" s="34"/>
      <c r="I4" s="34"/>
    </row>
    <row r="5" customHeight="1" spans="1:9">
      <c r="A5" s="48"/>
      <c r="B5" s="34"/>
      <c r="C5" s="48"/>
      <c r="D5" s="34"/>
      <c r="E5" s="34"/>
      <c r="F5" s="49">
        <v>2.7495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101.754974410851</v>
      </c>
      <c r="I7" s="62"/>
    </row>
    <row r="8" customHeight="1" spans="1:9">
      <c r="A8" s="34">
        <v>1.1</v>
      </c>
      <c r="B8" s="54" t="s">
        <v>170</v>
      </c>
      <c r="C8" s="55"/>
      <c r="D8" s="34" t="s">
        <v>171</v>
      </c>
      <c r="E8" s="49">
        <v>3.36895689494309</v>
      </c>
      <c r="F8" s="56">
        <v>0.12</v>
      </c>
      <c r="G8" s="49">
        <v>22.6637168141593</v>
      </c>
      <c r="H8" s="49">
        <f t="shared" ref="H8:H11" si="0">E8*(1+F8)*G8</f>
        <v>85.5154552292316</v>
      </c>
      <c r="I8" s="64" t="s">
        <v>172</v>
      </c>
    </row>
    <row r="9" customHeight="1" spans="1:9">
      <c r="A9" s="34">
        <v>1.2</v>
      </c>
      <c r="B9" s="54" t="s">
        <v>173</v>
      </c>
      <c r="C9" s="55"/>
      <c r="D9" s="34" t="s">
        <v>171</v>
      </c>
      <c r="E9" s="49">
        <v>0.517137525657772</v>
      </c>
      <c r="F9" s="56">
        <v>0.12</v>
      </c>
      <c r="G9" s="49">
        <v>21.8672566371681</v>
      </c>
      <c r="H9" s="49">
        <f t="shared" si="0"/>
        <v>12.6653844691008</v>
      </c>
      <c r="I9" s="34" t="s">
        <v>172</v>
      </c>
    </row>
    <row r="10" customHeight="1" spans="1:9">
      <c r="A10" s="34">
        <v>1.3</v>
      </c>
      <c r="B10" s="34" t="s">
        <v>174</v>
      </c>
      <c r="C10" s="34"/>
      <c r="D10" s="34" t="s">
        <v>171</v>
      </c>
      <c r="E10" s="49">
        <v>0.152733868259004</v>
      </c>
      <c r="F10" s="56">
        <v>0.12</v>
      </c>
      <c r="G10" s="49">
        <v>20.8938053097345</v>
      </c>
      <c r="H10" s="49">
        <f t="shared" si="0"/>
        <v>3.57413471251902</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136.987138005407</v>
      </c>
      <c r="I14" s="62"/>
    </row>
    <row r="15" customHeight="1" spans="1:9">
      <c r="A15" s="34">
        <v>3.1</v>
      </c>
      <c r="B15" s="34" t="s">
        <v>181</v>
      </c>
      <c r="C15" s="34"/>
      <c r="D15" s="34" t="s">
        <v>182</v>
      </c>
      <c r="E15" s="49">
        <v>0.914218438141444</v>
      </c>
      <c r="F15" s="56">
        <v>0.02</v>
      </c>
      <c r="G15" s="49">
        <v>146.902654867257</v>
      </c>
      <c r="H15" s="49">
        <f t="shared" si="1"/>
        <v>136.987138005407</v>
      </c>
      <c r="I15" s="34" t="s">
        <v>183</v>
      </c>
    </row>
    <row r="16" customHeight="1" spans="1:9">
      <c r="A16" s="52">
        <v>4</v>
      </c>
      <c r="B16" s="52" t="s">
        <v>184</v>
      </c>
      <c r="C16" s="52"/>
      <c r="D16" s="52"/>
      <c r="E16" s="52"/>
      <c r="F16" s="52"/>
      <c r="G16" s="52"/>
      <c r="H16" s="53">
        <f>SUM(H17:H21)</f>
        <v>24.5905830403572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2.22653480126889</v>
      </c>
      <c r="F18" s="56">
        <v>0.03</v>
      </c>
      <c r="G18" s="49">
        <v>9.38053097345133</v>
      </c>
      <c r="H18" s="49">
        <f t="shared" si="1"/>
        <v>21.5126610267732</v>
      </c>
      <c r="I18" s="34" t="s">
        <v>188</v>
      </c>
    </row>
    <row r="19" customHeight="1" spans="1:9">
      <c r="A19" s="34">
        <v>4.3</v>
      </c>
      <c r="B19" s="34" t="s">
        <v>190</v>
      </c>
      <c r="C19" s="34"/>
      <c r="D19" s="34" t="s">
        <v>187</v>
      </c>
      <c r="E19" s="49">
        <v>0.129874976674753</v>
      </c>
      <c r="F19" s="56">
        <v>0.03</v>
      </c>
      <c r="G19" s="49">
        <v>23.0088495575221</v>
      </c>
      <c r="H19" s="49">
        <f t="shared" si="1"/>
        <v>3.07792201358397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370.332695456615</v>
      </c>
      <c r="I34" s="65" t="s">
        <v>211</v>
      </c>
    </row>
    <row r="35" customHeight="1" spans="1:9">
      <c r="A35" s="58">
        <v>13</v>
      </c>
      <c r="B35" s="60" t="s">
        <v>212</v>
      </c>
      <c r="C35" s="61"/>
      <c r="D35" s="58" t="s">
        <v>6</v>
      </c>
      <c r="E35" s="60" t="s">
        <v>213</v>
      </c>
      <c r="F35" s="61"/>
      <c r="G35" s="63">
        <v>0.085</v>
      </c>
      <c r="H35" s="53">
        <f>H34*G35</f>
        <v>31.4782791138123</v>
      </c>
      <c r="I35" s="66"/>
    </row>
    <row r="36" customHeight="1" spans="1:9">
      <c r="A36" s="58">
        <v>14</v>
      </c>
      <c r="B36" s="60" t="s">
        <v>214</v>
      </c>
      <c r="C36" s="61"/>
      <c r="D36" s="58" t="s">
        <v>6</v>
      </c>
      <c r="E36" s="60" t="s">
        <v>215</v>
      </c>
      <c r="F36" s="61"/>
      <c r="G36" s="62"/>
      <c r="H36" s="53">
        <f>H34+H35</f>
        <v>401.810974570428</v>
      </c>
      <c r="I36" s="67">
        <f>H36</f>
        <v>401.810974570428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84</v>
      </c>
      <c r="C3" s="34"/>
      <c r="D3" s="34"/>
      <c r="E3" s="34" t="s">
        <v>156</v>
      </c>
      <c r="F3" s="48" t="s">
        <v>50</v>
      </c>
      <c r="G3" s="48"/>
      <c r="H3" s="34"/>
      <c r="I3" s="34"/>
    </row>
    <row r="4" customHeight="1" spans="1:9">
      <c r="A4" s="48" t="s">
        <v>157</v>
      </c>
      <c r="B4" s="34">
        <v>2400</v>
      </c>
      <c r="C4" s="48" t="s">
        <v>158</v>
      </c>
      <c r="D4" s="34">
        <v>1780</v>
      </c>
      <c r="E4" s="34" t="s">
        <v>159</v>
      </c>
      <c r="F4" s="49">
        <v>4.272</v>
      </c>
      <c r="G4" s="50" t="s">
        <v>160</v>
      </c>
      <c r="H4" s="34"/>
      <c r="I4" s="34"/>
    </row>
    <row r="5" customHeight="1" spans="1:9">
      <c r="A5" s="48"/>
      <c r="B5" s="34"/>
      <c r="C5" s="48"/>
      <c r="D5" s="34"/>
      <c r="E5" s="34"/>
      <c r="F5" s="49">
        <v>4.1475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102.835035523672</v>
      </c>
      <c r="I7" s="62"/>
    </row>
    <row r="8" customHeight="1" spans="1:9">
      <c r="A8" s="34">
        <v>1.1</v>
      </c>
      <c r="B8" s="54" t="s">
        <v>170</v>
      </c>
      <c r="C8" s="55"/>
      <c r="D8" s="34" t="s">
        <v>171</v>
      </c>
      <c r="E8" s="49">
        <v>3.41146796212028</v>
      </c>
      <c r="F8" s="56">
        <v>0.12</v>
      </c>
      <c r="G8" s="49">
        <v>22.6637168141593</v>
      </c>
      <c r="H8" s="49">
        <f t="shared" ref="H8:H11" si="0">E8*(1+F8)*G8</f>
        <v>86.5945290717597</v>
      </c>
      <c r="I8" s="64" t="s">
        <v>172</v>
      </c>
    </row>
    <row r="9" customHeight="1" spans="1:9">
      <c r="A9" s="34">
        <v>1.2</v>
      </c>
      <c r="B9" s="54" t="s">
        <v>173</v>
      </c>
      <c r="C9" s="55"/>
      <c r="D9" s="34" t="s">
        <v>171</v>
      </c>
      <c r="E9" s="49">
        <v>0.566929528963227</v>
      </c>
      <c r="F9" s="56">
        <v>0.12</v>
      </c>
      <c r="G9" s="49">
        <v>21.8672566371681</v>
      </c>
      <c r="H9" s="49">
        <f t="shared" si="0"/>
        <v>13.884856725631</v>
      </c>
      <c r="I9" s="34" t="s">
        <v>172</v>
      </c>
    </row>
    <row r="10" customHeight="1" spans="1:9">
      <c r="A10" s="34">
        <v>1.3</v>
      </c>
      <c r="B10" s="34" t="s">
        <v>174</v>
      </c>
      <c r="C10" s="34"/>
      <c r="D10" s="34" t="s">
        <v>171</v>
      </c>
      <c r="E10" s="49">
        <v>0.100664223342762</v>
      </c>
      <c r="F10" s="56">
        <v>0.12</v>
      </c>
      <c r="G10" s="49">
        <v>20.8938053097345</v>
      </c>
      <c r="H10" s="49">
        <f t="shared" si="0"/>
        <v>2.35564972628082</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137.77293392268</v>
      </c>
      <c r="I14" s="62"/>
    </row>
    <row r="15" customHeight="1" spans="1:9">
      <c r="A15" s="34">
        <v>3.1</v>
      </c>
      <c r="B15" s="34" t="s">
        <v>181</v>
      </c>
      <c r="C15" s="34"/>
      <c r="D15" s="34" t="s">
        <v>182</v>
      </c>
      <c r="E15" s="49">
        <v>0.919462646660927</v>
      </c>
      <c r="F15" s="56">
        <v>0.02</v>
      </c>
      <c r="G15" s="49">
        <v>146.902654867257</v>
      </c>
      <c r="H15" s="49">
        <f t="shared" si="1"/>
        <v>137.77293392268</v>
      </c>
      <c r="I15" s="34" t="s">
        <v>183</v>
      </c>
    </row>
    <row r="16" customHeight="1" spans="1:9">
      <c r="A16" s="52">
        <v>4</v>
      </c>
      <c r="B16" s="52" t="s">
        <v>184</v>
      </c>
      <c r="C16" s="52"/>
      <c r="D16" s="52"/>
      <c r="E16" s="52"/>
      <c r="F16" s="52"/>
      <c r="G16" s="52"/>
      <c r="H16" s="53">
        <f>SUM(H17:H21)</f>
        <v>20.5486705637662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1.88060509162465</v>
      </c>
      <c r="F18" s="56">
        <v>0.03</v>
      </c>
      <c r="G18" s="49">
        <v>9.38053097345133</v>
      </c>
      <c r="H18" s="49">
        <f t="shared" si="1"/>
        <v>18.1703065401398</v>
      </c>
      <c r="I18" s="34" t="s">
        <v>188</v>
      </c>
    </row>
    <row r="19" customHeight="1" spans="1:9">
      <c r="A19" s="34">
        <v>4.3</v>
      </c>
      <c r="B19" s="34" t="s">
        <v>190</v>
      </c>
      <c r="C19" s="34"/>
      <c r="D19" s="34" t="s">
        <v>187</v>
      </c>
      <c r="E19" s="49">
        <v>0.100356659697454</v>
      </c>
      <c r="F19" s="56">
        <v>0.03</v>
      </c>
      <c r="G19" s="49">
        <v>23.0088495575221</v>
      </c>
      <c r="H19" s="49">
        <f t="shared" si="1"/>
        <v>2.37836402362639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368.156640010118</v>
      </c>
      <c r="I34" s="65" t="s">
        <v>211</v>
      </c>
    </row>
    <row r="35" customHeight="1" spans="1:9">
      <c r="A35" s="58">
        <v>13</v>
      </c>
      <c r="B35" s="60" t="s">
        <v>212</v>
      </c>
      <c r="C35" s="61"/>
      <c r="D35" s="58" t="s">
        <v>6</v>
      </c>
      <c r="E35" s="60" t="s">
        <v>213</v>
      </c>
      <c r="F35" s="61"/>
      <c r="G35" s="63">
        <v>0.085</v>
      </c>
      <c r="H35" s="53">
        <f>H34*G35</f>
        <v>31.29331440086</v>
      </c>
      <c r="I35" s="66"/>
    </row>
    <row r="36" customHeight="1" spans="1:9">
      <c r="A36" s="58">
        <v>14</v>
      </c>
      <c r="B36" s="60" t="s">
        <v>214</v>
      </c>
      <c r="C36" s="61"/>
      <c r="D36" s="58" t="s">
        <v>6</v>
      </c>
      <c r="E36" s="60" t="s">
        <v>215</v>
      </c>
      <c r="F36" s="61"/>
      <c r="G36" s="62"/>
      <c r="H36" s="53">
        <f>H34+H35</f>
        <v>399.449954410978</v>
      </c>
      <c r="I36" s="67">
        <f>H36</f>
        <v>399.449954410978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81</v>
      </c>
      <c r="C3" s="34"/>
      <c r="D3" s="34"/>
      <c r="E3" s="34" t="s">
        <v>156</v>
      </c>
      <c r="F3" s="48" t="s">
        <v>50</v>
      </c>
      <c r="G3" s="48"/>
      <c r="H3" s="34"/>
      <c r="I3" s="34"/>
    </row>
    <row r="4" customHeight="1" spans="1:9">
      <c r="A4" s="48" t="s">
        <v>157</v>
      </c>
      <c r="B4" s="34">
        <v>2700</v>
      </c>
      <c r="C4" s="48" t="s">
        <v>158</v>
      </c>
      <c r="D4" s="34">
        <v>2380</v>
      </c>
      <c r="E4" s="34" t="s">
        <v>159</v>
      </c>
      <c r="F4" s="49">
        <v>6.426</v>
      </c>
      <c r="G4" s="50" t="s">
        <v>160</v>
      </c>
      <c r="H4" s="34"/>
      <c r="I4" s="34"/>
    </row>
    <row r="5" customHeight="1" spans="1:9">
      <c r="A5" s="48"/>
      <c r="B5" s="34"/>
      <c r="C5" s="48"/>
      <c r="D5" s="34"/>
      <c r="E5" s="34"/>
      <c r="F5" s="49">
        <v>6.2745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84.6217576689282</v>
      </c>
      <c r="I7" s="62"/>
    </row>
    <row r="8" customHeight="1" spans="1:9">
      <c r="A8" s="34">
        <v>1.1</v>
      </c>
      <c r="B8" s="54" t="s">
        <v>170</v>
      </c>
      <c r="C8" s="55"/>
      <c r="D8" s="34" t="s">
        <v>171</v>
      </c>
      <c r="E8" s="49">
        <v>2.81449882581586</v>
      </c>
      <c r="F8" s="56">
        <v>0.12</v>
      </c>
      <c r="G8" s="49">
        <v>22.6637168141593</v>
      </c>
      <c r="H8" s="49">
        <f t="shared" ref="H8:H11" si="0">E8*(1+F8)*G8</f>
        <v>71.4414448855235</v>
      </c>
      <c r="I8" s="64" t="s">
        <v>172</v>
      </c>
    </row>
    <row r="9" customHeight="1" spans="1:9">
      <c r="A9" s="34">
        <v>1.2</v>
      </c>
      <c r="B9" s="54" t="s">
        <v>173</v>
      </c>
      <c r="C9" s="55"/>
      <c r="D9" s="34" t="s">
        <v>171</v>
      </c>
      <c r="E9" s="49">
        <v>0.474832294112884</v>
      </c>
      <c r="F9" s="56">
        <v>0.12</v>
      </c>
      <c r="G9" s="49">
        <v>21.8672566371681</v>
      </c>
      <c r="H9" s="49">
        <f t="shared" si="0"/>
        <v>11.6292731911795</v>
      </c>
      <c r="I9" s="34" t="s">
        <v>172</v>
      </c>
    </row>
    <row r="10" customHeight="1" spans="1:9">
      <c r="A10" s="34">
        <v>1.3</v>
      </c>
      <c r="B10" s="34" t="s">
        <v>174</v>
      </c>
      <c r="C10" s="34"/>
      <c r="D10" s="34" t="s">
        <v>171</v>
      </c>
      <c r="E10" s="49">
        <v>0.0662807352822091</v>
      </c>
      <c r="F10" s="56">
        <v>0.12</v>
      </c>
      <c r="G10" s="49">
        <v>20.8938053097345</v>
      </c>
      <c r="H10" s="49">
        <f t="shared" si="0"/>
        <v>1.55103959222523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140.050885876582</v>
      </c>
      <c r="I14" s="62"/>
    </row>
    <row r="15" customHeight="1" spans="1:9">
      <c r="A15" s="34">
        <v>3.1</v>
      </c>
      <c r="B15" s="34" t="s">
        <v>181</v>
      </c>
      <c r="C15" s="34"/>
      <c r="D15" s="34" t="s">
        <v>182</v>
      </c>
      <c r="E15" s="49">
        <v>0.934665137258078</v>
      </c>
      <c r="F15" s="56">
        <v>0.02</v>
      </c>
      <c r="G15" s="49">
        <v>146.902654867257</v>
      </c>
      <c r="H15" s="49">
        <f t="shared" si="1"/>
        <v>140.050885876582</v>
      </c>
      <c r="I15" s="34" t="s">
        <v>183</v>
      </c>
    </row>
    <row r="16" customHeight="1" spans="1:9">
      <c r="A16" s="52">
        <v>4</v>
      </c>
      <c r="B16" s="52" t="s">
        <v>184</v>
      </c>
      <c r="C16" s="52"/>
      <c r="D16" s="52"/>
      <c r="E16" s="52"/>
      <c r="F16" s="52"/>
      <c r="G16" s="52"/>
      <c r="H16" s="53">
        <f>SUM(H17:H21)</f>
        <v>16.692047122156</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1.5297756903393</v>
      </c>
      <c r="F18" s="56">
        <v>0.03</v>
      </c>
      <c r="G18" s="49">
        <v>9.38053097345133</v>
      </c>
      <c r="H18" s="49">
        <f t="shared" si="1"/>
        <v>14.7806114930305</v>
      </c>
      <c r="I18" s="34" t="s">
        <v>188</v>
      </c>
    </row>
    <row r="19" customHeight="1" spans="1:9">
      <c r="A19" s="34">
        <v>4.3</v>
      </c>
      <c r="B19" s="34" t="s">
        <v>190</v>
      </c>
      <c r="C19" s="34"/>
      <c r="D19" s="34" t="s">
        <v>187</v>
      </c>
      <c r="E19" s="49">
        <v>0.0806543039922261</v>
      </c>
      <c r="F19" s="56">
        <v>0.03</v>
      </c>
      <c r="G19" s="49">
        <v>23.0088495575221</v>
      </c>
      <c r="H19" s="49">
        <f t="shared" si="1"/>
        <v>1.9114356291255</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348.364690667667</v>
      </c>
      <c r="I34" s="65" t="s">
        <v>211</v>
      </c>
    </row>
    <row r="35" customHeight="1" spans="1:9">
      <c r="A35" s="58">
        <v>13</v>
      </c>
      <c r="B35" s="60" t="s">
        <v>212</v>
      </c>
      <c r="C35" s="61"/>
      <c r="D35" s="58" t="s">
        <v>6</v>
      </c>
      <c r="E35" s="60" t="s">
        <v>213</v>
      </c>
      <c r="F35" s="61"/>
      <c r="G35" s="63">
        <v>0.085</v>
      </c>
      <c r="H35" s="53">
        <f>H34*G35</f>
        <v>29.6109987067517</v>
      </c>
      <c r="I35" s="66"/>
    </row>
    <row r="36" customHeight="1" spans="1:9">
      <c r="A36" s="58">
        <v>14</v>
      </c>
      <c r="B36" s="60" t="s">
        <v>214</v>
      </c>
      <c r="C36" s="61"/>
      <c r="D36" s="58" t="s">
        <v>6</v>
      </c>
      <c r="E36" s="60" t="s">
        <v>215</v>
      </c>
      <c r="F36" s="61"/>
      <c r="G36" s="62"/>
      <c r="H36" s="53">
        <f>H34+H35</f>
        <v>377.975689374418</v>
      </c>
      <c r="I36" s="67">
        <f>H36</f>
        <v>377.975689374418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85</v>
      </c>
      <c r="C3" s="34"/>
      <c r="D3" s="34"/>
      <c r="E3" s="34" t="s">
        <v>156</v>
      </c>
      <c r="F3" s="48" t="s">
        <v>50</v>
      </c>
      <c r="G3" s="48"/>
      <c r="H3" s="34"/>
      <c r="I3" s="34"/>
    </row>
    <row r="4" customHeight="1" spans="1:9">
      <c r="A4" s="48" t="s">
        <v>157</v>
      </c>
      <c r="B4" s="34">
        <v>3000</v>
      </c>
      <c r="C4" s="48" t="s">
        <v>158</v>
      </c>
      <c r="D4" s="34">
        <v>1780</v>
      </c>
      <c r="E4" s="34" t="s">
        <v>159</v>
      </c>
      <c r="F4" s="49">
        <v>5.34</v>
      </c>
      <c r="G4" s="50" t="s">
        <v>160</v>
      </c>
      <c r="H4" s="34"/>
      <c r="I4" s="34"/>
    </row>
    <row r="5" customHeight="1" spans="1:9">
      <c r="A5" s="48"/>
      <c r="B5" s="34"/>
      <c r="C5" s="48"/>
      <c r="D5" s="34"/>
      <c r="E5" s="34"/>
      <c r="F5" s="49">
        <v>5.1975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110.380167441237</v>
      </c>
      <c r="I7" s="62"/>
    </row>
    <row r="8" customHeight="1" spans="1:9">
      <c r="A8" s="34">
        <v>1.1</v>
      </c>
      <c r="B8" s="54" t="s">
        <v>170</v>
      </c>
      <c r="C8" s="55"/>
      <c r="D8" s="34" t="s">
        <v>171</v>
      </c>
      <c r="E8" s="49">
        <v>3.66641050259626</v>
      </c>
      <c r="F8" s="56">
        <v>0.12</v>
      </c>
      <c r="G8" s="49">
        <v>22.6637168141593</v>
      </c>
      <c r="H8" s="49">
        <f t="shared" ref="H8:H11" si="0">E8*(1+F8)*G8</f>
        <v>93.0658280779373</v>
      </c>
      <c r="I8" s="64" t="s">
        <v>172</v>
      </c>
    </row>
    <row r="9" customHeight="1" spans="1:9">
      <c r="A9" s="34">
        <v>1.2</v>
      </c>
      <c r="B9" s="54" t="s">
        <v>173</v>
      </c>
      <c r="C9" s="55"/>
      <c r="D9" s="34" t="s">
        <v>171</v>
      </c>
      <c r="E9" s="49">
        <v>0.630337611443127</v>
      </c>
      <c r="F9" s="56">
        <v>0.12</v>
      </c>
      <c r="G9" s="49">
        <v>21.8672566371681</v>
      </c>
      <c r="H9" s="49">
        <f t="shared" si="0"/>
        <v>15.4378048355848</v>
      </c>
      <c r="I9" s="34" t="s">
        <v>172</v>
      </c>
    </row>
    <row r="10" customHeight="1" spans="1:9">
      <c r="A10" s="34">
        <v>1.3</v>
      </c>
      <c r="B10" s="34" t="s">
        <v>174</v>
      </c>
      <c r="C10" s="34"/>
      <c r="D10" s="34" t="s">
        <v>171</v>
      </c>
      <c r="E10" s="49">
        <v>0.0801901440188106</v>
      </c>
      <c r="F10" s="56">
        <v>0.12</v>
      </c>
      <c r="G10" s="49">
        <v>20.8938053097345</v>
      </c>
      <c r="H10" s="49">
        <f t="shared" si="0"/>
        <v>1.87653452771523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136.479340249265</v>
      </c>
      <c r="I14" s="62"/>
    </row>
    <row r="15" customHeight="1" spans="1:9">
      <c r="A15" s="34">
        <v>3.1</v>
      </c>
      <c r="B15" s="34" t="s">
        <v>181</v>
      </c>
      <c r="C15" s="34"/>
      <c r="D15" s="34" t="s">
        <v>182</v>
      </c>
      <c r="E15" s="49">
        <v>0.910829520917018</v>
      </c>
      <c r="F15" s="56">
        <v>0.02</v>
      </c>
      <c r="G15" s="49">
        <v>146.902654867257</v>
      </c>
      <c r="H15" s="49">
        <f t="shared" si="1"/>
        <v>136.479340249265</v>
      </c>
      <c r="I15" s="34" t="s">
        <v>183</v>
      </c>
    </row>
    <row r="16" customHeight="1" spans="1:9">
      <c r="A16" s="52">
        <v>4</v>
      </c>
      <c r="B16" s="52" t="s">
        <v>184</v>
      </c>
      <c r="C16" s="52"/>
      <c r="D16" s="52"/>
      <c r="E16" s="52"/>
      <c r="F16" s="52"/>
      <c r="G16" s="52"/>
      <c r="H16" s="53">
        <f>SUM(H17:H21)</f>
        <v>19.8148470379949</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1.82588419711962</v>
      </c>
      <c r="F18" s="56">
        <v>0.03</v>
      </c>
      <c r="G18" s="49">
        <v>9.38053097345133</v>
      </c>
      <c r="H18" s="49">
        <f t="shared" si="1"/>
        <v>17.6415961629664</v>
      </c>
      <c r="I18" s="34" t="s">
        <v>188</v>
      </c>
    </row>
    <row r="19" customHeight="1" spans="1:9">
      <c r="A19" s="34">
        <v>4.3</v>
      </c>
      <c r="B19" s="34" t="s">
        <v>190</v>
      </c>
      <c r="C19" s="34"/>
      <c r="D19" s="34" t="s">
        <v>187</v>
      </c>
      <c r="E19" s="49">
        <v>0.0917017732928382</v>
      </c>
      <c r="F19" s="56">
        <v>0.03</v>
      </c>
      <c r="G19" s="49">
        <v>23.0088495575221</v>
      </c>
      <c r="H19" s="49">
        <f t="shared" si="1"/>
        <v>2.1732508750285</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373.674354728498</v>
      </c>
      <c r="I34" s="65" t="s">
        <v>211</v>
      </c>
    </row>
    <row r="35" customHeight="1" spans="1:9">
      <c r="A35" s="58">
        <v>13</v>
      </c>
      <c r="B35" s="60" t="s">
        <v>212</v>
      </c>
      <c r="C35" s="61"/>
      <c r="D35" s="58" t="s">
        <v>6</v>
      </c>
      <c r="E35" s="60" t="s">
        <v>213</v>
      </c>
      <c r="F35" s="61"/>
      <c r="G35" s="63">
        <v>0.085</v>
      </c>
      <c r="H35" s="53">
        <f>H34*G35</f>
        <v>31.7623201519223</v>
      </c>
      <c r="I35" s="66"/>
    </row>
    <row r="36" customHeight="1" spans="1:9">
      <c r="A36" s="58">
        <v>14</v>
      </c>
      <c r="B36" s="60" t="s">
        <v>214</v>
      </c>
      <c r="C36" s="61"/>
      <c r="D36" s="58" t="s">
        <v>6</v>
      </c>
      <c r="E36" s="60" t="s">
        <v>215</v>
      </c>
      <c r="F36" s="61"/>
      <c r="G36" s="62"/>
      <c r="H36" s="53">
        <f>H34+H35</f>
        <v>405.43667488042</v>
      </c>
      <c r="I36" s="67">
        <f>H36</f>
        <v>405.43667488042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86</v>
      </c>
      <c r="C3" s="34"/>
      <c r="D3" s="34"/>
      <c r="E3" s="34" t="s">
        <v>156</v>
      </c>
      <c r="F3" s="48" t="s">
        <v>50</v>
      </c>
      <c r="G3" s="48"/>
      <c r="H3" s="34"/>
      <c r="I3" s="34"/>
    </row>
    <row r="4" customHeight="1" spans="1:9">
      <c r="A4" s="48" t="s">
        <v>157</v>
      </c>
      <c r="B4" s="34">
        <v>1500</v>
      </c>
      <c r="C4" s="48" t="s">
        <v>158</v>
      </c>
      <c r="D4" s="34">
        <v>1500</v>
      </c>
      <c r="E4" s="34" t="s">
        <v>159</v>
      </c>
      <c r="F4" s="49">
        <v>2.25</v>
      </c>
      <c r="G4" s="50" t="s">
        <v>160</v>
      </c>
      <c r="H4" s="34"/>
      <c r="I4" s="34"/>
    </row>
    <row r="5" customHeight="1" spans="1:9">
      <c r="A5" s="48"/>
      <c r="B5" s="34"/>
      <c r="C5" s="48"/>
      <c r="D5" s="34"/>
      <c r="E5" s="34"/>
      <c r="F5" s="49">
        <v>2.1609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140.500174929585</v>
      </c>
      <c r="I7" s="62"/>
    </row>
    <row r="8" customHeight="1" spans="1:9">
      <c r="A8" s="34">
        <v>1.1</v>
      </c>
      <c r="B8" s="54" t="s">
        <v>170</v>
      </c>
      <c r="C8" s="55"/>
      <c r="D8" s="34" t="s">
        <v>171</v>
      </c>
      <c r="E8" s="49">
        <v>4.57802473246136</v>
      </c>
      <c r="F8" s="56">
        <v>0.12</v>
      </c>
      <c r="G8" s="49">
        <v>22.6637168141593</v>
      </c>
      <c r="H8" s="49">
        <f t="shared" ref="H8:H11" si="0">E8*(1+F8)*G8</f>
        <v>116.205662837288</v>
      </c>
      <c r="I8" s="64" t="s">
        <v>172</v>
      </c>
    </row>
    <row r="9" customHeight="1" spans="1:9">
      <c r="A9" s="34">
        <v>1.2</v>
      </c>
      <c r="B9" s="54" t="s">
        <v>173</v>
      </c>
      <c r="C9" s="55"/>
      <c r="D9" s="34" t="s">
        <v>171</v>
      </c>
      <c r="E9" s="49">
        <v>0.805979548156956</v>
      </c>
      <c r="F9" s="56">
        <v>0.12</v>
      </c>
      <c r="G9" s="49">
        <v>21.8672566371681</v>
      </c>
      <c r="H9" s="49">
        <f t="shared" si="0"/>
        <v>19.7395090187198</v>
      </c>
      <c r="I9" s="34" t="s">
        <v>172</v>
      </c>
    </row>
    <row r="10" customHeight="1" spans="1:9">
      <c r="A10" s="34">
        <v>1.3</v>
      </c>
      <c r="B10" s="34" t="s">
        <v>174</v>
      </c>
      <c r="C10" s="34"/>
      <c r="D10" s="34" t="s">
        <v>171</v>
      </c>
      <c r="E10" s="49">
        <v>0.194649417360285</v>
      </c>
      <c r="F10" s="56">
        <v>0.12</v>
      </c>
      <c r="G10" s="49">
        <v>20.8938053097345</v>
      </c>
      <c r="H10" s="49">
        <f t="shared" si="0"/>
        <v>4.55500307357654</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t="s">
        <v>177</v>
      </c>
      <c r="C13" s="34"/>
      <c r="D13" s="34" t="s">
        <v>178</v>
      </c>
      <c r="E13" s="49">
        <v>0</v>
      </c>
      <c r="F13" s="56">
        <v>0</v>
      </c>
      <c r="G13" s="49">
        <v>69.713690786049</v>
      </c>
      <c r="H13" s="49">
        <f t="shared" ref="H13:H21" si="1">E13*(1+F13)*G13</f>
        <v>0</v>
      </c>
      <c r="I13" s="34" t="s">
        <v>179</v>
      </c>
    </row>
    <row r="14" customHeight="1" spans="1:9">
      <c r="A14" s="52">
        <v>3</v>
      </c>
      <c r="B14" s="52" t="s">
        <v>180</v>
      </c>
      <c r="C14" s="52"/>
      <c r="D14" s="52"/>
      <c r="E14" s="52"/>
      <c r="F14" s="52"/>
      <c r="G14" s="52"/>
      <c r="H14" s="53">
        <f>H15</f>
        <v>132.549061045658</v>
      </c>
      <c r="I14" s="62"/>
    </row>
    <row r="15" customHeight="1" spans="1:9">
      <c r="A15" s="34">
        <v>3.1</v>
      </c>
      <c r="B15" s="34" t="s">
        <v>181</v>
      </c>
      <c r="C15" s="34"/>
      <c r="D15" s="34" t="s">
        <v>182</v>
      </c>
      <c r="E15" s="49">
        <v>0.884599804994055</v>
      </c>
      <c r="F15" s="56">
        <v>0.02</v>
      </c>
      <c r="G15" s="49">
        <v>146.902654867257</v>
      </c>
      <c r="H15" s="49">
        <f t="shared" si="1"/>
        <v>132.549061045658</v>
      </c>
      <c r="I15" s="34" t="s">
        <v>183</v>
      </c>
    </row>
    <row r="16" customHeight="1" spans="1:9">
      <c r="A16" s="52">
        <v>4</v>
      </c>
      <c r="B16" s="52" t="s">
        <v>184</v>
      </c>
      <c r="C16" s="52"/>
      <c r="D16" s="52"/>
      <c r="E16" s="52"/>
      <c r="F16" s="52"/>
      <c r="G16" s="52"/>
      <c r="H16" s="53">
        <f>SUM(H17:H21)</f>
        <v>28.4899331670753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2.61035275465715</v>
      </c>
      <c r="F18" s="56">
        <v>0.03</v>
      </c>
      <c r="G18" s="49">
        <v>9.38053097345133</v>
      </c>
      <c r="H18" s="49">
        <f t="shared" si="1"/>
        <v>25.2210897126963</v>
      </c>
      <c r="I18" s="34" t="s">
        <v>188</v>
      </c>
    </row>
    <row r="19" customHeight="1" spans="1:9">
      <c r="A19" s="34">
        <v>4.3</v>
      </c>
      <c r="B19" s="34" t="s">
        <v>190</v>
      </c>
      <c r="C19" s="34"/>
      <c r="D19" s="34" t="s">
        <v>187</v>
      </c>
      <c r="E19" s="49">
        <v>0.137931034482759</v>
      </c>
      <c r="F19" s="56">
        <v>0.03</v>
      </c>
      <c r="G19" s="49">
        <v>23.0088495575221</v>
      </c>
      <c r="H19" s="49">
        <f t="shared" si="1"/>
        <v>3.26884345437901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408.539169142318</v>
      </c>
      <c r="I34" s="65" t="s">
        <v>211</v>
      </c>
    </row>
    <row r="35" customHeight="1" spans="1:9">
      <c r="A35" s="58">
        <v>13</v>
      </c>
      <c r="B35" s="60" t="s">
        <v>212</v>
      </c>
      <c r="C35" s="61"/>
      <c r="D35" s="58" t="s">
        <v>6</v>
      </c>
      <c r="E35" s="60" t="s">
        <v>213</v>
      </c>
      <c r="F35" s="61"/>
      <c r="G35" s="63">
        <v>0.085</v>
      </c>
      <c r="H35" s="53">
        <f>H34*G35</f>
        <v>34.725829377097</v>
      </c>
      <c r="I35" s="66"/>
    </row>
    <row r="36" customHeight="1" spans="1:9">
      <c r="A36" s="58">
        <v>14</v>
      </c>
      <c r="B36" s="60" t="s">
        <v>214</v>
      </c>
      <c r="C36" s="61"/>
      <c r="D36" s="58" t="s">
        <v>6</v>
      </c>
      <c r="E36" s="60" t="s">
        <v>215</v>
      </c>
      <c r="F36" s="61"/>
      <c r="G36" s="62"/>
      <c r="H36" s="53">
        <f>H34+H35</f>
        <v>443.264998519415</v>
      </c>
      <c r="I36" s="67">
        <f>H36</f>
        <v>443.264998519415</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88</v>
      </c>
      <c r="C2" s="48"/>
      <c r="D2" s="48"/>
      <c r="E2" s="34" t="s">
        <v>153</v>
      </c>
      <c r="F2" s="48" t="s">
        <v>154</v>
      </c>
      <c r="G2" s="48"/>
      <c r="H2" s="34" t="s">
        <v>155</v>
      </c>
      <c r="I2" s="34"/>
    </row>
    <row r="3" customHeight="1" spans="1:9">
      <c r="A3" s="34" t="s">
        <v>62</v>
      </c>
      <c r="B3" s="34" t="s">
        <v>87</v>
      </c>
      <c r="C3" s="34"/>
      <c r="D3" s="34"/>
      <c r="E3" s="34" t="s">
        <v>156</v>
      </c>
      <c r="F3" s="48" t="s">
        <v>220</v>
      </c>
      <c r="G3" s="48"/>
      <c r="H3" s="34"/>
      <c r="I3" s="34"/>
    </row>
    <row r="4" customHeight="1" spans="1:9">
      <c r="A4" s="48" t="s">
        <v>157</v>
      </c>
      <c r="B4" s="34">
        <v>1450</v>
      </c>
      <c r="C4" s="48" t="s">
        <v>158</v>
      </c>
      <c r="D4" s="34">
        <v>2380</v>
      </c>
      <c r="E4" s="34" t="s">
        <v>159</v>
      </c>
      <c r="F4" s="49">
        <v>2.911</v>
      </c>
      <c r="G4" s="50" t="s">
        <v>160</v>
      </c>
      <c r="H4" s="34"/>
      <c r="I4" s="34"/>
    </row>
    <row r="5" customHeight="1" spans="1:9">
      <c r="A5" s="48"/>
      <c r="B5" s="34"/>
      <c r="C5" s="48"/>
      <c r="D5" s="34"/>
      <c r="E5" s="34"/>
      <c r="F5" s="49">
        <v>2.83675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324.705986984886</v>
      </c>
      <c r="I7" s="62"/>
    </row>
    <row r="8" customHeight="1" spans="1:9">
      <c r="A8" s="34">
        <v>1.1</v>
      </c>
      <c r="B8" s="54" t="s">
        <v>170</v>
      </c>
      <c r="C8" s="55"/>
      <c r="D8" s="34" t="s">
        <v>171</v>
      </c>
      <c r="E8" s="49">
        <v>11.6483755760782</v>
      </c>
      <c r="F8" s="56">
        <v>0.12</v>
      </c>
      <c r="G8" s="49">
        <v>22.6637168141593</v>
      </c>
      <c r="H8" s="49">
        <f t="shared" ref="H8:H11" si="0">E8*(1+F8)*G8</f>
        <v>295.674943649351</v>
      </c>
      <c r="I8" s="64" t="s">
        <v>172</v>
      </c>
    </row>
    <row r="9" customHeight="1" spans="1:9">
      <c r="A9" s="34">
        <v>1.2</v>
      </c>
      <c r="B9" s="54" t="s">
        <v>173</v>
      </c>
      <c r="C9" s="55"/>
      <c r="D9" s="34" t="s">
        <v>171</v>
      </c>
      <c r="E9" s="49">
        <v>0.71820143100511</v>
      </c>
      <c r="F9" s="56">
        <v>0.12</v>
      </c>
      <c r="G9" s="49">
        <v>21.8672566371681</v>
      </c>
      <c r="H9" s="49">
        <f t="shared" si="0"/>
        <v>17.5897064100465</v>
      </c>
      <c r="I9" s="34" t="s">
        <v>172</v>
      </c>
    </row>
    <row r="10" customHeight="1" spans="1:9">
      <c r="A10" s="34">
        <v>1.3</v>
      </c>
      <c r="B10" s="34" t="s">
        <v>174</v>
      </c>
      <c r="C10" s="34"/>
      <c r="D10" s="34" t="s">
        <v>171</v>
      </c>
      <c r="E10" s="49">
        <v>0.488923833946023</v>
      </c>
      <c r="F10" s="56">
        <v>0.12</v>
      </c>
      <c r="G10" s="49">
        <v>20.8938053097345</v>
      </c>
      <c r="H10" s="49">
        <f t="shared" si="0"/>
        <v>11.441336925488</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59.0803799296641</v>
      </c>
      <c r="I12" s="62"/>
    </row>
    <row r="13" customHeight="1" spans="1:9">
      <c r="A13" s="34">
        <v>2.1</v>
      </c>
      <c r="B13" s="34" t="s">
        <v>221</v>
      </c>
      <c r="C13" s="34"/>
      <c r="D13" s="34" t="s">
        <v>178</v>
      </c>
      <c r="E13" s="49">
        <v>0.358647897426701</v>
      </c>
      <c r="F13" s="56">
        <v>0</v>
      </c>
      <c r="G13" s="49">
        <v>164.730869338886</v>
      </c>
      <c r="H13" s="49">
        <f t="shared" ref="H13:H21" si="1">E13*(1+F13)*G13</f>
        <v>59.0803799296641</v>
      </c>
      <c r="I13" s="34" t="s">
        <v>179</v>
      </c>
    </row>
    <row r="14" customHeight="1" spans="1:9">
      <c r="A14" s="52">
        <v>3</v>
      </c>
      <c r="B14" s="52" t="s">
        <v>180</v>
      </c>
      <c r="C14" s="52"/>
      <c r="D14" s="52"/>
      <c r="E14" s="52"/>
      <c r="F14" s="52"/>
      <c r="G14" s="52"/>
      <c r="H14" s="53">
        <f>H15</f>
        <v>108.220628556131</v>
      </c>
      <c r="I14" s="62"/>
    </row>
    <row r="15" customHeight="1" spans="1:9">
      <c r="A15" s="34">
        <v>3.1</v>
      </c>
      <c r="B15" s="34" t="s">
        <v>181</v>
      </c>
      <c r="C15" s="34"/>
      <c r="D15" s="34" t="s">
        <v>182</v>
      </c>
      <c r="E15" s="49">
        <v>0.722237835273021</v>
      </c>
      <c r="F15" s="56">
        <v>0.02</v>
      </c>
      <c r="G15" s="49">
        <v>146.902654867257</v>
      </c>
      <c r="H15" s="49">
        <f t="shared" si="1"/>
        <v>108.220628556131</v>
      </c>
      <c r="I15" s="34" t="s">
        <v>183</v>
      </c>
    </row>
    <row r="16" customHeight="1" spans="1:9">
      <c r="A16" s="52">
        <v>4</v>
      </c>
      <c r="B16" s="52" t="s">
        <v>184</v>
      </c>
      <c r="C16" s="52"/>
      <c r="D16" s="52"/>
      <c r="E16" s="52"/>
      <c r="F16" s="52"/>
      <c r="G16" s="52"/>
      <c r="H16" s="53">
        <f>SUM(H17:H21)</f>
        <v>26.8650963030437</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2.45017723183598</v>
      </c>
      <c r="F18" s="56">
        <v>0.03</v>
      </c>
      <c r="G18" s="49">
        <v>9.38053097345133</v>
      </c>
      <c r="H18" s="49">
        <f t="shared" si="1"/>
        <v>23.6734823160931</v>
      </c>
      <c r="I18" s="34" t="s">
        <v>188</v>
      </c>
    </row>
    <row r="19" customHeight="1" spans="1:9">
      <c r="A19" s="34">
        <v>4.3</v>
      </c>
      <c r="B19" s="34" t="s">
        <v>190</v>
      </c>
      <c r="C19" s="34"/>
      <c r="D19" s="34" t="s">
        <v>187</v>
      </c>
      <c r="E19" s="49">
        <v>0.134672285483726</v>
      </c>
      <c r="F19" s="56">
        <v>0.03</v>
      </c>
      <c r="G19" s="49">
        <v>23.0088495575221</v>
      </c>
      <c r="H19" s="49">
        <f t="shared" si="1"/>
        <v>3.1916139869506</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13.3847291168296</v>
      </c>
      <c r="I22" s="62" t="s">
        <v>185</v>
      </c>
    </row>
    <row r="23" customHeight="1" spans="1:9">
      <c r="A23" s="34">
        <v>5.1</v>
      </c>
      <c r="B23" s="34" t="s">
        <v>196</v>
      </c>
      <c r="C23" s="34"/>
      <c r="D23" s="34" t="s">
        <v>194</v>
      </c>
      <c r="E23" s="49">
        <v>3.94168385187842</v>
      </c>
      <c r="F23" s="56">
        <v>0.03</v>
      </c>
      <c r="G23" s="49">
        <v>1.08</v>
      </c>
      <c r="H23" s="49">
        <f t="shared" ref="H23:H33" si="2">E23*(1+F23)*G23</f>
        <v>4.38472911682956</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630.256820890554</v>
      </c>
      <c r="I34" s="65" t="s">
        <v>211</v>
      </c>
    </row>
    <row r="35" customHeight="1" spans="1:9">
      <c r="A35" s="58">
        <v>13</v>
      </c>
      <c r="B35" s="60" t="s">
        <v>212</v>
      </c>
      <c r="C35" s="61"/>
      <c r="D35" s="58" t="s">
        <v>6</v>
      </c>
      <c r="E35" s="60" t="s">
        <v>213</v>
      </c>
      <c r="F35" s="61"/>
      <c r="G35" s="63">
        <v>0.085</v>
      </c>
      <c r="H35" s="53">
        <f>H34*G35</f>
        <v>53.5718297756971</v>
      </c>
      <c r="I35" s="66"/>
    </row>
    <row r="36" customHeight="1" spans="1:9">
      <c r="A36" s="58">
        <v>14</v>
      </c>
      <c r="B36" s="60" t="s">
        <v>214</v>
      </c>
      <c r="C36" s="61"/>
      <c r="D36" s="58" t="s">
        <v>6</v>
      </c>
      <c r="E36" s="60" t="s">
        <v>215</v>
      </c>
      <c r="F36" s="61"/>
      <c r="G36" s="62"/>
      <c r="H36" s="53">
        <f>H34+H35</f>
        <v>683.828650666251</v>
      </c>
      <c r="I36" s="67">
        <f>H36</f>
        <v>683.828650666251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90</v>
      </c>
      <c r="C2" s="48"/>
      <c r="D2" s="48"/>
      <c r="E2" s="34" t="s">
        <v>153</v>
      </c>
      <c r="F2" s="48" t="s">
        <v>154</v>
      </c>
      <c r="G2" s="48"/>
      <c r="H2" s="34" t="s">
        <v>155</v>
      </c>
      <c r="I2" s="34"/>
    </row>
    <row r="3" customHeight="1" spans="1:9">
      <c r="A3" s="34" t="s">
        <v>62</v>
      </c>
      <c r="B3" s="34" t="s">
        <v>89</v>
      </c>
      <c r="C3" s="34"/>
      <c r="D3" s="34"/>
      <c r="E3" s="34" t="s">
        <v>156</v>
      </c>
      <c r="F3" s="48" t="s">
        <v>220</v>
      </c>
      <c r="G3" s="48"/>
      <c r="H3" s="34"/>
      <c r="I3" s="34"/>
    </row>
    <row r="4" customHeight="1" spans="1:9">
      <c r="A4" s="48" t="s">
        <v>157</v>
      </c>
      <c r="B4" s="34">
        <v>1500</v>
      </c>
      <c r="C4" s="48" t="s">
        <v>158</v>
      </c>
      <c r="D4" s="34">
        <v>2380</v>
      </c>
      <c r="E4" s="34" t="s">
        <v>159</v>
      </c>
      <c r="F4" s="49">
        <v>3.12</v>
      </c>
      <c r="G4" s="50" t="s">
        <v>160</v>
      </c>
      <c r="H4" s="34"/>
      <c r="I4" s="34"/>
    </row>
    <row r="5" customHeight="1" spans="1:9">
      <c r="A5" s="48"/>
      <c r="B5" s="34"/>
      <c r="C5" s="48"/>
      <c r="D5" s="34"/>
      <c r="E5" s="34"/>
      <c r="F5" s="49">
        <v>3.0465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310.118016848539</v>
      </c>
      <c r="I7" s="62"/>
    </row>
    <row r="8" customHeight="1" spans="1:9">
      <c r="A8" s="34">
        <v>1.1</v>
      </c>
      <c r="B8" s="54" t="s">
        <v>170</v>
      </c>
      <c r="C8" s="55"/>
      <c r="D8" s="34" t="s">
        <v>171</v>
      </c>
      <c r="E8" s="49">
        <v>11.1468028014007</v>
      </c>
      <c r="F8" s="56">
        <v>0.12</v>
      </c>
      <c r="G8" s="49">
        <v>22.6637168141593</v>
      </c>
      <c r="H8" s="49">
        <f t="shared" ref="H8:H11" si="0">E8*(1+F8)*G8</f>
        <v>282.943339923131</v>
      </c>
      <c r="I8" s="64" t="s">
        <v>172</v>
      </c>
    </row>
    <row r="9" customHeight="1" spans="1:9">
      <c r="A9" s="34">
        <v>1.2</v>
      </c>
      <c r="B9" s="54" t="s">
        <v>173</v>
      </c>
      <c r="C9" s="55"/>
      <c r="D9" s="34" t="s">
        <v>171</v>
      </c>
      <c r="E9" s="49">
        <v>0.675160960480241</v>
      </c>
      <c r="F9" s="56">
        <v>0.12</v>
      </c>
      <c r="G9" s="49">
        <v>21.8672566371681</v>
      </c>
      <c r="H9" s="49">
        <f t="shared" si="0"/>
        <v>16.5355881535245</v>
      </c>
      <c r="I9" s="34" t="s">
        <v>172</v>
      </c>
    </row>
    <row r="10" customHeight="1" spans="1:9">
      <c r="A10" s="34">
        <v>1.3</v>
      </c>
      <c r="B10" s="34" t="s">
        <v>174</v>
      </c>
      <c r="C10" s="34"/>
      <c r="D10" s="34" t="s">
        <v>171</v>
      </c>
      <c r="E10" s="49">
        <v>0.45464128064032</v>
      </c>
      <c r="F10" s="56">
        <v>0.12</v>
      </c>
      <c r="G10" s="49">
        <v>20.8938053097345</v>
      </c>
      <c r="H10" s="49">
        <f t="shared" si="0"/>
        <v>10.6390887718833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54.9377586589582</v>
      </c>
      <c r="I12" s="62"/>
    </row>
    <row r="13" customHeight="1" spans="1:9">
      <c r="A13" s="34">
        <v>2.1</v>
      </c>
      <c r="B13" s="34" t="s">
        <v>221</v>
      </c>
      <c r="C13" s="34"/>
      <c r="D13" s="34" t="s">
        <v>178</v>
      </c>
      <c r="E13" s="49">
        <v>0.333500083375021</v>
      </c>
      <c r="F13" s="56">
        <v>0</v>
      </c>
      <c r="G13" s="49">
        <v>164.730869338886</v>
      </c>
      <c r="H13" s="49">
        <f t="shared" ref="H13:H21" si="1">E13*(1+F13)*G13</f>
        <v>54.9377586589582</v>
      </c>
      <c r="I13" s="34" t="s">
        <v>179</v>
      </c>
    </row>
    <row r="14" customHeight="1" spans="1:9">
      <c r="A14" s="52">
        <v>3</v>
      </c>
      <c r="B14" s="52" t="s">
        <v>180</v>
      </c>
      <c r="C14" s="52"/>
      <c r="D14" s="52"/>
      <c r="E14" s="52"/>
      <c r="F14" s="52"/>
      <c r="G14" s="52"/>
      <c r="H14" s="53">
        <f>H15</f>
        <v>109.911844428983</v>
      </c>
      <c r="I14" s="62"/>
    </row>
    <row r="15" customHeight="1" spans="1:9">
      <c r="A15" s="34">
        <v>3.1</v>
      </c>
      <c r="B15" s="34" t="s">
        <v>181</v>
      </c>
      <c r="C15" s="34"/>
      <c r="D15" s="34" t="s">
        <v>182</v>
      </c>
      <c r="E15" s="49">
        <v>0.733524593696848</v>
      </c>
      <c r="F15" s="56">
        <v>0.02</v>
      </c>
      <c r="G15" s="49">
        <v>146.902654867257</v>
      </c>
      <c r="H15" s="49">
        <f t="shared" si="1"/>
        <v>109.911844428983</v>
      </c>
      <c r="I15" s="34" t="s">
        <v>183</v>
      </c>
    </row>
    <row r="16" customHeight="1" spans="1:9">
      <c r="A16" s="52">
        <v>4</v>
      </c>
      <c r="B16" s="52" t="s">
        <v>184</v>
      </c>
      <c r="C16" s="52"/>
      <c r="D16" s="52"/>
      <c r="E16" s="52"/>
      <c r="F16" s="52"/>
      <c r="G16" s="52"/>
      <c r="H16" s="53">
        <f>SUM(H17:H21)</f>
        <v>25.3001397611294</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2.30727808348619</v>
      </c>
      <c r="F18" s="56">
        <v>0.03</v>
      </c>
      <c r="G18" s="49">
        <v>9.38053097345133</v>
      </c>
      <c r="H18" s="49">
        <f t="shared" si="1"/>
        <v>22.2927983323029</v>
      </c>
      <c r="I18" s="34" t="s">
        <v>188</v>
      </c>
    </row>
    <row r="19" customHeight="1" spans="1:9">
      <c r="A19" s="34">
        <v>4.3</v>
      </c>
      <c r="B19" s="34" t="s">
        <v>190</v>
      </c>
      <c r="C19" s="34"/>
      <c r="D19" s="34" t="s">
        <v>187</v>
      </c>
      <c r="E19" s="49">
        <v>0.126896781724195</v>
      </c>
      <c r="F19" s="56">
        <v>0.03</v>
      </c>
      <c r="G19" s="49">
        <v>23.0088495575221</v>
      </c>
      <c r="H19" s="49">
        <f t="shared" si="1"/>
        <v>3.00734142882649</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13.2998702551276</v>
      </c>
      <c r="I22" s="62" t="s">
        <v>185</v>
      </c>
    </row>
    <row r="23" customHeight="1" spans="1:9">
      <c r="A23" s="34">
        <v>5.1</v>
      </c>
      <c r="B23" s="34" t="s">
        <v>196</v>
      </c>
      <c r="C23" s="34"/>
      <c r="D23" s="34" t="s">
        <v>194</v>
      </c>
      <c r="E23" s="49">
        <v>3.86539936634984</v>
      </c>
      <c r="F23" s="56">
        <v>0.03</v>
      </c>
      <c r="G23" s="49">
        <v>1.08</v>
      </c>
      <c r="H23" s="49">
        <f t="shared" ref="H23:H33" si="2">E23*(1+F23)*G23</f>
        <v>4.29987025512756</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611.567629952737</v>
      </c>
      <c r="I34" s="65" t="s">
        <v>211</v>
      </c>
    </row>
    <row r="35" customHeight="1" spans="1:9">
      <c r="A35" s="58">
        <v>13</v>
      </c>
      <c r="B35" s="60" t="s">
        <v>212</v>
      </c>
      <c r="C35" s="61"/>
      <c r="D35" s="58" t="s">
        <v>6</v>
      </c>
      <c r="E35" s="60" t="s">
        <v>213</v>
      </c>
      <c r="F35" s="61"/>
      <c r="G35" s="63">
        <v>0.085</v>
      </c>
      <c r="H35" s="53">
        <f>H34*G35</f>
        <v>51.9832485459826</v>
      </c>
      <c r="I35" s="66"/>
    </row>
    <row r="36" customHeight="1" spans="1:9">
      <c r="A36" s="58">
        <v>14</v>
      </c>
      <c r="B36" s="60" t="s">
        <v>214</v>
      </c>
      <c r="C36" s="61"/>
      <c r="D36" s="58" t="s">
        <v>6</v>
      </c>
      <c r="E36" s="60" t="s">
        <v>215</v>
      </c>
      <c r="F36" s="61"/>
      <c r="G36" s="62"/>
      <c r="H36" s="53">
        <f>H34+H35</f>
        <v>663.550878498719</v>
      </c>
      <c r="I36" s="67">
        <f>H36</f>
        <v>663.550878498719</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4"/>
  <sheetViews>
    <sheetView view="pageBreakPreview" zoomScaleNormal="100" topLeftCell="A4" workbookViewId="0">
      <selection activeCell="A1" sqref="A1:G14"/>
    </sheetView>
  </sheetViews>
  <sheetFormatPr defaultColWidth="9" defaultRowHeight="30" customHeight="1" outlineLevelCol="6"/>
  <cols>
    <col min="1" max="1" width="5.37962962962963" style="119" customWidth="1"/>
    <col min="2" max="2" width="12.1296296296296" style="120" customWidth="1"/>
    <col min="3" max="3" width="11" style="121" customWidth="1"/>
    <col min="4" max="4" width="13.25" style="120" customWidth="1"/>
    <col min="5" max="5" width="9.75" style="120" customWidth="1"/>
    <col min="6" max="6" width="17.5" style="120" customWidth="1"/>
    <col min="7" max="7" width="27.8796296296296" style="120" customWidth="1"/>
    <col min="8" max="16384" width="9" style="120"/>
  </cols>
  <sheetData>
    <row r="1" customHeight="1" spans="1:7">
      <c r="A1" s="122" t="s">
        <v>36</v>
      </c>
      <c r="B1" s="122"/>
      <c r="C1" s="123"/>
      <c r="D1" s="122"/>
      <c r="E1" s="122"/>
      <c r="F1" s="122"/>
      <c r="G1" s="122"/>
    </row>
    <row r="2" ht="36" customHeight="1" spans="1:7">
      <c r="A2" s="124" t="s">
        <v>37</v>
      </c>
      <c r="B2" s="124" t="s">
        <v>38</v>
      </c>
      <c r="C2" s="17" t="s">
        <v>39</v>
      </c>
      <c r="D2" s="16" t="s">
        <v>40</v>
      </c>
      <c r="E2" s="16" t="s">
        <v>41</v>
      </c>
      <c r="F2" s="16" t="s">
        <v>42</v>
      </c>
      <c r="G2" s="16" t="s">
        <v>43</v>
      </c>
    </row>
    <row r="3" ht="36" customHeight="1" spans="1:7">
      <c r="A3" s="125"/>
      <c r="B3" s="125"/>
      <c r="C3" s="126" t="s">
        <v>44</v>
      </c>
      <c r="D3" s="127" t="s">
        <v>45</v>
      </c>
      <c r="E3" s="127" t="s">
        <v>46</v>
      </c>
      <c r="F3" s="127" t="s">
        <v>47</v>
      </c>
      <c r="G3" s="16"/>
    </row>
    <row r="4" customHeight="1" outlineLevel="1" spans="1:7">
      <c r="A4" s="16">
        <v>1</v>
      </c>
      <c r="B4" s="17" t="s">
        <v>48</v>
      </c>
      <c r="C4" s="17">
        <f>+工程量清单清单!E14</f>
        <v>2444.184</v>
      </c>
      <c r="D4" s="17">
        <f>+工程量清单清单!F14</f>
        <v>598.095311775884</v>
      </c>
      <c r="E4" s="128">
        <v>0.13</v>
      </c>
      <c r="F4" s="17">
        <f>$C$4*D4*(1+E4)</f>
        <v>1651896.14041492</v>
      </c>
      <c r="G4" s="17"/>
    </row>
    <row r="5" ht="42" customHeight="1" outlineLevel="1" spans="1:7">
      <c r="A5" s="16">
        <v>2</v>
      </c>
      <c r="B5" s="116" t="s">
        <v>49</v>
      </c>
      <c r="C5" s="17">
        <f>+工程量清单清单!E20</f>
        <v>280.44</v>
      </c>
      <c r="D5" s="17">
        <f>+工程量清单清单!F20</f>
        <v>509.8589451699</v>
      </c>
      <c r="E5" s="128">
        <v>0.13</v>
      </c>
      <c r="F5" s="17">
        <f>$C$5*D5*(1+E5)</f>
        <v>161572.872119295</v>
      </c>
      <c r="G5" s="17"/>
    </row>
    <row r="6" s="118" customFormat="1" customHeight="1" outlineLevel="1" spans="1:7">
      <c r="A6" s="16">
        <v>3</v>
      </c>
      <c r="B6" s="16" t="s">
        <v>50</v>
      </c>
      <c r="C6" s="17">
        <f>+工程量清单清单!E28</f>
        <v>205.728</v>
      </c>
      <c r="D6" s="17">
        <f>+工程量清单清单!F28</f>
        <v>395.247891669989</v>
      </c>
      <c r="E6" s="128">
        <v>0.13</v>
      </c>
      <c r="F6" s="17">
        <f>$C$6*D6*(1+E6)</f>
        <v>91884.3208309563</v>
      </c>
      <c r="G6" s="17"/>
    </row>
    <row r="7" s="118" customFormat="1" customHeight="1" outlineLevel="1" spans="1:7">
      <c r="A7" s="16">
        <v>4</v>
      </c>
      <c r="B7" s="16" t="s">
        <v>51</v>
      </c>
      <c r="C7" s="17">
        <f>+工程量清单清单!E35</f>
        <v>1742.336</v>
      </c>
      <c r="D7" s="17">
        <f>+工程量清单清单!F35</f>
        <v>1054.94965862445</v>
      </c>
      <c r="E7" s="128">
        <v>0.13</v>
      </c>
      <c r="F7" s="17">
        <f>$C$7*D7*(1+E7)</f>
        <v>2077026.74830227</v>
      </c>
      <c r="G7" s="17"/>
    </row>
    <row r="8" s="118" customFormat="1" customHeight="1" outlineLevel="1" spans="1:7">
      <c r="A8" s="16">
        <v>5</v>
      </c>
      <c r="B8" s="16" t="s">
        <v>52</v>
      </c>
      <c r="C8" s="17">
        <f>+工程量清单清单!E41</f>
        <v>475.968</v>
      </c>
      <c r="D8" s="17">
        <f>+工程量清单清单!F41</f>
        <v>813.057659881371</v>
      </c>
      <c r="E8" s="128">
        <v>0.13</v>
      </c>
      <c r="F8" s="17">
        <f>$C$8*D8*(1+E8)</f>
        <v>437298.05393201</v>
      </c>
      <c r="G8" s="17"/>
    </row>
    <row r="9" s="118" customFormat="1" customHeight="1" outlineLevel="1" spans="1:7">
      <c r="A9" s="16">
        <v>6</v>
      </c>
      <c r="B9" s="16" t="s">
        <v>53</v>
      </c>
      <c r="C9" s="17">
        <f>+工程量清单清单!E54</f>
        <v>449.196</v>
      </c>
      <c r="D9" s="17">
        <f>+工程量清单清单!F54</f>
        <v>297.680670488808</v>
      </c>
      <c r="E9" s="128">
        <v>0.13</v>
      </c>
      <c r="F9" s="17">
        <f>$C$9*D9*(1+E9)</f>
        <v>151100.172100806</v>
      </c>
      <c r="G9" s="17"/>
    </row>
    <row r="10" s="118" customFormat="1" customHeight="1" outlineLevel="1" spans="1:7">
      <c r="A10" s="16">
        <v>7</v>
      </c>
      <c r="B10" s="16" t="s">
        <v>54</v>
      </c>
      <c r="C10" s="17">
        <f>+工程量清单清单!E65</f>
        <v>2546.088</v>
      </c>
      <c r="D10" s="17">
        <f>+工程量清单清单!F65</f>
        <v>622.439275098824</v>
      </c>
      <c r="E10" s="128">
        <v>0.13</v>
      </c>
      <c r="F10" s="17">
        <f>$C$10*D10*(1+E10)</f>
        <v>1790807.24103533</v>
      </c>
      <c r="G10" s="17"/>
    </row>
    <row r="11" s="118" customFormat="1" customHeight="1" outlineLevel="1" spans="1:7">
      <c r="A11" s="16">
        <v>8</v>
      </c>
      <c r="B11" s="16" t="s">
        <v>55</v>
      </c>
      <c r="C11" s="17">
        <f>+工程量清单清单!E67</f>
        <v>14.976</v>
      </c>
      <c r="D11" s="17">
        <f>+工程量清单清单!F67</f>
        <v>759.830104692478</v>
      </c>
      <c r="E11" s="128">
        <v>0.13</v>
      </c>
      <c r="F11" s="17">
        <f>$C$11*D11*(1+E11)</f>
        <v>12858.5136820982</v>
      </c>
      <c r="G11" s="17"/>
    </row>
    <row r="12" s="118" customFormat="1" customHeight="1" outlineLevel="1" spans="1:7">
      <c r="A12" s="16">
        <v>9</v>
      </c>
      <c r="B12" s="16" t="s">
        <v>56</v>
      </c>
      <c r="C12" s="17">
        <f>+工程量清单清单!E69</f>
        <v>102.04</v>
      </c>
      <c r="D12" s="17">
        <f>+工程量清单清单!F69</f>
        <v>1101.19819114178</v>
      </c>
      <c r="E12" s="128">
        <v>0.13</v>
      </c>
      <c r="F12" s="17">
        <f>$C$12*D12*(1+E12)</f>
        <v>126973.877669241</v>
      </c>
      <c r="G12" s="17"/>
    </row>
    <row r="13" customHeight="1" spans="1:7">
      <c r="A13" s="129"/>
      <c r="B13" s="129" t="s">
        <v>57</v>
      </c>
      <c r="C13" s="130">
        <f>SUM($C$4:$C$12)</f>
        <v>8260.956</v>
      </c>
      <c r="D13" s="130">
        <f>(F13/(1+E13))/C13</f>
        <v>696.4650584771</v>
      </c>
      <c r="E13" s="131">
        <v>0.13</v>
      </c>
      <c r="F13" s="130">
        <f>SUM(F4:F12)</f>
        <v>6501417.94008693</v>
      </c>
      <c r="G13" s="130"/>
    </row>
    <row r="14" ht="48" spans="1:7">
      <c r="A14" s="129"/>
      <c r="B14" s="129" t="s">
        <v>58</v>
      </c>
      <c r="C14" s="130">
        <f>C13</f>
        <v>8260.956</v>
      </c>
      <c r="D14" s="130">
        <v>23.5</v>
      </c>
      <c r="E14" s="131">
        <v>0.13</v>
      </c>
      <c r="F14" s="130">
        <f>C14*D14*(1+E14)</f>
        <v>219369.68658</v>
      </c>
      <c r="G14" s="130" t="s">
        <v>59</v>
      </c>
    </row>
  </sheetData>
  <mergeCells count="3">
    <mergeCell ref="A1:G1"/>
    <mergeCell ref="A2:A3"/>
    <mergeCell ref="B2:B3"/>
  </mergeCells>
  <printOptions horizontalCentered="1"/>
  <pageMargins left="0.700694444444445" right="0.700694444444445" top="0.751388888888889" bottom="0.751388888888889" header="0.298611111111111" footer="0.298611111111111"/>
  <pageSetup paperSize="9" scale="92" orientation="portrait"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I48"/>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88</v>
      </c>
      <c r="C2" s="48"/>
      <c r="D2" s="48"/>
      <c r="E2" s="34" t="s">
        <v>153</v>
      </c>
      <c r="F2" s="48" t="s">
        <v>154</v>
      </c>
      <c r="G2" s="48"/>
      <c r="H2" s="34" t="s">
        <v>155</v>
      </c>
      <c r="I2" s="34"/>
    </row>
    <row r="3" customHeight="1" spans="1:9">
      <c r="A3" s="34" t="s">
        <v>62</v>
      </c>
      <c r="B3" s="34" t="s">
        <v>91</v>
      </c>
      <c r="C3" s="34"/>
      <c r="D3" s="34"/>
      <c r="E3" s="34" t="s">
        <v>156</v>
      </c>
      <c r="F3" s="48" t="s">
        <v>220</v>
      </c>
      <c r="G3" s="48"/>
      <c r="H3" s="34"/>
      <c r="I3" s="34"/>
    </row>
    <row r="4" customHeight="1" spans="1:9">
      <c r="A4" s="48" t="s">
        <v>157</v>
      </c>
      <c r="B4" s="34">
        <v>1500</v>
      </c>
      <c r="C4" s="48" t="s">
        <v>158</v>
      </c>
      <c r="D4" s="34">
        <v>2380</v>
      </c>
      <c r="E4" s="34" t="s">
        <v>159</v>
      </c>
      <c r="F4" s="49">
        <v>3.03</v>
      </c>
      <c r="G4" s="50" t="s">
        <v>160</v>
      </c>
      <c r="H4" s="34"/>
      <c r="I4" s="34"/>
    </row>
    <row r="5" customHeight="1" spans="1:9">
      <c r="A5" s="48"/>
      <c r="B5" s="34"/>
      <c r="C5" s="48"/>
      <c r="D5" s="34"/>
      <c r="E5" s="34"/>
      <c r="F5" s="49">
        <v>2.955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373.295217789528</v>
      </c>
      <c r="I7" s="62"/>
    </row>
    <row r="8" customHeight="1" spans="1:9">
      <c r="A8" s="34">
        <v>1.1</v>
      </c>
      <c r="B8" s="54" t="s">
        <v>170</v>
      </c>
      <c r="C8" s="55"/>
      <c r="D8" s="34" t="s">
        <v>171</v>
      </c>
      <c r="E8" s="49">
        <v>13.532637026841</v>
      </c>
      <c r="F8" s="56">
        <v>0.12</v>
      </c>
      <c r="G8" s="49">
        <v>22.6637168141593</v>
      </c>
      <c r="H8" s="49">
        <f t="shared" ref="H8:H11" si="0">E8*(1+F8)*G8</f>
        <v>343.503835724148</v>
      </c>
      <c r="I8" s="64" t="s">
        <v>172</v>
      </c>
    </row>
    <row r="9" customHeight="1" spans="1:9">
      <c r="A9" s="34">
        <v>1.2</v>
      </c>
      <c r="B9" s="54" t="s">
        <v>173</v>
      </c>
      <c r="C9" s="55"/>
      <c r="D9" s="34" t="s">
        <v>171</v>
      </c>
      <c r="E9" s="49">
        <v>0.657413599449415</v>
      </c>
      <c r="F9" s="56">
        <v>0.12</v>
      </c>
      <c r="G9" s="49">
        <v>21.8672566371681</v>
      </c>
      <c r="H9" s="49">
        <f t="shared" si="0"/>
        <v>16.1009317234358</v>
      </c>
      <c r="I9" s="34" t="s">
        <v>172</v>
      </c>
    </row>
    <row r="10" customHeight="1" spans="1:9">
      <c r="A10" s="34">
        <v>1.3</v>
      </c>
      <c r="B10" s="34" t="s">
        <v>174</v>
      </c>
      <c r="C10" s="34"/>
      <c r="D10" s="34" t="s">
        <v>171</v>
      </c>
      <c r="E10" s="49">
        <v>0.585035430144528</v>
      </c>
      <c r="F10" s="56">
        <v>0.12</v>
      </c>
      <c r="G10" s="49">
        <v>20.8938053097345</v>
      </c>
      <c r="H10" s="49">
        <f t="shared" si="0"/>
        <v>13.6904503419449</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SUM(H13:H14)</f>
        <v>80.6760358310168</v>
      </c>
      <c r="I12" s="62"/>
    </row>
    <row r="13" customHeight="1" spans="1:9">
      <c r="A13" s="34">
        <v>2.1</v>
      </c>
      <c r="B13" s="34" t="s">
        <v>221</v>
      </c>
      <c r="C13" s="34"/>
      <c r="D13" s="34" t="s">
        <v>178</v>
      </c>
      <c r="E13" s="49">
        <v>0.344115622849277</v>
      </c>
      <c r="F13" s="56">
        <v>0</v>
      </c>
      <c r="G13" s="49">
        <v>164.730869338886</v>
      </c>
      <c r="H13" s="49">
        <f>E13*(1+F13)*G13</f>
        <v>56.6864657050536</v>
      </c>
      <c r="I13" s="34" t="s">
        <v>179</v>
      </c>
    </row>
    <row r="14" customHeight="1" spans="1:9">
      <c r="A14" s="34">
        <v>2.2</v>
      </c>
      <c r="B14" s="34" t="s">
        <v>177</v>
      </c>
      <c r="C14" s="34"/>
      <c r="D14" s="34" t="s">
        <v>178</v>
      </c>
      <c r="E14" s="49">
        <v>0.344115622849277</v>
      </c>
      <c r="F14" s="56">
        <v>0</v>
      </c>
      <c r="G14" s="49">
        <v>69.713690786049</v>
      </c>
      <c r="H14" s="49">
        <f>E14*(1+F14)*G14</f>
        <v>23.9895701259632</v>
      </c>
      <c r="I14" s="34" t="s">
        <v>179</v>
      </c>
    </row>
    <row r="15" customHeight="1" spans="1:9">
      <c r="A15" s="52">
        <v>3</v>
      </c>
      <c r="B15" s="52" t="s">
        <v>180</v>
      </c>
      <c r="C15" s="52"/>
      <c r="D15" s="52"/>
      <c r="E15" s="52"/>
      <c r="F15" s="52"/>
      <c r="G15" s="52"/>
      <c r="H15" s="53">
        <f>H16</f>
        <v>109.374646666325</v>
      </c>
      <c r="I15" s="62"/>
    </row>
    <row r="16" customHeight="1" spans="1:9">
      <c r="A16" s="34">
        <v>3.1</v>
      </c>
      <c r="B16" s="34" t="s">
        <v>181</v>
      </c>
      <c r="C16" s="34"/>
      <c r="D16" s="34" t="s">
        <v>182</v>
      </c>
      <c r="E16" s="49">
        <v>0.72993946806607</v>
      </c>
      <c r="F16" s="56">
        <v>0.02</v>
      </c>
      <c r="G16" s="49">
        <v>146.902654867257</v>
      </c>
      <c r="H16" s="49">
        <f t="shared" ref="H15:H22" si="1">E16*(1+F16)*G16</f>
        <v>109.374646666325</v>
      </c>
      <c r="I16" s="34" t="s">
        <v>183</v>
      </c>
    </row>
    <row r="17" customHeight="1" spans="1:9">
      <c r="A17" s="58">
        <v>4</v>
      </c>
      <c r="B17" s="52" t="s">
        <v>184</v>
      </c>
      <c r="C17" s="52"/>
      <c r="D17" s="52"/>
      <c r="E17" s="52"/>
      <c r="F17" s="52"/>
      <c r="G17" s="52"/>
      <c r="H17" s="53">
        <f>SUM(H18:H22)</f>
        <v>25.7599447872066</v>
      </c>
      <c r="I17" s="62" t="s">
        <v>185</v>
      </c>
    </row>
    <row r="18" customHeight="1" spans="1:9">
      <c r="A18" s="34">
        <v>4.1</v>
      </c>
      <c r="B18" s="34" t="s">
        <v>186</v>
      </c>
      <c r="C18" s="34"/>
      <c r="D18" s="34" t="s">
        <v>187</v>
      </c>
      <c r="E18" s="49"/>
      <c r="F18" s="56">
        <v>0.03</v>
      </c>
      <c r="G18" s="49">
        <v>14.1592920353982</v>
      </c>
      <c r="H18" s="49">
        <f t="shared" si="1"/>
        <v>0</v>
      </c>
      <c r="I18" s="34" t="s">
        <v>188</v>
      </c>
    </row>
    <row r="19" customHeight="1" spans="1:9">
      <c r="A19" s="34">
        <v>4.2</v>
      </c>
      <c r="B19" s="34" t="s">
        <v>189</v>
      </c>
      <c r="C19" s="34"/>
      <c r="D19" s="34" t="s">
        <v>187</v>
      </c>
      <c r="E19" s="49">
        <v>2.34495985317733</v>
      </c>
      <c r="F19" s="56">
        <v>0.03</v>
      </c>
      <c r="G19" s="49">
        <v>9.38053097345133</v>
      </c>
      <c r="H19" s="49">
        <f t="shared" si="1"/>
        <v>22.6568775902567</v>
      </c>
      <c r="I19" s="34" t="s">
        <v>188</v>
      </c>
    </row>
    <row r="20" customHeight="1" spans="1:9">
      <c r="A20" s="34">
        <v>4.3</v>
      </c>
      <c r="B20" s="34" t="s">
        <v>190</v>
      </c>
      <c r="C20" s="34"/>
      <c r="D20" s="34" t="s">
        <v>187</v>
      </c>
      <c r="E20" s="49">
        <v>0.13093599449415</v>
      </c>
      <c r="F20" s="56">
        <v>0.03</v>
      </c>
      <c r="G20" s="49">
        <v>23.0088495575221</v>
      </c>
      <c r="H20" s="49">
        <f t="shared" si="1"/>
        <v>3.10306719694985</v>
      </c>
      <c r="I20" s="34" t="s">
        <v>191</v>
      </c>
    </row>
    <row r="21" customHeight="1" spans="1:9">
      <c r="A21" s="34">
        <v>4.4</v>
      </c>
      <c r="B21" s="34" t="s">
        <v>192</v>
      </c>
      <c r="C21" s="34"/>
      <c r="D21" s="34" t="s">
        <v>187</v>
      </c>
      <c r="E21" s="49"/>
      <c r="F21" s="56">
        <v>0</v>
      </c>
      <c r="G21" s="49">
        <v>0</v>
      </c>
      <c r="H21" s="49">
        <f t="shared" si="1"/>
        <v>0</v>
      </c>
      <c r="I21" s="34"/>
    </row>
    <row r="22" customHeight="1" spans="1:9">
      <c r="A22" s="68">
        <v>4.5</v>
      </c>
      <c r="B22" s="34" t="s">
        <v>193</v>
      </c>
      <c r="C22" s="34"/>
      <c r="D22" s="34" t="s">
        <v>216</v>
      </c>
      <c r="E22" s="49"/>
      <c r="F22" s="56">
        <v>0</v>
      </c>
      <c r="G22" s="49">
        <v>7.07964601769912</v>
      </c>
      <c r="H22" s="49">
        <f t="shared" si="1"/>
        <v>0</v>
      </c>
      <c r="I22" s="50"/>
    </row>
    <row r="23" customHeight="1" spans="1:9">
      <c r="A23" s="58">
        <v>5</v>
      </c>
      <c r="B23" s="52" t="s">
        <v>195</v>
      </c>
      <c r="C23" s="52"/>
      <c r="D23" s="52"/>
      <c r="E23" s="52"/>
      <c r="F23" s="52"/>
      <c r="G23" s="52"/>
      <c r="H23" s="53">
        <f>SUM(H24:H28)</f>
        <v>16.0627064556091</v>
      </c>
      <c r="I23" s="62" t="s">
        <v>185</v>
      </c>
    </row>
    <row r="24" customHeight="1" spans="1:9">
      <c r="A24" s="34">
        <v>5.1</v>
      </c>
      <c r="B24" s="34" t="s">
        <v>196</v>
      </c>
      <c r="C24" s="34"/>
      <c r="D24" s="34" t="s">
        <v>194</v>
      </c>
      <c r="E24" s="49">
        <v>6.34907088781831</v>
      </c>
      <c r="F24" s="56">
        <v>0.03</v>
      </c>
      <c r="G24" s="49">
        <v>1.08</v>
      </c>
      <c r="H24" s="49">
        <f t="shared" ref="H24:H34" si="2">E24*(1+F24)*G24</f>
        <v>7.06270645560909</v>
      </c>
      <c r="I24" s="34" t="s">
        <v>197</v>
      </c>
    </row>
    <row r="25" customHeight="1" spans="1:9">
      <c r="A25" s="34">
        <v>5.2</v>
      </c>
      <c r="B25" s="34" t="s">
        <v>198</v>
      </c>
      <c r="C25" s="34"/>
      <c r="D25" s="34" t="s">
        <v>194</v>
      </c>
      <c r="E25" s="49"/>
      <c r="F25" s="56">
        <v>0.03</v>
      </c>
      <c r="G25" s="49">
        <v>0.0973451327433628</v>
      </c>
      <c r="H25" s="49">
        <f t="shared" si="2"/>
        <v>0</v>
      </c>
      <c r="I25" s="34"/>
    </row>
    <row r="26" customHeight="1" spans="1:9">
      <c r="A26" s="34">
        <v>5.3</v>
      </c>
      <c r="B26" s="34" t="s">
        <v>199</v>
      </c>
      <c r="C26" s="34"/>
      <c r="D26" s="34" t="s">
        <v>200</v>
      </c>
      <c r="E26" s="49"/>
      <c r="F26" s="56">
        <v>0</v>
      </c>
      <c r="G26" s="49">
        <v>0</v>
      </c>
      <c r="H26" s="49">
        <f t="shared" si="2"/>
        <v>0</v>
      </c>
      <c r="I26" s="50" t="s">
        <v>185</v>
      </c>
    </row>
    <row r="27" customHeight="1" spans="1:9">
      <c r="A27" s="34">
        <v>5.4</v>
      </c>
      <c r="B27" s="34" t="s">
        <v>201</v>
      </c>
      <c r="C27" s="34"/>
      <c r="D27" s="34" t="s">
        <v>200</v>
      </c>
      <c r="E27" s="49"/>
      <c r="F27" s="56">
        <v>0</v>
      </c>
      <c r="G27" s="49">
        <v>0</v>
      </c>
      <c r="H27" s="49">
        <f t="shared" si="2"/>
        <v>0</v>
      </c>
      <c r="I27" s="34"/>
    </row>
    <row r="28" customHeight="1" spans="1:9">
      <c r="A28" s="68">
        <v>5.5</v>
      </c>
      <c r="B28" s="34" t="s">
        <v>202</v>
      </c>
      <c r="C28" s="34"/>
      <c r="D28" s="34" t="s">
        <v>182</v>
      </c>
      <c r="E28" s="49">
        <v>1</v>
      </c>
      <c r="F28" s="56">
        <v>0</v>
      </c>
      <c r="G28" s="49">
        <v>9</v>
      </c>
      <c r="H28" s="49">
        <f t="shared" si="2"/>
        <v>9</v>
      </c>
      <c r="I28" s="34"/>
    </row>
    <row r="29" customHeight="1" spans="1:9">
      <c r="A29" s="57">
        <v>6</v>
      </c>
      <c r="B29" s="58" t="s">
        <v>203</v>
      </c>
      <c r="C29" s="58"/>
      <c r="D29" s="58" t="s">
        <v>182</v>
      </c>
      <c r="E29" s="59">
        <v>1</v>
      </c>
      <c r="F29" s="59">
        <v>0</v>
      </c>
      <c r="G29" s="59">
        <v>30</v>
      </c>
      <c r="H29" s="53">
        <f t="shared" si="2"/>
        <v>30</v>
      </c>
      <c r="I29" s="62" t="s">
        <v>185</v>
      </c>
    </row>
    <row r="30" customHeight="1" spans="1:9">
      <c r="A30" s="52">
        <v>7</v>
      </c>
      <c r="B30" s="58" t="s">
        <v>204</v>
      </c>
      <c r="C30" s="58"/>
      <c r="D30" s="58" t="s">
        <v>182</v>
      </c>
      <c r="E30" s="59">
        <v>1</v>
      </c>
      <c r="F30" s="59">
        <v>0</v>
      </c>
      <c r="G30" s="59">
        <v>45</v>
      </c>
      <c r="H30" s="53">
        <f t="shared" si="2"/>
        <v>45</v>
      </c>
      <c r="I30" s="62" t="s">
        <v>185</v>
      </c>
    </row>
    <row r="31" customHeight="1" spans="1:9">
      <c r="A31" s="52">
        <v>8</v>
      </c>
      <c r="B31" s="58" t="s">
        <v>205</v>
      </c>
      <c r="C31" s="58"/>
      <c r="D31" s="58" t="s">
        <v>182</v>
      </c>
      <c r="E31" s="59">
        <v>1</v>
      </c>
      <c r="F31" s="59">
        <v>0</v>
      </c>
      <c r="G31" s="59">
        <v>4</v>
      </c>
      <c r="H31" s="53">
        <f t="shared" si="2"/>
        <v>4</v>
      </c>
      <c r="I31" s="62" t="s">
        <v>185</v>
      </c>
    </row>
    <row r="32" customHeight="1" spans="1:9">
      <c r="A32" s="58">
        <v>9</v>
      </c>
      <c r="B32" s="58" t="s">
        <v>206</v>
      </c>
      <c r="C32" s="58"/>
      <c r="D32" s="58" t="s">
        <v>182</v>
      </c>
      <c r="E32" s="59">
        <v>1</v>
      </c>
      <c r="F32" s="59">
        <v>0</v>
      </c>
      <c r="G32" s="59">
        <v>2</v>
      </c>
      <c r="H32" s="53">
        <f t="shared" si="2"/>
        <v>2</v>
      </c>
      <c r="I32" s="62" t="s">
        <v>185</v>
      </c>
    </row>
    <row r="33" customHeight="1" spans="1:9">
      <c r="A33" s="58">
        <v>10</v>
      </c>
      <c r="B33" s="58" t="s">
        <v>207</v>
      </c>
      <c r="C33" s="58"/>
      <c r="D33" s="58" t="s">
        <v>182</v>
      </c>
      <c r="E33" s="59">
        <v>1</v>
      </c>
      <c r="F33" s="59">
        <v>0</v>
      </c>
      <c r="G33" s="59">
        <v>8</v>
      </c>
      <c r="H33" s="53">
        <f t="shared" si="2"/>
        <v>8</v>
      </c>
      <c r="I33" s="62" t="s">
        <v>185</v>
      </c>
    </row>
    <row r="34" customHeight="1" spans="1:9">
      <c r="A34" s="58">
        <v>11</v>
      </c>
      <c r="B34" s="58" t="s">
        <v>208</v>
      </c>
      <c r="C34" s="58"/>
      <c r="D34" s="58" t="s">
        <v>182</v>
      </c>
      <c r="E34" s="59">
        <v>1</v>
      </c>
      <c r="F34" s="59">
        <v>0</v>
      </c>
      <c r="G34" s="59">
        <v>9</v>
      </c>
      <c r="H34" s="53">
        <f t="shared" si="2"/>
        <v>9</v>
      </c>
      <c r="I34" s="62" t="s">
        <v>185</v>
      </c>
    </row>
    <row r="35" customHeight="1" spans="1:9">
      <c r="A35" s="58">
        <v>12</v>
      </c>
      <c r="B35" s="60" t="s">
        <v>209</v>
      </c>
      <c r="C35" s="61"/>
      <c r="D35" s="58" t="s">
        <v>6</v>
      </c>
      <c r="E35" s="60" t="s">
        <v>210</v>
      </c>
      <c r="F35" s="61"/>
      <c r="G35" s="62"/>
      <c r="H35" s="53">
        <f>SUM(H29:H34,H23,H17,H15,H12,H7)</f>
        <v>703.168551529686</v>
      </c>
      <c r="I35" s="65" t="s">
        <v>211</v>
      </c>
    </row>
    <row r="36" customHeight="1" spans="1:9">
      <c r="A36" s="58">
        <v>13</v>
      </c>
      <c r="B36" s="60" t="s">
        <v>212</v>
      </c>
      <c r="C36" s="61"/>
      <c r="D36" s="58" t="s">
        <v>6</v>
      </c>
      <c r="E36" s="60" t="s">
        <v>213</v>
      </c>
      <c r="F36" s="61"/>
      <c r="G36" s="63">
        <v>0.085</v>
      </c>
      <c r="H36" s="53">
        <f>H35*G36</f>
        <v>59.7693268800233</v>
      </c>
      <c r="I36" s="66"/>
    </row>
    <row r="37" customHeight="1" spans="1:9">
      <c r="A37" s="58">
        <v>14</v>
      </c>
      <c r="B37" s="60" t="s">
        <v>214</v>
      </c>
      <c r="C37" s="61"/>
      <c r="D37" s="58" t="s">
        <v>6</v>
      </c>
      <c r="E37" s="60" t="s">
        <v>215</v>
      </c>
      <c r="F37" s="61"/>
      <c r="G37" s="62"/>
      <c r="H37" s="53">
        <f>H35+H36</f>
        <v>762.937878409709</v>
      </c>
      <c r="I37" s="67">
        <f>H37</f>
        <v>762.937878409709</v>
      </c>
    </row>
    <row r="47" ht="28" customHeight="1"/>
    <row r="48" ht="28" customHeight="1"/>
  </sheetData>
  <mergeCells count="46">
    <mergeCell ref="A1:I1"/>
    <mergeCell ref="B2:D2"/>
    <mergeCell ref="F2:G2"/>
    <mergeCell ref="B3:D3"/>
    <mergeCell ref="F3:G3"/>
    <mergeCell ref="B7:G7"/>
    <mergeCell ref="B8:C8"/>
    <mergeCell ref="B9:C9"/>
    <mergeCell ref="B10:C10"/>
    <mergeCell ref="B11:C11"/>
    <mergeCell ref="B12:G12"/>
    <mergeCell ref="B13:C13"/>
    <mergeCell ref="B14:C14"/>
    <mergeCell ref="B15:G15"/>
    <mergeCell ref="B16:C16"/>
    <mergeCell ref="B17:G17"/>
    <mergeCell ref="B18:C18"/>
    <mergeCell ref="B19:C19"/>
    <mergeCell ref="B20:C20"/>
    <mergeCell ref="B21:C21"/>
    <mergeCell ref="B22:C22"/>
    <mergeCell ref="B23:G23"/>
    <mergeCell ref="B24:C24"/>
    <mergeCell ref="B25:C25"/>
    <mergeCell ref="B26:C26"/>
    <mergeCell ref="B27:C27"/>
    <mergeCell ref="B28:C28"/>
    <mergeCell ref="B29:C29"/>
    <mergeCell ref="B30:C30"/>
    <mergeCell ref="B31:C31"/>
    <mergeCell ref="B32:C32"/>
    <mergeCell ref="B33:C33"/>
    <mergeCell ref="B34:C34"/>
    <mergeCell ref="B35:C35"/>
    <mergeCell ref="E35:F35"/>
    <mergeCell ref="B36:C36"/>
    <mergeCell ref="E36:F36"/>
    <mergeCell ref="B37:C37"/>
    <mergeCell ref="E37:F37"/>
    <mergeCell ref="A4:A5"/>
    <mergeCell ref="B4:B5"/>
    <mergeCell ref="C4:C5"/>
    <mergeCell ref="D4:D5"/>
    <mergeCell ref="E4:E5"/>
    <mergeCell ref="I35:I36"/>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I48"/>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93</v>
      </c>
      <c r="C2" s="48"/>
      <c r="D2" s="48"/>
      <c r="E2" s="34" t="s">
        <v>153</v>
      </c>
      <c r="F2" s="48" t="s">
        <v>217</v>
      </c>
      <c r="G2" s="48"/>
      <c r="H2" s="34" t="s">
        <v>155</v>
      </c>
      <c r="I2" s="34"/>
    </row>
    <row r="3" customHeight="1" spans="1:9">
      <c r="A3" s="34" t="s">
        <v>62</v>
      </c>
      <c r="B3" s="34" t="s">
        <v>92</v>
      </c>
      <c r="C3" s="34"/>
      <c r="D3" s="34"/>
      <c r="E3" s="34" t="s">
        <v>156</v>
      </c>
      <c r="F3" s="48" t="s">
        <v>220</v>
      </c>
      <c r="G3" s="48"/>
      <c r="H3" s="34"/>
      <c r="I3" s="34"/>
    </row>
    <row r="4" customHeight="1" spans="1:9">
      <c r="A4" s="48" t="s">
        <v>157</v>
      </c>
      <c r="B4" s="34">
        <v>1800</v>
      </c>
      <c r="C4" s="48" t="s">
        <v>158</v>
      </c>
      <c r="D4" s="34">
        <v>2380</v>
      </c>
      <c r="E4" s="34" t="s">
        <v>159</v>
      </c>
      <c r="F4" s="49">
        <v>4.284</v>
      </c>
      <c r="G4" s="50" t="s">
        <v>160</v>
      </c>
      <c r="H4" s="34"/>
      <c r="I4" s="34"/>
    </row>
    <row r="5" customHeight="1" spans="1:9">
      <c r="A5" s="48"/>
      <c r="B5" s="34"/>
      <c r="C5" s="48"/>
      <c r="D5" s="34"/>
      <c r="E5" s="34"/>
      <c r="F5" s="49">
        <v>4.18605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231.433674570588</v>
      </c>
      <c r="I7" s="62"/>
    </row>
    <row r="8" customHeight="1" spans="1:9">
      <c r="A8" s="34">
        <v>1.1</v>
      </c>
      <c r="B8" s="54" t="s">
        <v>170</v>
      </c>
      <c r="C8" s="55"/>
      <c r="D8" s="34" t="s">
        <v>171</v>
      </c>
      <c r="E8" s="49">
        <v>8.30660891719745</v>
      </c>
      <c r="F8" s="56">
        <v>0.12</v>
      </c>
      <c r="G8" s="49">
        <v>22.6637168141593</v>
      </c>
      <c r="H8" s="49">
        <f t="shared" ref="H8:H11" si="0">E8*(1+F8)*G8</f>
        <v>210.849668047574</v>
      </c>
      <c r="I8" s="64" t="s">
        <v>172</v>
      </c>
    </row>
    <row r="9" customHeight="1" spans="1:9">
      <c r="A9" s="34">
        <v>1.2</v>
      </c>
      <c r="B9" s="54" t="s">
        <v>173</v>
      </c>
      <c r="C9" s="55"/>
      <c r="D9" s="34" t="s">
        <v>171</v>
      </c>
      <c r="E9" s="49">
        <v>0.624028738853503</v>
      </c>
      <c r="F9" s="56">
        <v>0.12</v>
      </c>
      <c r="G9" s="49">
        <v>21.8672566371681</v>
      </c>
      <c r="H9" s="49">
        <f t="shared" si="0"/>
        <v>15.2832921712553</v>
      </c>
      <c r="I9" s="34" t="s">
        <v>172</v>
      </c>
    </row>
    <row r="10" customHeight="1" spans="1:9">
      <c r="A10" s="34">
        <v>1.3</v>
      </c>
      <c r="B10" s="34" t="s">
        <v>174</v>
      </c>
      <c r="C10" s="34"/>
      <c r="D10" s="34" t="s">
        <v>171</v>
      </c>
      <c r="E10" s="49">
        <v>0.226515974522293</v>
      </c>
      <c r="F10" s="56">
        <v>0.12</v>
      </c>
      <c r="G10" s="49">
        <v>20.8938053097345</v>
      </c>
      <c r="H10" s="49">
        <f t="shared" si="0"/>
        <v>5.3007143517592</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SUM(H13:H14)</f>
        <v>39.9710935611492</v>
      </c>
      <c r="I12" s="62"/>
    </row>
    <row r="13" customHeight="1" spans="1:9">
      <c r="A13" s="34">
        <v>2.1</v>
      </c>
      <c r="B13" s="34" t="s">
        <v>221</v>
      </c>
      <c r="C13" s="34"/>
      <c r="D13" s="34" t="s">
        <v>178</v>
      </c>
      <c r="E13" s="49">
        <v>0.24264482863209</v>
      </c>
      <c r="F13" s="56">
        <v>0</v>
      </c>
      <c r="G13" s="49">
        <v>164.730869338886</v>
      </c>
      <c r="H13" s="49">
        <f t="shared" ref="H13:H16" si="1">E13*(1+F13)*G13</f>
        <v>39.9710935611492</v>
      </c>
      <c r="I13" s="34" t="s">
        <v>179</v>
      </c>
    </row>
    <row r="14" customHeight="1" spans="1:9">
      <c r="A14" s="34">
        <v>2.2</v>
      </c>
      <c r="B14" s="34" t="s">
        <v>177</v>
      </c>
      <c r="C14" s="34"/>
      <c r="D14" s="34" t="s">
        <v>178</v>
      </c>
      <c r="E14" s="49">
        <v>0</v>
      </c>
      <c r="F14" s="56">
        <v>0</v>
      </c>
      <c r="G14" s="49">
        <v>69.713690786049</v>
      </c>
      <c r="H14" s="49">
        <f t="shared" si="1"/>
        <v>0</v>
      </c>
      <c r="I14" s="34" t="s">
        <v>179</v>
      </c>
    </row>
    <row r="15" customHeight="1" spans="1:9">
      <c r="A15" s="52">
        <v>3</v>
      </c>
      <c r="B15" s="52" t="s">
        <v>180</v>
      </c>
      <c r="C15" s="52"/>
      <c r="D15" s="52"/>
      <c r="E15" s="52"/>
      <c r="F15" s="52"/>
      <c r="G15" s="52"/>
      <c r="H15" s="53">
        <f>H16</f>
        <v>119.24708521641</v>
      </c>
      <c r="I15" s="62"/>
    </row>
    <row r="16" customHeight="1" spans="1:9">
      <c r="A16" s="34">
        <v>3.1</v>
      </c>
      <c r="B16" s="34" t="s">
        <v>181</v>
      </c>
      <c r="C16" s="34"/>
      <c r="D16" s="34" t="s">
        <v>182</v>
      </c>
      <c r="E16" s="49">
        <v>0.795825692738853</v>
      </c>
      <c r="F16" s="56">
        <v>0.02</v>
      </c>
      <c r="G16" s="49">
        <v>146.902654867257</v>
      </c>
      <c r="H16" s="49">
        <f t="shared" si="1"/>
        <v>119.24708521641</v>
      </c>
      <c r="I16" s="34" t="s">
        <v>183</v>
      </c>
    </row>
    <row r="17" customHeight="1" spans="1:9">
      <c r="A17" s="58">
        <v>4</v>
      </c>
      <c r="B17" s="52" t="s">
        <v>184</v>
      </c>
      <c r="C17" s="52"/>
      <c r="D17" s="52"/>
      <c r="E17" s="52"/>
      <c r="F17" s="52"/>
      <c r="G17" s="52"/>
      <c r="H17" s="53">
        <f>SUM(H18:H22)</f>
        <v>20.6873158389275</v>
      </c>
      <c r="I17" s="62" t="s">
        <v>185</v>
      </c>
    </row>
    <row r="18" customHeight="1" spans="1:9">
      <c r="A18" s="34">
        <v>4.1</v>
      </c>
      <c r="B18" s="34" t="s">
        <v>186</v>
      </c>
      <c r="C18" s="34"/>
      <c r="D18" s="34" t="s">
        <v>187</v>
      </c>
      <c r="E18" s="49"/>
      <c r="F18" s="56">
        <v>0.03</v>
      </c>
      <c r="G18" s="49">
        <v>14.1592920353982</v>
      </c>
      <c r="H18" s="49">
        <f t="shared" ref="H18:H22" si="2">E18*(1+F18)*G18</f>
        <v>0</v>
      </c>
      <c r="I18" s="34" t="s">
        <v>188</v>
      </c>
    </row>
    <row r="19" customHeight="1" spans="1:9">
      <c r="A19" s="34">
        <v>4.2</v>
      </c>
      <c r="B19" s="34" t="s">
        <v>189</v>
      </c>
      <c r="C19" s="34"/>
      <c r="D19" s="34" t="s">
        <v>187</v>
      </c>
      <c r="E19" s="49">
        <v>1.89679668385401</v>
      </c>
      <c r="F19" s="56">
        <v>0.03</v>
      </c>
      <c r="G19" s="49">
        <v>9.38053097345133</v>
      </c>
      <c r="H19" s="49">
        <f t="shared" si="2"/>
        <v>18.3267488445293</v>
      </c>
      <c r="I19" s="34" t="s">
        <v>188</v>
      </c>
    </row>
    <row r="20" customHeight="1" spans="1:9">
      <c r="A20" s="34">
        <v>4.3</v>
      </c>
      <c r="B20" s="34" t="s">
        <v>190</v>
      </c>
      <c r="C20" s="34"/>
      <c r="D20" s="34" t="s">
        <v>187</v>
      </c>
      <c r="E20" s="49">
        <v>0.0996057021534729</v>
      </c>
      <c r="F20" s="56">
        <v>0.03</v>
      </c>
      <c r="G20" s="49">
        <v>23.0088495575221</v>
      </c>
      <c r="H20" s="49">
        <f t="shared" si="2"/>
        <v>2.36056699439823</v>
      </c>
      <c r="I20" s="34" t="s">
        <v>191</v>
      </c>
    </row>
    <row r="21" customHeight="1" spans="1:9">
      <c r="A21" s="34">
        <v>4.4</v>
      </c>
      <c r="B21" s="34" t="s">
        <v>192</v>
      </c>
      <c r="C21" s="34"/>
      <c r="D21" s="34" t="s">
        <v>187</v>
      </c>
      <c r="E21" s="49"/>
      <c r="F21" s="56">
        <v>0</v>
      </c>
      <c r="G21" s="49">
        <v>0</v>
      </c>
      <c r="H21" s="49">
        <f t="shared" si="2"/>
        <v>0</v>
      </c>
      <c r="I21" s="34"/>
    </row>
    <row r="22" customHeight="1" spans="1:9">
      <c r="A22" s="68">
        <v>4.5</v>
      </c>
      <c r="B22" s="34" t="s">
        <v>193</v>
      </c>
      <c r="C22" s="34"/>
      <c r="D22" s="34" t="s">
        <v>216</v>
      </c>
      <c r="E22" s="49"/>
      <c r="F22" s="56">
        <v>0</v>
      </c>
      <c r="G22" s="49">
        <v>7.07964601769912</v>
      </c>
      <c r="H22" s="49">
        <f t="shared" si="2"/>
        <v>0</v>
      </c>
      <c r="I22" s="50"/>
    </row>
    <row r="23" customHeight="1" spans="1:9">
      <c r="A23" s="58">
        <v>5</v>
      </c>
      <c r="B23" s="52" t="s">
        <v>195</v>
      </c>
      <c r="C23" s="52"/>
      <c r="D23" s="52"/>
      <c r="E23" s="52"/>
      <c r="F23" s="52"/>
      <c r="G23" s="52"/>
      <c r="H23" s="53">
        <f>SUM(H24:H28)</f>
        <v>15.3264485677889</v>
      </c>
      <c r="I23" s="62" t="s">
        <v>185</v>
      </c>
    </row>
    <row r="24" customHeight="1" spans="1:9">
      <c r="A24" s="34">
        <v>5.1</v>
      </c>
      <c r="B24" s="34" t="s">
        <v>196</v>
      </c>
      <c r="C24" s="34"/>
      <c r="D24" s="34" t="s">
        <v>194</v>
      </c>
      <c r="E24" s="49">
        <v>5.68720655141037</v>
      </c>
      <c r="F24" s="56">
        <v>0.03</v>
      </c>
      <c r="G24" s="49">
        <v>1.08</v>
      </c>
      <c r="H24" s="49">
        <f t="shared" ref="H24:H34" si="3">E24*(1+F24)*G24</f>
        <v>6.3264485677889</v>
      </c>
      <c r="I24" s="34" t="s">
        <v>197</v>
      </c>
    </row>
    <row r="25" customHeight="1" spans="1:9">
      <c r="A25" s="34">
        <v>5.2</v>
      </c>
      <c r="B25" s="34" t="s">
        <v>198</v>
      </c>
      <c r="C25" s="34"/>
      <c r="D25" s="34" t="s">
        <v>194</v>
      </c>
      <c r="E25" s="49"/>
      <c r="F25" s="56">
        <v>0.03</v>
      </c>
      <c r="G25" s="49">
        <v>0.0973451327433628</v>
      </c>
      <c r="H25" s="49">
        <f t="shared" si="3"/>
        <v>0</v>
      </c>
      <c r="I25" s="34"/>
    </row>
    <row r="26" customHeight="1" spans="1:9">
      <c r="A26" s="34">
        <v>5.3</v>
      </c>
      <c r="B26" s="34" t="s">
        <v>199</v>
      </c>
      <c r="C26" s="34"/>
      <c r="D26" s="34" t="s">
        <v>200</v>
      </c>
      <c r="E26" s="49"/>
      <c r="F26" s="56">
        <v>0</v>
      </c>
      <c r="G26" s="49">
        <v>0</v>
      </c>
      <c r="H26" s="49">
        <f t="shared" si="3"/>
        <v>0</v>
      </c>
      <c r="I26" s="50" t="s">
        <v>185</v>
      </c>
    </row>
    <row r="27" customHeight="1" spans="1:9">
      <c r="A27" s="34">
        <v>5.4</v>
      </c>
      <c r="B27" s="34" t="s">
        <v>201</v>
      </c>
      <c r="C27" s="34"/>
      <c r="D27" s="34" t="s">
        <v>200</v>
      </c>
      <c r="E27" s="49"/>
      <c r="F27" s="56">
        <v>0</v>
      </c>
      <c r="G27" s="49">
        <v>0</v>
      </c>
      <c r="H27" s="49">
        <f t="shared" si="3"/>
        <v>0</v>
      </c>
      <c r="I27" s="34"/>
    </row>
    <row r="28" customHeight="1" spans="1:9">
      <c r="A28" s="68">
        <v>5.5</v>
      </c>
      <c r="B28" s="34" t="s">
        <v>202</v>
      </c>
      <c r="C28" s="34"/>
      <c r="D28" s="34" t="s">
        <v>182</v>
      </c>
      <c r="E28" s="49">
        <v>1</v>
      </c>
      <c r="F28" s="56">
        <v>0</v>
      </c>
      <c r="G28" s="49">
        <v>9</v>
      </c>
      <c r="H28" s="49">
        <f t="shared" si="3"/>
        <v>9</v>
      </c>
      <c r="I28" s="34"/>
    </row>
    <row r="29" customHeight="1" spans="1:9">
      <c r="A29" s="57">
        <v>6</v>
      </c>
      <c r="B29" s="58" t="s">
        <v>203</v>
      </c>
      <c r="C29" s="58"/>
      <c r="D29" s="58" t="s">
        <v>182</v>
      </c>
      <c r="E29" s="59">
        <v>1</v>
      </c>
      <c r="F29" s="59">
        <v>0</v>
      </c>
      <c r="G29" s="59">
        <v>30</v>
      </c>
      <c r="H29" s="53">
        <f t="shared" si="3"/>
        <v>30</v>
      </c>
      <c r="I29" s="62" t="s">
        <v>185</v>
      </c>
    </row>
    <row r="30" customHeight="1" spans="1:9">
      <c r="A30" s="52">
        <v>7</v>
      </c>
      <c r="B30" s="58" t="s">
        <v>204</v>
      </c>
      <c r="C30" s="58"/>
      <c r="D30" s="58" t="s">
        <v>182</v>
      </c>
      <c r="E30" s="59">
        <v>1</v>
      </c>
      <c r="F30" s="59">
        <v>0</v>
      </c>
      <c r="G30" s="59">
        <v>45</v>
      </c>
      <c r="H30" s="53">
        <f t="shared" si="3"/>
        <v>45</v>
      </c>
      <c r="I30" s="62" t="s">
        <v>185</v>
      </c>
    </row>
    <row r="31" customHeight="1" spans="1:9">
      <c r="A31" s="52">
        <v>8</v>
      </c>
      <c r="B31" s="58" t="s">
        <v>205</v>
      </c>
      <c r="C31" s="58"/>
      <c r="D31" s="58" t="s">
        <v>182</v>
      </c>
      <c r="E31" s="59">
        <v>1</v>
      </c>
      <c r="F31" s="59">
        <v>0</v>
      </c>
      <c r="G31" s="59">
        <v>4</v>
      </c>
      <c r="H31" s="53">
        <f t="shared" si="3"/>
        <v>4</v>
      </c>
      <c r="I31" s="62" t="s">
        <v>185</v>
      </c>
    </row>
    <row r="32" customHeight="1" spans="1:9">
      <c r="A32" s="58">
        <v>9</v>
      </c>
      <c r="B32" s="58" t="s">
        <v>206</v>
      </c>
      <c r="C32" s="58"/>
      <c r="D32" s="58" t="s">
        <v>182</v>
      </c>
      <c r="E32" s="59">
        <v>1</v>
      </c>
      <c r="F32" s="59">
        <v>0</v>
      </c>
      <c r="G32" s="59">
        <v>2</v>
      </c>
      <c r="H32" s="53">
        <f t="shared" si="3"/>
        <v>2</v>
      </c>
      <c r="I32" s="62" t="s">
        <v>185</v>
      </c>
    </row>
    <row r="33" customHeight="1" spans="1:9">
      <c r="A33" s="58">
        <v>10</v>
      </c>
      <c r="B33" s="58" t="s">
        <v>207</v>
      </c>
      <c r="C33" s="58"/>
      <c r="D33" s="58" t="s">
        <v>182</v>
      </c>
      <c r="E33" s="59">
        <v>1</v>
      </c>
      <c r="F33" s="59">
        <v>0</v>
      </c>
      <c r="G33" s="59">
        <v>8</v>
      </c>
      <c r="H33" s="53">
        <f t="shared" si="3"/>
        <v>8</v>
      </c>
      <c r="I33" s="62" t="s">
        <v>185</v>
      </c>
    </row>
    <row r="34" customHeight="1" spans="1:9">
      <c r="A34" s="58">
        <v>11</v>
      </c>
      <c r="B34" s="58" t="s">
        <v>208</v>
      </c>
      <c r="C34" s="58"/>
      <c r="D34" s="58" t="s">
        <v>182</v>
      </c>
      <c r="E34" s="59">
        <v>1</v>
      </c>
      <c r="F34" s="59">
        <v>0</v>
      </c>
      <c r="G34" s="59">
        <v>9</v>
      </c>
      <c r="H34" s="53">
        <f t="shared" si="3"/>
        <v>9</v>
      </c>
      <c r="I34" s="62" t="s">
        <v>185</v>
      </c>
    </row>
    <row r="35" customHeight="1" spans="1:9">
      <c r="A35" s="58">
        <v>12</v>
      </c>
      <c r="B35" s="60" t="s">
        <v>209</v>
      </c>
      <c r="C35" s="61"/>
      <c r="D35" s="58" t="s">
        <v>6</v>
      </c>
      <c r="E35" s="60" t="s">
        <v>210</v>
      </c>
      <c r="F35" s="61"/>
      <c r="G35" s="62"/>
      <c r="H35" s="53">
        <f>SUM(H29:H34,H23,H17,H15,H12,H7)</f>
        <v>524.665617754863</v>
      </c>
      <c r="I35" s="65" t="s">
        <v>211</v>
      </c>
    </row>
    <row r="36" customHeight="1" spans="1:9">
      <c r="A36" s="58">
        <v>13</v>
      </c>
      <c r="B36" s="60" t="s">
        <v>212</v>
      </c>
      <c r="C36" s="61"/>
      <c r="D36" s="58" t="s">
        <v>6</v>
      </c>
      <c r="E36" s="60" t="s">
        <v>213</v>
      </c>
      <c r="F36" s="61"/>
      <c r="G36" s="63">
        <v>0.085</v>
      </c>
      <c r="H36" s="53">
        <f>H35*G36</f>
        <v>44.5965775091634</v>
      </c>
      <c r="I36" s="66"/>
    </row>
    <row r="37" customHeight="1" spans="1:9">
      <c r="A37" s="58">
        <v>14</v>
      </c>
      <c r="B37" s="60" t="s">
        <v>214</v>
      </c>
      <c r="C37" s="61"/>
      <c r="D37" s="58" t="s">
        <v>6</v>
      </c>
      <c r="E37" s="60" t="s">
        <v>215</v>
      </c>
      <c r="F37" s="61"/>
      <c r="G37" s="62"/>
      <c r="H37" s="53">
        <f>H35+H36</f>
        <v>569.262195264027</v>
      </c>
      <c r="I37" s="67">
        <f>H37</f>
        <v>569.262195264027</v>
      </c>
    </row>
    <row r="47" ht="28" customHeight="1"/>
    <row r="48" ht="28" customHeight="1"/>
  </sheetData>
  <mergeCells count="46">
    <mergeCell ref="A1:I1"/>
    <mergeCell ref="B2:D2"/>
    <mergeCell ref="F2:G2"/>
    <mergeCell ref="B3:D3"/>
    <mergeCell ref="F3:G3"/>
    <mergeCell ref="B7:G7"/>
    <mergeCell ref="B8:C8"/>
    <mergeCell ref="B9:C9"/>
    <mergeCell ref="B10:C10"/>
    <mergeCell ref="B11:C11"/>
    <mergeCell ref="B12:G12"/>
    <mergeCell ref="B13:C13"/>
    <mergeCell ref="B14:C14"/>
    <mergeCell ref="B15:G15"/>
    <mergeCell ref="B16:C16"/>
    <mergeCell ref="B17:G17"/>
    <mergeCell ref="B18:C18"/>
    <mergeCell ref="B19:C19"/>
    <mergeCell ref="B20:C20"/>
    <mergeCell ref="B21:C21"/>
    <mergeCell ref="B22:C22"/>
    <mergeCell ref="B23:G23"/>
    <mergeCell ref="B24:C24"/>
    <mergeCell ref="B25:C25"/>
    <mergeCell ref="B26:C26"/>
    <mergeCell ref="B27:C27"/>
    <mergeCell ref="B28:C28"/>
    <mergeCell ref="B29:C29"/>
    <mergeCell ref="B30:C30"/>
    <mergeCell ref="B31:C31"/>
    <mergeCell ref="B32:C32"/>
    <mergeCell ref="B33:C33"/>
    <mergeCell ref="B34:C34"/>
    <mergeCell ref="B35:C35"/>
    <mergeCell ref="E35:F35"/>
    <mergeCell ref="B36:C36"/>
    <mergeCell ref="E36:F36"/>
    <mergeCell ref="B37:C37"/>
    <mergeCell ref="E37:F37"/>
    <mergeCell ref="A4:A5"/>
    <mergeCell ref="B4:B5"/>
    <mergeCell ref="C4:C5"/>
    <mergeCell ref="D4:D5"/>
    <mergeCell ref="E4:E5"/>
    <mergeCell ref="I35:I36"/>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I52"/>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95</v>
      </c>
      <c r="C2" s="48"/>
      <c r="D2" s="48"/>
      <c r="E2" s="34" t="s">
        <v>153</v>
      </c>
      <c r="F2" s="48" t="s">
        <v>222</v>
      </c>
      <c r="G2" s="48"/>
      <c r="H2" s="34" t="s">
        <v>155</v>
      </c>
      <c r="I2" s="34"/>
    </row>
    <row r="3" customHeight="1" spans="1:9">
      <c r="A3" s="34" t="s">
        <v>62</v>
      </c>
      <c r="B3" s="34" t="s">
        <v>94</v>
      </c>
      <c r="C3" s="34"/>
      <c r="D3" s="34"/>
      <c r="E3" s="34" t="s">
        <v>156</v>
      </c>
      <c r="F3" s="48" t="s">
        <v>220</v>
      </c>
      <c r="G3" s="48"/>
      <c r="H3" s="34"/>
      <c r="I3" s="34"/>
    </row>
    <row r="4" customHeight="1" spans="1:9">
      <c r="A4" s="48" t="s">
        <v>157</v>
      </c>
      <c r="B4" s="34">
        <v>3750</v>
      </c>
      <c r="C4" s="48" t="s">
        <v>158</v>
      </c>
      <c r="D4" s="34">
        <v>5360</v>
      </c>
      <c r="E4" s="34" t="s">
        <v>159</v>
      </c>
      <c r="F4" s="49">
        <v>20.1</v>
      </c>
      <c r="G4" s="50" t="s">
        <v>160</v>
      </c>
      <c r="H4" s="34"/>
      <c r="I4" s="34"/>
    </row>
    <row r="5" customHeight="1" spans="1:9">
      <c r="A5" s="48"/>
      <c r="B5" s="34"/>
      <c r="C5" s="48"/>
      <c r="D5" s="34"/>
      <c r="E5" s="34"/>
      <c r="F5" s="49">
        <v>19.8834</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SUM(H8:H15)</f>
        <v>237.695113358575</v>
      </c>
      <c r="I7" s="62"/>
    </row>
    <row r="8" customHeight="1" spans="1:9">
      <c r="A8" s="34">
        <v>1.1</v>
      </c>
      <c r="B8" s="54" t="s">
        <v>170</v>
      </c>
      <c r="C8" s="55"/>
      <c r="D8" s="34" t="s">
        <v>171</v>
      </c>
      <c r="E8" s="49">
        <v>1.36893511912663</v>
      </c>
      <c r="F8" s="56">
        <v>0.12</v>
      </c>
      <c r="G8" s="49">
        <v>22.6637168141593</v>
      </c>
      <c r="H8" s="49">
        <f t="shared" ref="H8:H14" si="0">E8*(1+F8)*G8</f>
        <v>34.7481768220645</v>
      </c>
      <c r="I8" s="64" t="s">
        <v>172</v>
      </c>
    </row>
    <row r="9" customHeight="1" spans="1:9">
      <c r="A9" s="34">
        <v>1.2</v>
      </c>
      <c r="B9" s="54" t="s">
        <v>173</v>
      </c>
      <c r="C9" s="55"/>
      <c r="D9" s="34" t="s">
        <v>171</v>
      </c>
      <c r="E9" s="49">
        <v>0.0655280639732515</v>
      </c>
      <c r="F9" s="56">
        <v>0.12</v>
      </c>
      <c r="G9" s="49">
        <v>21.8672566371681</v>
      </c>
      <c r="H9" s="49">
        <f t="shared" si="0"/>
        <v>1.60486927086064</v>
      </c>
      <c r="I9" s="34" t="s">
        <v>172</v>
      </c>
    </row>
    <row r="10" customHeight="1" spans="1:9">
      <c r="A10" s="34">
        <v>1.3</v>
      </c>
      <c r="B10" s="34" t="s">
        <v>174</v>
      </c>
      <c r="C10" s="34"/>
      <c r="D10" s="34" t="s">
        <v>171</v>
      </c>
      <c r="E10" s="49">
        <v>0.0468870682236125</v>
      </c>
      <c r="F10" s="56">
        <v>0.12</v>
      </c>
      <c r="G10" s="49">
        <v>20.8938053097345</v>
      </c>
      <c r="H10" s="49">
        <f t="shared" si="0"/>
        <v>1.09720718800941</v>
      </c>
      <c r="I10" s="34" t="s">
        <v>172</v>
      </c>
    </row>
    <row r="11" customHeight="1" spans="1:9">
      <c r="A11" s="34">
        <v>1.4</v>
      </c>
      <c r="B11" s="34" t="s">
        <v>223</v>
      </c>
      <c r="C11" s="34"/>
      <c r="D11" s="34" t="s">
        <v>171</v>
      </c>
      <c r="E11" s="49">
        <v>6.06539890574736</v>
      </c>
      <c r="F11" s="56">
        <v>0.12</v>
      </c>
      <c r="G11" s="49">
        <v>22.929203539823</v>
      </c>
      <c r="H11" s="49">
        <f t="shared" si="0"/>
        <v>155.763737987313</v>
      </c>
      <c r="I11" s="34" t="s">
        <v>172</v>
      </c>
    </row>
    <row r="12" customHeight="1" spans="1:9">
      <c r="A12" s="34">
        <v>1.5</v>
      </c>
      <c r="B12" s="34" t="s">
        <v>224</v>
      </c>
      <c r="C12" s="34"/>
      <c r="D12" s="34" t="s">
        <v>171</v>
      </c>
      <c r="E12" s="49">
        <v>0.121100939740115</v>
      </c>
      <c r="F12" s="56">
        <v>0.12</v>
      </c>
      <c r="G12" s="49">
        <v>22.1327433628319</v>
      </c>
      <c r="H12" s="49">
        <f t="shared" si="0"/>
        <v>3.00193154269763</v>
      </c>
      <c r="I12" s="34" t="s">
        <v>172</v>
      </c>
    </row>
    <row r="13" customHeight="1" spans="1:9">
      <c r="A13" s="34">
        <v>1.6</v>
      </c>
      <c r="B13" s="34" t="s">
        <v>225</v>
      </c>
      <c r="C13" s="34"/>
      <c r="D13" s="34" t="s">
        <v>171</v>
      </c>
      <c r="E13" s="49">
        <v>0.914828825451506</v>
      </c>
      <c r="F13" s="56">
        <v>0.12</v>
      </c>
      <c r="G13" s="49">
        <v>32.1327433628319</v>
      </c>
      <c r="H13" s="49">
        <f t="shared" si="0"/>
        <v>32.9234750534527</v>
      </c>
      <c r="I13" s="34" t="s">
        <v>172</v>
      </c>
    </row>
    <row r="14" customHeight="1" spans="1:9">
      <c r="A14" s="34">
        <v>1.7</v>
      </c>
      <c r="B14" s="34" t="s">
        <v>226</v>
      </c>
      <c r="C14" s="34"/>
      <c r="D14" s="34" t="s">
        <v>171</v>
      </c>
      <c r="E14" s="49">
        <v>0.355084566478381</v>
      </c>
      <c r="F14" s="56">
        <v>0.12</v>
      </c>
      <c r="G14" s="49">
        <v>21.5132743362832</v>
      </c>
      <c r="H14" s="49">
        <f t="shared" si="0"/>
        <v>8.55571549417716</v>
      </c>
      <c r="I14" s="34" t="s">
        <v>172</v>
      </c>
    </row>
    <row r="15" customHeight="1" spans="1:9">
      <c r="A15" s="34">
        <v>1.8</v>
      </c>
      <c r="B15" s="34" t="s">
        <v>175</v>
      </c>
      <c r="C15" s="34"/>
      <c r="D15" s="34" t="s">
        <v>171</v>
      </c>
      <c r="E15" s="49"/>
      <c r="F15" s="56">
        <v>0.06</v>
      </c>
      <c r="G15" s="49">
        <v>4.60176991150443</v>
      </c>
      <c r="H15" s="49">
        <f t="shared" ref="H15:H20" si="1">E15*(1+F15)*G15</f>
        <v>0</v>
      </c>
      <c r="I15" s="34"/>
    </row>
    <row r="16" customHeight="1" spans="1:9">
      <c r="A16" s="52">
        <v>2</v>
      </c>
      <c r="B16" s="52" t="s">
        <v>176</v>
      </c>
      <c r="C16" s="52"/>
      <c r="D16" s="52"/>
      <c r="E16" s="52"/>
      <c r="F16" s="52"/>
      <c r="G16" s="52"/>
      <c r="H16" s="53">
        <f>SUM(H17:H17)</f>
        <v>8.34524022082049</v>
      </c>
      <c r="I16" s="62"/>
    </row>
    <row r="17" customHeight="1" spans="1:9">
      <c r="A17" s="34">
        <v>2.1</v>
      </c>
      <c r="B17" s="34" t="s">
        <v>221</v>
      </c>
      <c r="C17" s="34"/>
      <c r="D17" s="34" t="s">
        <v>178</v>
      </c>
      <c r="E17" s="49">
        <v>0.0506598444742775</v>
      </c>
      <c r="F17" s="56">
        <v>0</v>
      </c>
      <c r="G17" s="49">
        <v>164.730869338886</v>
      </c>
      <c r="H17" s="49">
        <f t="shared" si="1"/>
        <v>8.34524022082049</v>
      </c>
      <c r="I17" s="34" t="s">
        <v>179</v>
      </c>
    </row>
    <row r="18" customHeight="1" spans="1:9">
      <c r="A18" s="58">
        <v>3</v>
      </c>
      <c r="B18" s="52" t="s">
        <v>227</v>
      </c>
      <c r="C18" s="52"/>
      <c r="D18" s="52"/>
      <c r="E18" s="52"/>
      <c r="F18" s="52"/>
      <c r="G18" s="52"/>
      <c r="H18" s="53">
        <f>SUM(H19:H20)</f>
        <v>373.812688502255</v>
      </c>
      <c r="I18" s="62"/>
    </row>
    <row r="19" ht="24" customHeight="1" spans="1:9">
      <c r="A19" s="34">
        <v>3.1</v>
      </c>
      <c r="B19" s="48" t="s">
        <v>228</v>
      </c>
      <c r="C19" s="48"/>
      <c r="D19" s="34" t="s">
        <v>182</v>
      </c>
      <c r="E19" s="49">
        <v>1.005</v>
      </c>
      <c r="F19" s="56">
        <v>0.02</v>
      </c>
      <c r="G19" s="49">
        <v>284.955752212389</v>
      </c>
      <c r="H19" s="49">
        <f t="shared" si="1"/>
        <v>292.10814159292</v>
      </c>
      <c r="I19" s="34" t="s">
        <v>183</v>
      </c>
    </row>
    <row r="20" ht="24" customHeight="1" spans="1:9">
      <c r="A20" s="34">
        <v>3.2</v>
      </c>
      <c r="B20" s="48" t="s">
        <v>229</v>
      </c>
      <c r="C20" s="48"/>
      <c r="D20" s="34" t="s">
        <v>182</v>
      </c>
      <c r="E20" s="49">
        <v>0.341569138022746</v>
      </c>
      <c r="F20" s="56">
        <v>0.02</v>
      </c>
      <c r="G20" s="49">
        <v>234.513274336283</v>
      </c>
      <c r="H20" s="49">
        <f t="shared" si="1"/>
        <v>81.7045469093348</v>
      </c>
      <c r="I20" s="34"/>
    </row>
    <row r="21" customHeight="1" spans="1:9">
      <c r="A21" s="58">
        <v>4</v>
      </c>
      <c r="B21" s="52" t="s">
        <v>184</v>
      </c>
      <c r="C21" s="52"/>
      <c r="D21" s="52"/>
      <c r="E21" s="52"/>
      <c r="F21" s="52"/>
      <c r="G21" s="52"/>
      <c r="H21" s="53">
        <f>SUM(H22:H29)</f>
        <v>54.0964603785513</v>
      </c>
      <c r="I21" s="62" t="s">
        <v>185</v>
      </c>
    </row>
    <row r="22" customHeight="1" spans="1:9">
      <c r="A22" s="34">
        <v>4.1</v>
      </c>
      <c r="B22" s="34" t="s">
        <v>186</v>
      </c>
      <c r="C22" s="34"/>
      <c r="D22" s="34" t="s">
        <v>187</v>
      </c>
      <c r="E22" s="49">
        <v>0.598176650877682</v>
      </c>
      <c r="F22" s="56">
        <v>0.03</v>
      </c>
      <c r="G22" s="49">
        <v>14.1592920353982</v>
      </c>
      <c r="H22" s="49">
        <f t="shared" ref="H22:H29" si="2">E22*(1+F22)*G22</f>
        <v>8.72385062518954</v>
      </c>
      <c r="I22" s="34" t="s">
        <v>188</v>
      </c>
    </row>
    <row r="23" customHeight="1" spans="1:9">
      <c r="A23" s="34">
        <v>4.2</v>
      </c>
      <c r="B23" s="34" t="s">
        <v>189</v>
      </c>
      <c r="C23" s="34"/>
      <c r="D23" s="34" t="s">
        <v>187</v>
      </c>
      <c r="E23" s="49">
        <v>0.649205906937866</v>
      </c>
      <c r="F23" s="56">
        <v>0.03</v>
      </c>
      <c r="G23" s="49">
        <v>9.38053097345133</v>
      </c>
      <c r="H23" s="49">
        <f t="shared" si="2"/>
        <v>6.27259300172356</v>
      </c>
      <c r="I23" s="34" t="s">
        <v>188</v>
      </c>
    </row>
    <row r="24" customHeight="1" spans="1:9">
      <c r="A24" s="34">
        <v>4.3</v>
      </c>
      <c r="B24" s="34" t="s">
        <v>190</v>
      </c>
      <c r="C24" s="34"/>
      <c r="D24" s="34" t="s">
        <v>187</v>
      </c>
      <c r="E24" s="49">
        <v>0.0463752065477947</v>
      </c>
      <c r="F24" s="56">
        <v>0.03</v>
      </c>
      <c r="G24" s="49">
        <v>23.0088495575221</v>
      </c>
      <c r="H24" s="49">
        <f t="shared" si="2"/>
        <v>1.09905135517694</v>
      </c>
      <c r="I24" s="34" t="s">
        <v>191</v>
      </c>
    </row>
    <row r="25" customHeight="1" spans="1:9">
      <c r="A25" s="34">
        <v>4.4</v>
      </c>
      <c r="B25" s="34" t="s">
        <v>192</v>
      </c>
      <c r="C25" s="34"/>
      <c r="D25" s="34" t="s">
        <v>187</v>
      </c>
      <c r="E25" s="49"/>
      <c r="F25" s="56">
        <v>0</v>
      </c>
      <c r="G25" s="49">
        <v>0</v>
      </c>
      <c r="H25" s="49">
        <f t="shared" si="2"/>
        <v>0</v>
      </c>
      <c r="I25" s="34"/>
    </row>
    <row r="26" customHeight="1" spans="1:9">
      <c r="A26" s="34">
        <v>4.5</v>
      </c>
      <c r="B26" s="34" t="s">
        <v>193</v>
      </c>
      <c r="C26" s="34"/>
      <c r="D26" s="34" t="s">
        <v>216</v>
      </c>
      <c r="E26" s="49">
        <v>0.296517412935323</v>
      </c>
      <c r="F26" s="56">
        <v>0</v>
      </c>
      <c r="G26" s="49">
        <v>7.07964601769912</v>
      </c>
      <c r="H26" s="49">
        <f t="shared" si="2"/>
        <v>2.099238321666</v>
      </c>
      <c r="I26" s="50"/>
    </row>
    <row r="27" customHeight="1" spans="1:9">
      <c r="A27" s="34">
        <v>4.6</v>
      </c>
      <c r="B27" s="34" t="s">
        <v>230</v>
      </c>
      <c r="C27" s="34"/>
      <c r="D27" s="34" t="s">
        <v>200</v>
      </c>
      <c r="E27" s="49">
        <v>0.920995972542364</v>
      </c>
      <c r="F27" s="56">
        <v>0.01</v>
      </c>
      <c r="G27" s="49">
        <v>20.7964601769912</v>
      </c>
      <c r="H27" s="49">
        <f t="shared" si="2"/>
        <v>19.344990626808</v>
      </c>
      <c r="I27" s="50"/>
    </row>
    <row r="28" customHeight="1" spans="1:9">
      <c r="A28" s="34">
        <v>4.7</v>
      </c>
      <c r="B28" s="34" t="s">
        <v>231</v>
      </c>
      <c r="C28" s="34"/>
      <c r="D28" s="34" t="s">
        <v>200</v>
      </c>
      <c r="E28" s="49">
        <v>1.84199194508473</v>
      </c>
      <c r="F28" s="56">
        <v>0.01</v>
      </c>
      <c r="G28" s="49">
        <v>5.04424778761062</v>
      </c>
      <c r="H28" s="49">
        <f t="shared" si="2"/>
        <v>9.38437843172812</v>
      </c>
      <c r="I28" s="50"/>
    </row>
    <row r="29" customHeight="1" spans="1:9">
      <c r="A29" s="34">
        <v>4.8</v>
      </c>
      <c r="B29" s="34" t="s">
        <v>232</v>
      </c>
      <c r="C29" s="34"/>
      <c r="D29" s="34" t="s">
        <v>200</v>
      </c>
      <c r="E29" s="49">
        <v>3.68398389016946</v>
      </c>
      <c r="F29" s="56">
        <v>0</v>
      </c>
      <c r="G29" s="49">
        <v>1.94690265486726</v>
      </c>
      <c r="H29" s="49">
        <f t="shared" si="2"/>
        <v>7.17235801625913</v>
      </c>
      <c r="I29" s="50"/>
    </row>
    <row r="30" customHeight="1" spans="1:9">
      <c r="A30" s="52">
        <v>5</v>
      </c>
      <c r="B30" s="52" t="s">
        <v>195</v>
      </c>
      <c r="C30" s="52"/>
      <c r="D30" s="52"/>
      <c r="E30" s="52"/>
      <c r="F30" s="58"/>
      <c r="G30" s="58"/>
      <c r="H30" s="53">
        <f>SUM(H31:H35)</f>
        <v>20.1873361331341</v>
      </c>
      <c r="I30" s="62" t="s">
        <v>185</v>
      </c>
    </row>
    <row r="31" customHeight="1" spans="1:9">
      <c r="A31" s="34">
        <v>5.1</v>
      </c>
      <c r="B31" s="34" t="s">
        <v>196</v>
      </c>
      <c r="C31" s="34"/>
      <c r="D31" s="34" t="s">
        <v>194</v>
      </c>
      <c r="E31" s="49">
        <v>7.36006484460093</v>
      </c>
      <c r="F31" s="56">
        <v>0.03</v>
      </c>
      <c r="G31" s="49">
        <v>1.08</v>
      </c>
      <c r="H31" s="49">
        <f t="shared" ref="H31:H41" si="3">E31*(1+F31)*G31</f>
        <v>8.18733613313407</v>
      </c>
      <c r="I31" s="34" t="s">
        <v>197</v>
      </c>
    </row>
    <row r="32" customHeight="1" spans="1:9">
      <c r="A32" s="34">
        <v>5.2</v>
      </c>
      <c r="B32" s="34" t="s">
        <v>198</v>
      </c>
      <c r="C32" s="34"/>
      <c r="D32" s="34" t="s">
        <v>194</v>
      </c>
      <c r="E32" s="49"/>
      <c r="F32" s="56">
        <v>0.03</v>
      </c>
      <c r="G32" s="49">
        <v>0.0973451327433628</v>
      </c>
      <c r="H32" s="49">
        <f t="shared" si="3"/>
        <v>0</v>
      </c>
      <c r="I32" s="34"/>
    </row>
    <row r="33" customHeight="1" spans="1:9">
      <c r="A33" s="34">
        <v>5.3</v>
      </c>
      <c r="B33" s="34" t="s">
        <v>199</v>
      </c>
      <c r="C33" s="34"/>
      <c r="D33" s="34" t="s">
        <v>200</v>
      </c>
      <c r="E33" s="49"/>
      <c r="F33" s="56">
        <v>0</v>
      </c>
      <c r="G33" s="49">
        <v>0</v>
      </c>
      <c r="H33" s="49">
        <f t="shared" si="3"/>
        <v>0</v>
      </c>
      <c r="I33" s="50" t="s">
        <v>185</v>
      </c>
    </row>
    <row r="34" customHeight="1" spans="1:9">
      <c r="A34" s="34">
        <v>5.4</v>
      </c>
      <c r="B34" s="34" t="s">
        <v>201</v>
      </c>
      <c r="C34" s="34"/>
      <c r="D34" s="34" t="s">
        <v>200</v>
      </c>
      <c r="E34" s="49"/>
      <c r="F34" s="56">
        <v>0</v>
      </c>
      <c r="G34" s="49">
        <v>0</v>
      </c>
      <c r="H34" s="49">
        <f t="shared" si="3"/>
        <v>0</v>
      </c>
      <c r="I34" s="34"/>
    </row>
    <row r="35" customHeight="1" spans="1:9">
      <c r="A35" s="34">
        <v>5.5</v>
      </c>
      <c r="B35" s="34" t="s">
        <v>233</v>
      </c>
      <c r="C35" s="34"/>
      <c r="D35" s="34" t="s">
        <v>182</v>
      </c>
      <c r="E35" s="49">
        <v>1</v>
      </c>
      <c r="F35" s="56">
        <v>0</v>
      </c>
      <c r="G35" s="49">
        <v>12</v>
      </c>
      <c r="H35" s="49">
        <f t="shared" si="3"/>
        <v>12</v>
      </c>
      <c r="I35" s="34"/>
    </row>
    <row r="36" customHeight="1" spans="1:9">
      <c r="A36" s="57">
        <v>6</v>
      </c>
      <c r="B36" s="58" t="s">
        <v>234</v>
      </c>
      <c r="C36" s="58"/>
      <c r="D36" s="58" t="s">
        <v>182</v>
      </c>
      <c r="E36" s="59">
        <v>1</v>
      </c>
      <c r="F36" s="59">
        <v>0</v>
      </c>
      <c r="G36" s="59">
        <v>70</v>
      </c>
      <c r="H36" s="53">
        <f t="shared" si="3"/>
        <v>70</v>
      </c>
      <c r="I36" s="62" t="s">
        <v>185</v>
      </c>
    </row>
    <row r="37" customHeight="1" spans="1:9">
      <c r="A37" s="52">
        <v>7</v>
      </c>
      <c r="B37" s="58" t="s">
        <v>235</v>
      </c>
      <c r="C37" s="58"/>
      <c r="D37" s="58" t="s">
        <v>182</v>
      </c>
      <c r="E37" s="59">
        <v>1</v>
      </c>
      <c r="F37" s="59">
        <v>0</v>
      </c>
      <c r="G37" s="59">
        <v>80</v>
      </c>
      <c r="H37" s="53">
        <f t="shared" si="3"/>
        <v>80</v>
      </c>
      <c r="I37" s="62" t="s">
        <v>185</v>
      </c>
    </row>
    <row r="38" customHeight="1" spans="1:9">
      <c r="A38" s="52">
        <v>8</v>
      </c>
      <c r="B38" s="58" t="s">
        <v>236</v>
      </c>
      <c r="C38" s="58"/>
      <c r="D38" s="58" t="s">
        <v>182</v>
      </c>
      <c r="E38" s="59">
        <v>1</v>
      </c>
      <c r="F38" s="59">
        <v>0</v>
      </c>
      <c r="G38" s="59">
        <v>4</v>
      </c>
      <c r="H38" s="53">
        <f t="shared" si="3"/>
        <v>4</v>
      </c>
      <c r="I38" s="62" t="s">
        <v>185</v>
      </c>
    </row>
    <row r="39" customHeight="1" spans="1:9">
      <c r="A39" s="58">
        <v>9</v>
      </c>
      <c r="B39" s="58" t="s">
        <v>237</v>
      </c>
      <c r="C39" s="58"/>
      <c r="D39" s="58" t="s">
        <v>182</v>
      </c>
      <c r="E39" s="59">
        <v>1</v>
      </c>
      <c r="F39" s="59">
        <v>0</v>
      </c>
      <c r="G39" s="59">
        <v>2</v>
      </c>
      <c r="H39" s="53">
        <f t="shared" si="3"/>
        <v>2</v>
      </c>
      <c r="I39" s="62" t="s">
        <v>185</v>
      </c>
    </row>
    <row r="40" customHeight="1" spans="1:9">
      <c r="A40" s="58">
        <v>10</v>
      </c>
      <c r="B40" s="58" t="s">
        <v>238</v>
      </c>
      <c r="C40" s="58"/>
      <c r="D40" s="58" t="s">
        <v>182</v>
      </c>
      <c r="E40" s="59">
        <v>1</v>
      </c>
      <c r="F40" s="59">
        <v>0</v>
      </c>
      <c r="G40" s="59">
        <v>52</v>
      </c>
      <c r="H40" s="53">
        <f t="shared" si="3"/>
        <v>52</v>
      </c>
      <c r="I40" s="62" t="s">
        <v>185</v>
      </c>
    </row>
    <row r="41" customHeight="1" spans="1:9">
      <c r="A41" s="58">
        <v>11</v>
      </c>
      <c r="B41" s="58" t="s">
        <v>239</v>
      </c>
      <c r="C41" s="58"/>
      <c r="D41" s="58" t="s">
        <v>182</v>
      </c>
      <c r="E41" s="59">
        <v>1</v>
      </c>
      <c r="F41" s="59">
        <v>0</v>
      </c>
      <c r="G41" s="59">
        <v>9</v>
      </c>
      <c r="H41" s="53">
        <f t="shared" si="3"/>
        <v>9</v>
      </c>
      <c r="I41" s="62" t="s">
        <v>185</v>
      </c>
    </row>
    <row r="42" customHeight="1" spans="1:9">
      <c r="A42" s="58">
        <v>12</v>
      </c>
      <c r="B42" s="60" t="s">
        <v>209</v>
      </c>
      <c r="C42" s="61"/>
      <c r="D42" s="58" t="s">
        <v>6</v>
      </c>
      <c r="E42" s="60" t="s">
        <v>210</v>
      </c>
      <c r="F42" s="61"/>
      <c r="G42" s="62"/>
      <c r="H42" s="53">
        <f>SUM(H36:H41,H30,H21,H18,H16,H7)</f>
        <v>911.136838593336</v>
      </c>
      <c r="I42" s="65" t="s">
        <v>211</v>
      </c>
    </row>
    <row r="43" customHeight="1" spans="1:9">
      <c r="A43" s="58">
        <v>13</v>
      </c>
      <c r="B43" s="60" t="s">
        <v>212</v>
      </c>
      <c r="C43" s="61"/>
      <c r="D43" s="58" t="s">
        <v>6</v>
      </c>
      <c r="E43" s="60" t="s">
        <v>213</v>
      </c>
      <c r="F43" s="61"/>
      <c r="G43" s="63">
        <v>0.085</v>
      </c>
      <c r="H43" s="53">
        <f>H42*G43</f>
        <v>77.4466312804335</v>
      </c>
      <c r="I43" s="66"/>
    </row>
    <row r="44" customHeight="1" spans="1:9">
      <c r="A44" s="58">
        <v>14</v>
      </c>
      <c r="B44" s="60" t="s">
        <v>214</v>
      </c>
      <c r="C44" s="61"/>
      <c r="D44" s="58" t="s">
        <v>6</v>
      </c>
      <c r="E44" s="60" t="s">
        <v>215</v>
      </c>
      <c r="F44" s="61"/>
      <c r="G44" s="62"/>
      <c r="H44" s="53">
        <f>H42+H43</f>
        <v>988.583469873769</v>
      </c>
      <c r="I44" s="67">
        <f>H44</f>
        <v>988.583469873769</v>
      </c>
    </row>
    <row r="51" ht="28" customHeight="1"/>
    <row r="52" ht="28" customHeight="1"/>
  </sheetData>
  <mergeCells count="53">
    <mergeCell ref="A1:I1"/>
    <mergeCell ref="B2:D2"/>
    <mergeCell ref="F2:G2"/>
    <mergeCell ref="B3:D3"/>
    <mergeCell ref="F3:G3"/>
    <mergeCell ref="B7:G7"/>
    <mergeCell ref="B8:C8"/>
    <mergeCell ref="B9:C9"/>
    <mergeCell ref="B10:C10"/>
    <mergeCell ref="B11:C11"/>
    <mergeCell ref="B12:C12"/>
    <mergeCell ref="B13:C13"/>
    <mergeCell ref="B14:C14"/>
    <mergeCell ref="B15:C15"/>
    <mergeCell ref="B16:G16"/>
    <mergeCell ref="B17:C17"/>
    <mergeCell ref="B18:G18"/>
    <mergeCell ref="B19:C19"/>
    <mergeCell ref="B20:C20"/>
    <mergeCell ref="B21:G21"/>
    <mergeCell ref="B22:C22"/>
    <mergeCell ref="B23:C23"/>
    <mergeCell ref="B24:C24"/>
    <mergeCell ref="B25:C25"/>
    <mergeCell ref="B26:C26"/>
    <mergeCell ref="B27:C27"/>
    <mergeCell ref="B28:C28"/>
    <mergeCell ref="B29:C29"/>
    <mergeCell ref="B30:G30"/>
    <mergeCell ref="B31:C31"/>
    <mergeCell ref="B32:C32"/>
    <mergeCell ref="B33:C33"/>
    <mergeCell ref="B34:C34"/>
    <mergeCell ref="B35:C35"/>
    <mergeCell ref="B36:C36"/>
    <mergeCell ref="B37:C37"/>
    <mergeCell ref="B38:C38"/>
    <mergeCell ref="B39:C39"/>
    <mergeCell ref="B40:C40"/>
    <mergeCell ref="B41:C41"/>
    <mergeCell ref="B42:C42"/>
    <mergeCell ref="E42:F42"/>
    <mergeCell ref="B43:C43"/>
    <mergeCell ref="E43:F43"/>
    <mergeCell ref="B44:C44"/>
    <mergeCell ref="E44:F44"/>
    <mergeCell ref="A4:A5"/>
    <mergeCell ref="B4:B5"/>
    <mergeCell ref="C4:C5"/>
    <mergeCell ref="D4:D5"/>
    <mergeCell ref="E4:E5"/>
    <mergeCell ref="I42:I43"/>
    <mergeCell ref="H2:I5"/>
  </mergeCells>
  <printOptions horizontalCentered="1"/>
  <pageMargins left="0.432638888888889" right="0.432638888888889" top="0.472222222222222" bottom="0.472222222222222" header="0.5" footer="0.5"/>
  <pageSetup paperSize="9" scale="85" orientation="portrait" horizontalDpi="600"/>
  <headerFooter/>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I52"/>
  <sheetViews>
    <sheetView view="pageBreakPreview" zoomScale="90" zoomScaleNormal="90" topLeftCell="A17"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97</v>
      </c>
      <c r="C2" s="48"/>
      <c r="D2" s="48"/>
      <c r="E2" s="34" t="s">
        <v>153</v>
      </c>
      <c r="F2" s="48" t="s">
        <v>222</v>
      </c>
      <c r="G2" s="48"/>
      <c r="H2" s="34" t="s">
        <v>155</v>
      </c>
      <c r="I2" s="34"/>
    </row>
    <row r="3" customHeight="1" spans="1:9">
      <c r="A3" s="34" t="s">
        <v>62</v>
      </c>
      <c r="B3" s="34" t="s">
        <v>96</v>
      </c>
      <c r="C3" s="34"/>
      <c r="D3" s="34"/>
      <c r="E3" s="34" t="s">
        <v>156</v>
      </c>
      <c r="F3" s="48" t="s">
        <v>220</v>
      </c>
      <c r="G3" s="48"/>
      <c r="H3" s="34"/>
      <c r="I3" s="34"/>
    </row>
    <row r="4" customHeight="1" spans="1:9">
      <c r="A4" s="48" t="s">
        <v>157</v>
      </c>
      <c r="B4" s="34">
        <v>2700</v>
      </c>
      <c r="C4" s="48" t="s">
        <v>158</v>
      </c>
      <c r="D4" s="34">
        <v>5380</v>
      </c>
      <c r="E4" s="34" t="s">
        <v>159</v>
      </c>
      <c r="F4" s="49">
        <v>14.526</v>
      </c>
      <c r="G4" s="50" t="s">
        <v>160</v>
      </c>
      <c r="H4" s="34"/>
      <c r="I4" s="34"/>
    </row>
    <row r="5" customHeight="1" spans="1:9">
      <c r="A5" s="48"/>
      <c r="B5" s="34"/>
      <c r="C5" s="48"/>
      <c r="D5" s="34"/>
      <c r="E5" s="34"/>
      <c r="F5" s="49">
        <v>14.32455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SUM(H8:H15)</f>
        <v>304.229039653932</v>
      </c>
      <c r="I7" s="62"/>
    </row>
    <row r="8" customHeight="1" spans="1:9">
      <c r="A8" s="34">
        <v>1.1</v>
      </c>
      <c r="B8" s="54" t="s">
        <v>170</v>
      </c>
      <c r="C8" s="55"/>
      <c r="D8" s="34" t="s">
        <v>171</v>
      </c>
      <c r="E8" s="49">
        <v>1.99493357179854</v>
      </c>
      <c r="F8" s="56">
        <v>0.12</v>
      </c>
      <c r="G8" s="49">
        <v>22.6637168141593</v>
      </c>
      <c r="H8" s="49">
        <f t="shared" ref="H8:H15" si="0">E8*(1+F8)*G8</f>
        <v>50.6381226784175</v>
      </c>
      <c r="I8" s="64" t="s">
        <v>172</v>
      </c>
    </row>
    <row r="9" customHeight="1" spans="1:9">
      <c r="A9" s="34">
        <v>1.2</v>
      </c>
      <c r="B9" s="54" t="s">
        <v>173</v>
      </c>
      <c r="C9" s="55"/>
      <c r="D9" s="34" t="s">
        <v>171</v>
      </c>
      <c r="E9" s="49">
        <v>0.0960564662755668</v>
      </c>
      <c r="F9" s="56">
        <v>0.12</v>
      </c>
      <c r="G9" s="49">
        <v>21.8672566371681</v>
      </c>
      <c r="H9" s="49">
        <f t="shared" si="0"/>
        <v>2.35255036767218</v>
      </c>
      <c r="I9" s="34" t="s">
        <v>172</v>
      </c>
    </row>
    <row r="10" customHeight="1" spans="1:9">
      <c r="A10" s="34">
        <v>1.3</v>
      </c>
      <c r="B10" s="34" t="s">
        <v>174</v>
      </c>
      <c r="C10" s="34"/>
      <c r="D10" s="34" t="s">
        <v>171</v>
      </c>
      <c r="E10" s="49">
        <v>0.0652204628508007</v>
      </c>
      <c r="F10" s="56">
        <v>0.12</v>
      </c>
      <c r="G10" s="49">
        <v>20.8938053097345</v>
      </c>
      <c r="H10" s="49">
        <f t="shared" si="0"/>
        <v>1.52622809137725</v>
      </c>
      <c r="I10" s="34" t="s">
        <v>172</v>
      </c>
    </row>
    <row r="11" customHeight="1" spans="1:9">
      <c r="A11" s="34">
        <v>1.4</v>
      </c>
      <c r="B11" s="34" t="s">
        <v>223</v>
      </c>
      <c r="C11" s="34"/>
      <c r="D11" s="34" t="s">
        <v>171</v>
      </c>
      <c r="E11" s="49">
        <v>7.68170745732255</v>
      </c>
      <c r="F11" s="56">
        <v>0.12</v>
      </c>
      <c r="G11" s="49">
        <v>22.929203539823</v>
      </c>
      <c r="H11" s="49">
        <f t="shared" si="0"/>
        <v>197.271685881004</v>
      </c>
      <c r="I11" s="34" t="s">
        <v>172</v>
      </c>
    </row>
    <row r="12" customHeight="1" spans="1:9">
      <c r="A12" s="34">
        <v>1.5</v>
      </c>
      <c r="B12" s="34" t="s">
        <v>224</v>
      </c>
      <c r="C12" s="34"/>
      <c r="D12" s="34" t="s">
        <v>171</v>
      </c>
      <c r="E12" s="49">
        <v>0.112301886792453</v>
      </c>
      <c r="F12" s="56">
        <v>0.12</v>
      </c>
      <c r="G12" s="49">
        <v>22.1327433628319</v>
      </c>
      <c r="H12" s="49">
        <f t="shared" si="0"/>
        <v>2.78381470028387</v>
      </c>
      <c r="I12" s="34" t="s">
        <v>172</v>
      </c>
    </row>
    <row r="13" customHeight="1" spans="1:9">
      <c r="A13" s="34">
        <v>1.6</v>
      </c>
      <c r="B13" s="34" t="s">
        <v>225</v>
      </c>
      <c r="C13" s="34"/>
      <c r="D13" s="34" t="s">
        <v>171</v>
      </c>
      <c r="E13" s="49">
        <v>1.09518346810422</v>
      </c>
      <c r="F13" s="56">
        <v>0.12</v>
      </c>
      <c r="G13" s="49">
        <v>32.1327433628319</v>
      </c>
      <c r="H13" s="49">
        <f t="shared" si="0"/>
        <v>39.4141992337063</v>
      </c>
      <c r="I13" s="34" t="s">
        <v>172</v>
      </c>
    </row>
    <row r="14" customHeight="1" spans="1:9">
      <c r="A14" s="34">
        <v>1.7</v>
      </c>
      <c r="B14" s="34" t="s">
        <v>226</v>
      </c>
      <c r="C14" s="34"/>
      <c r="D14" s="34" t="s">
        <v>171</v>
      </c>
      <c r="E14" s="49">
        <v>0.425087990416293</v>
      </c>
      <c r="F14" s="56">
        <v>0.12</v>
      </c>
      <c r="G14" s="49">
        <v>21.5132743362832</v>
      </c>
      <c r="H14" s="49">
        <f t="shared" si="0"/>
        <v>10.2424387014712</v>
      </c>
      <c r="I14" s="34" t="s">
        <v>172</v>
      </c>
    </row>
    <row r="15" customHeight="1" spans="1:9">
      <c r="A15" s="34">
        <v>1.8</v>
      </c>
      <c r="B15" s="34" t="s">
        <v>175</v>
      </c>
      <c r="C15" s="34"/>
      <c r="D15" s="34" t="s">
        <v>171</v>
      </c>
      <c r="E15" s="49"/>
      <c r="F15" s="56">
        <v>0.06</v>
      </c>
      <c r="G15" s="49">
        <v>4.60176991150443</v>
      </c>
      <c r="H15" s="49">
        <f t="shared" si="0"/>
        <v>0</v>
      </c>
      <c r="I15" s="34"/>
    </row>
    <row r="16" customHeight="1" spans="1:9">
      <c r="A16" s="52">
        <v>2</v>
      </c>
      <c r="B16" s="52" t="s">
        <v>176</v>
      </c>
      <c r="C16" s="52"/>
      <c r="D16" s="52"/>
      <c r="E16" s="52"/>
      <c r="F16" s="52"/>
      <c r="G16" s="52"/>
      <c r="H16" s="53">
        <f>SUM(H17:H17)</f>
        <v>11.6083272088428</v>
      </c>
      <c r="I16" s="62"/>
    </row>
    <row r="17" customHeight="1" spans="1:9">
      <c r="A17" s="34">
        <v>2.1</v>
      </c>
      <c r="B17" s="34" t="s">
        <v>221</v>
      </c>
      <c r="C17" s="34"/>
      <c r="D17" s="34" t="s">
        <v>178</v>
      </c>
      <c r="E17" s="49">
        <v>0.0704684389479062</v>
      </c>
      <c r="F17" s="56">
        <v>0</v>
      </c>
      <c r="G17" s="49">
        <v>164.730869338886</v>
      </c>
      <c r="H17" s="49">
        <f t="shared" ref="H17:H20" si="1">E17*(1+F17)*G17</f>
        <v>11.6083272088428</v>
      </c>
      <c r="I17" s="34" t="s">
        <v>179</v>
      </c>
    </row>
    <row r="18" customHeight="1" spans="1:9">
      <c r="A18" s="58">
        <v>3</v>
      </c>
      <c r="B18" s="52" t="s">
        <v>227</v>
      </c>
      <c r="C18" s="52"/>
      <c r="D18" s="52"/>
      <c r="E18" s="52"/>
      <c r="F18" s="52"/>
      <c r="G18" s="52"/>
      <c r="H18" s="53">
        <f>SUM(H19:H20)</f>
        <v>397.77206068268</v>
      </c>
      <c r="I18" s="62"/>
    </row>
    <row r="19" ht="24" customHeight="1" spans="1:9">
      <c r="A19" s="34">
        <v>3.1</v>
      </c>
      <c r="B19" s="48" t="s">
        <v>228</v>
      </c>
      <c r="C19" s="48"/>
      <c r="D19" s="34" t="s">
        <v>182</v>
      </c>
      <c r="E19" s="49">
        <v>1.005</v>
      </c>
      <c r="F19" s="56">
        <v>0.02</v>
      </c>
      <c r="G19" s="49">
        <v>284.955752212389</v>
      </c>
      <c r="H19" s="49">
        <f t="shared" si="1"/>
        <v>292.10814159292</v>
      </c>
      <c r="I19" s="34" t="s">
        <v>183</v>
      </c>
    </row>
    <row r="20" ht="24" customHeight="1" spans="1:9">
      <c r="A20" s="34">
        <v>3.2</v>
      </c>
      <c r="B20" s="48" t="s">
        <v>229</v>
      </c>
      <c r="C20" s="48"/>
      <c r="D20" s="34" t="s">
        <v>182</v>
      </c>
      <c r="E20" s="49">
        <v>0.441732255166217</v>
      </c>
      <c r="F20" s="56">
        <v>0.02</v>
      </c>
      <c r="G20" s="49">
        <v>234.513274336283</v>
      </c>
      <c r="H20" s="49">
        <f t="shared" si="1"/>
        <v>105.66391908976</v>
      </c>
      <c r="I20" s="34"/>
    </row>
    <row r="21" customHeight="1" spans="1:9">
      <c r="A21" s="58">
        <v>4</v>
      </c>
      <c r="B21" s="52" t="s">
        <v>184</v>
      </c>
      <c r="C21" s="52"/>
      <c r="D21" s="52"/>
      <c r="E21" s="52"/>
      <c r="F21" s="52"/>
      <c r="G21" s="52"/>
      <c r="H21" s="53">
        <f>SUM(H22:H29)</f>
        <v>71.2978143793264</v>
      </c>
      <c r="I21" s="62" t="s">
        <v>185</v>
      </c>
    </row>
    <row r="22" customHeight="1" spans="1:9">
      <c r="A22" s="34">
        <v>4.1</v>
      </c>
      <c r="B22" s="34" t="s">
        <v>186</v>
      </c>
      <c r="C22" s="34"/>
      <c r="D22" s="34" t="s">
        <v>187</v>
      </c>
      <c r="E22" s="49">
        <v>0.496090904286243</v>
      </c>
      <c r="F22" s="56">
        <v>0.03</v>
      </c>
      <c r="G22" s="49">
        <v>14.1592920353982</v>
      </c>
      <c r="H22" s="49">
        <f t="shared" ref="H22:H29" si="2">E22*(1+F22)*G22</f>
        <v>7.2350248695905</v>
      </c>
      <c r="I22" s="34" t="s">
        <v>188</v>
      </c>
    </row>
    <row r="23" customHeight="1" spans="1:9">
      <c r="A23" s="34">
        <v>4.2</v>
      </c>
      <c r="B23" s="34" t="s">
        <v>189</v>
      </c>
      <c r="C23" s="34"/>
      <c r="D23" s="34" t="s">
        <v>187</v>
      </c>
      <c r="E23" s="49">
        <v>0.965065271391575</v>
      </c>
      <c r="F23" s="56">
        <v>0.03</v>
      </c>
      <c r="G23" s="49">
        <v>9.38053097345133</v>
      </c>
      <c r="H23" s="49">
        <f t="shared" si="2"/>
        <v>9.32440940978161</v>
      </c>
      <c r="I23" s="34" t="s">
        <v>188</v>
      </c>
    </row>
    <row r="24" customHeight="1" spans="1:9">
      <c r="A24" s="34">
        <v>4.3</v>
      </c>
      <c r="B24" s="34" t="s">
        <v>190</v>
      </c>
      <c r="C24" s="34"/>
      <c r="D24" s="34" t="s">
        <v>187</v>
      </c>
      <c r="E24" s="49">
        <v>0.0795024722129541</v>
      </c>
      <c r="F24" s="56">
        <v>0.03</v>
      </c>
      <c r="G24" s="49">
        <v>23.0088495575221</v>
      </c>
      <c r="H24" s="49">
        <f t="shared" si="2"/>
        <v>1.88413823527691</v>
      </c>
      <c r="I24" s="34" t="s">
        <v>191</v>
      </c>
    </row>
    <row r="25" customHeight="1" spans="1:9">
      <c r="A25" s="34">
        <v>4.4</v>
      </c>
      <c r="B25" s="34" t="s">
        <v>192</v>
      </c>
      <c r="C25" s="34"/>
      <c r="D25" s="34" t="s">
        <v>187</v>
      </c>
      <c r="E25" s="49"/>
      <c r="F25" s="56">
        <v>0</v>
      </c>
      <c r="G25" s="49">
        <v>0</v>
      </c>
      <c r="H25" s="49">
        <f t="shared" si="2"/>
        <v>0</v>
      </c>
      <c r="I25" s="34"/>
    </row>
    <row r="26" customHeight="1" spans="1:9">
      <c r="A26" s="34">
        <v>4.5</v>
      </c>
      <c r="B26" s="34" t="s">
        <v>193</v>
      </c>
      <c r="C26" s="34"/>
      <c r="D26" s="34" t="s">
        <v>216</v>
      </c>
      <c r="E26" s="49">
        <v>0.411675616136583</v>
      </c>
      <c r="F26" s="56">
        <v>0</v>
      </c>
      <c r="G26" s="49">
        <v>7.07964601769912</v>
      </c>
      <c r="H26" s="49">
        <f t="shared" si="2"/>
        <v>2.91451763636519</v>
      </c>
      <c r="I26" s="50"/>
    </row>
    <row r="27" customHeight="1" spans="1:9">
      <c r="A27" s="34">
        <v>4.6</v>
      </c>
      <c r="B27" s="34" t="s">
        <v>230</v>
      </c>
      <c r="C27" s="34"/>
      <c r="D27" s="34" t="s">
        <v>200</v>
      </c>
      <c r="E27" s="49">
        <v>1.28111622007293</v>
      </c>
      <c r="F27" s="56">
        <v>0.01</v>
      </c>
      <c r="G27" s="49">
        <v>20.7964601769912</v>
      </c>
      <c r="H27" s="49">
        <f t="shared" si="2"/>
        <v>26.9091092773727</v>
      </c>
      <c r="I27" s="50"/>
    </row>
    <row r="28" customHeight="1" spans="1:9">
      <c r="A28" s="34">
        <v>4.7</v>
      </c>
      <c r="B28" s="34" t="s">
        <v>231</v>
      </c>
      <c r="C28" s="34"/>
      <c r="D28" s="34" t="s">
        <v>200</v>
      </c>
      <c r="E28" s="49">
        <v>2.56223244014587</v>
      </c>
      <c r="F28" s="56">
        <v>0.01</v>
      </c>
      <c r="G28" s="49">
        <v>5.04424778761062</v>
      </c>
      <c r="H28" s="49">
        <f t="shared" si="2"/>
        <v>13.0537806707254</v>
      </c>
      <c r="I28" s="50"/>
    </row>
    <row r="29" customHeight="1" spans="1:9">
      <c r="A29" s="34">
        <v>4.8</v>
      </c>
      <c r="B29" s="34" t="s">
        <v>232</v>
      </c>
      <c r="C29" s="34"/>
      <c r="D29" s="34" t="s">
        <v>200</v>
      </c>
      <c r="E29" s="49">
        <v>5.12446488029173</v>
      </c>
      <c r="F29" s="56">
        <v>0</v>
      </c>
      <c r="G29" s="49">
        <v>1.94690265486726</v>
      </c>
      <c r="H29" s="49">
        <f t="shared" si="2"/>
        <v>9.97683428021401</v>
      </c>
      <c r="I29" s="50"/>
    </row>
    <row r="30" customHeight="1" spans="1:9">
      <c r="A30" s="52">
        <v>5</v>
      </c>
      <c r="B30" s="52" t="s">
        <v>195</v>
      </c>
      <c r="C30" s="52"/>
      <c r="D30" s="52"/>
      <c r="E30" s="52"/>
      <c r="F30" s="58"/>
      <c r="G30" s="58"/>
      <c r="H30" s="53">
        <f>SUM(H31:H35)</f>
        <v>22.1908954495006</v>
      </c>
      <c r="I30" s="62" t="s">
        <v>185</v>
      </c>
    </row>
    <row r="31" customHeight="1" spans="1:9">
      <c r="A31" s="34">
        <v>5.1</v>
      </c>
      <c r="B31" s="34" t="s">
        <v>196</v>
      </c>
      <c r="C31" s="34"/>
      <c r="D31" s="34" t="s">
        <v>194</v>
      </c>
      <c r="E31" s="49">
        <v>9.1611789369836</v>
      </c>
      <c r="F31" s="56">
        <v>0.03</v>
      </c>
      <c r="G31" s="49">
        <v>1.08</v>
      </c>
      <c r="H31" s="49">
        <f t="shared" ref="H31:H41" si="3">E31*(1+F31)*G31</f>
        <v>10.1908954495006</v>
      </c>
      <c r="I31" s="34" t="s">
        <v>197</v>
      </c>
    </row>
    <row r="32" customHeight="1" spans="1:9">
      <c r="A32" s="34">
        <v>5.2</v>
      </c>
      <c r="B32" s="34" t="s">
        <v>198</v>
      </c>
      <c r="C32" s="34"/>
      <c r="D32" s="34" t="s">
        <v>194</v>
      </c>
      <c r="E32" s="49"/>
      <c r="F32" s="56">
        <v>0.03</v>
      </c>
      <c r="G32" s="49">
        <v>0.0973451327433628</v>
      </c>
      <c r="H32" s="49">
        <f t="shared" si="3"/>
        <v>0</v>
      </c>
      <c r="I32" s="34"/>
    </row>
    <row r="33" customHeight="1" spans="1:9">
      <c r="A33" s="34">
        <v>5.3</v>
      </c>
      <c r="B33" s="34" t="s">
        <v>199</v>
      </c>
      <c r="C33" s="34"/>
      <c r="D33" s="34" t="s">
        <v>200</v>
      </c>
      <c r="E33" s="49"/>
      <c r="F33" s="56">
        <v>0</v>
      </c>
      <c r="G33" s="49">
        <v>0</v>
      </c>
      <c r="H33" s="49">
        <f t="shared" si="3"/>
        <v>0</v>
      </c>
      <c r="I33" s="50" t="s">
        <v>185</v>
      </c>
    </row>
    <row r="34" customHeight="1" spans="1:9">
      <c r="A34" s="34">
        <v>5.4</v>
      </c>
      <c r="B34" s="34" t="s">
        <v>201</v>
      </c>
      <c r="C34" s="34"/>
      <c r="D34" s="34" t="s">
        <v>200</v>
      </c>
      <c r="E34" s="49"/>
      <c r="F34" s="56">
        <v>0</v>
      </c>
      <c r="G34" s="49">
        <v>0</v>
      </c>
      <c r="H34" s="49">
        <f t="shared" si="3"/>
        <v>0</v>
      </c>
      <c r="I34" s="34"/>
    </row>
    <row r="35" customHeight="1" spans="1:9">
      <c r="A35" s="34">
        <v>5.5</v>
      </c>
      <c r="B35" s="34" t="s">
        <v>233</v>
      </c>
      <c r="C35" s="34"/>
      <c r="D35" s="34" t="s">
        <v>182</v>
      </c>
      <c r="E35" s="49">
        <v>1</v>
      </c>
      <c r="F35" s="56">
        <v>0</v>
      </c>
      <c r="G35" s="49">
        <v>12</v>
      </c>
      <c r="H35" s="49">
        <f t="shared" si="3"/>
        <v>12</v>
      </c>
      <c r="I35" s="34"/>
    </row>
    <row r="36" customHeight="1" spans="1:9">
      <c r="A36" s="57">
        <v>6</v>
      </c>
      <c r="B36" s="58" t="s">
        <v>234</v>
      </c>
      <c r="C36" s="58"/>
      <c r="D36" s="58" t="s">
        <v>182</v>
      </c>
      <c r="E36" s="59">
        <v>1</v>
      </c>
      <c r="F36" s="59">
        <v>0</v>
      </c>
      <c r="G36" s="59">
        <v>70</v>
      </c>
      <c r="H36" s="53">
        <f t="shared" si="3"/>
        <v>70</v>
      </c>
      <c r="I36" s="62" t="s">
        <v>185</v>
      </c>
    </row>
    <row r="37" customHeight="1" spans="1:9">
      <c r="A37" s="52">
        <v>7</v>
      </c>
      <c r="B37" s="58" t="s">
        <v>235</v>
      </c>
      <c r="C37" s="58"/>
      <c r="D37" s="58" t="s">
        <v>182</v>
      </c>
      <c r="E37" s="59">
        <v>1</v>
      </c>
      <c r="F37" s="59">
        <v>0</v>
      </c>
      <c r="G37" s="59">
        <v>80</v>
      </c>
      <c r="H37" s="53">
        <f t="shared" si="3"/>
        <v>80</v>
      </c>
      <c r="I37" s="62" t="s">
        <v>185</v>
      </c>
    </row>
    <row r="38" customHeight="1" spans="1:9">
      <c r="A38" s="52">
        <v>8</v>
      </c>
      <c r="B38" s="58" t="s">
        <v>236</v>
      </c>
      <c r="C38" s="58"/>
      <c r="D38" s="58" t="s">
        <v>182</v>
      </c>
      <c r="E38" s="59">
        <v>1</v>
      </c>
      <c r="F38" s="59">
        <v>0</v>
      </c>
      <c r="G38" s="59">
        <v>4</v>
      </c>
      <c r="H38" s="53">
        <f t="shared" si="3"/>
        <v>4</v>
      </c>
      <c r="I38" s="62" t="s">
        <v>185</v>
      </c>
    </row>
    <row r="39" customHeight="1" spans="1:9">
      <c r="A39" s="58">
        <v>9</v>
      </c>
      <c r="B39" s="58" t="s">
        <v>237</v>
      </c>
      <c r="C39" s="58"/>
      <c r="D39" s="58" t="s">
        <v>182</v>
      </c>
      <c r="E39" s="59">
        <v>1</v>
      </c>
      <c r="F39" s="59">
        <v>0</v>
      </c>
      <c r="G39" s="59">
        <v>2</v>
      </c>
      <c r="H39" s="53">
        <f t="shared" si="3"/>
        <v>2</v>
      </c>
      <c r="I39" s="62" t="s">
        <v>185</v>
      </c>
    </row>
    <row r="40" customHeight="1" spans="1:9">
      <c r="A40" s="58">
        <v>10</v>
      </c>
      <c r="B40" s="58" t="s">
        <v>238</v>
      </c>
      <c r="C40" s="58"/>
      <c r="D40" s="58" t="s">
        <v>182</v>
      </c>
      <c r="E40" s="59">
        <v>1</v>
      </c>
      <c r="F40" s="59">
        <v>0</v>
      </c>
      <c r="G40" s="59">
        <v>52</v>
      </c>
      <c r="H40" s="53">
        <f t="shared" si="3"/>
        <v>52</v>
      </c>
      <c r="I40" s="62" t="s">
        <v>185</v>
      </c>
    </row>
    <row r="41" customHeight="1" spans="1:9">
      <c r="A41" s="58">
        <v>11</v>
      </c>
      <c r="B41" s="58" t="s">
        <v>239</v>
      </c>
      <c r="C41" s="58"/>
      <c r="D41" s="58" t="s">
        <v>182</v>
      </c>
      <c r="E41" s="59">
        <v>1</v>
      </c>
      <c r="F41" s="59">
        <v>0</v>
      </c>
      <c r="G41" s="59">
        <v>9</v>
      </c>
      <c r="H41" s="53">
        <f t="shared" si="3"/>
        <v>9</v>
      </c>
      <c r="I41" s="62" t="s">
        <v>185</v>
      </c>
    </row>
    <row r="42" customHeight="1" spans="1:9">
      <c r="A42" s="58">
        <v>12</v>
      </c>
      <c r="B42" s="60" t="s">
        <v>209</v>
      </c>
      <c r="C42" s="61"/>
      <c r="D42" s="58" t="s">
        <v>6</v>
      </c>
      <c r="E42" s="60" t="s">
        <v>210</v>
      </c>
      <c r="F42" s="61"/>
      <c r="G42" s="62"/>
      <c r="H42" s="53">
        <f>SUM(H36:H41,H30,H21,H18,H16,H7)</f>
        <v>1024.09813737428</v>
      </c>
      <c r="I42" s="65" t="s">
        <v>211</v>
      </c>
    </row>
    <row r="43" customHeight="1" spans="1:9">
      <c r="A43" s="58">
        <v>13</v>
      </c>
      <c r="B43" s="60" t="s">
        <v>212</v>
      </c>
      <c r="C43" s="61"/>
      <c r="D43" s="58" t="s">
        <v>6</v>
      </c>
      <c r="E43" s="60" t="s">
        <v>213</v>
      </c>
      <c r="F43" s="61"/>
      <c r="G43" s="63">
        <v>0.085</v>
      </c>
      <c r="H43" s="53">
        <f>H42*G43</f>
        <v>87.0483416768139</v>
      </c>
      <c r="I43" s="66"/>
    </row>
    <row r="44" customHeight="1" spans="1:9">
      <c r="A44" s="58">
        <v>14</v>
      </c>
      <c r="B44" s="60" t="s">
        <v>214</v>
      </c>
      <c r="C44" s="61"/>
      <c r="D44" s="58" t="s">
        <v>6</v>
      </c>
      <c r="E44" s="60" t="s">
        <v>215</v>
      </c>
      <c r="F44" s="61"/>
      <c r="G44" s="62"/>
      <c r="H44" s="53">
        <f>H42+H43</f>
        <v>1111.1464790511</v>
      </c>
      <c r="I44" s="67">
        <f>H44</f>
        <v>1111.1464790511</v>
      </c>
    </row>
    <row r="51" ht="28" customHeight="1"/>
    <row r="52" ht="28" customHeight="1"/>
  </sheetData>
  <mergeCells count="53">
    <mergeCell ref="A1:I1"/>
    <mergeCell ref="B2:D2"/>
    <mergeCell ref="F2:G2"/>
    <mergeCell ref="B3:D3"/>
    <mergeCell ref="F3:G3"/>
    <mergeCell ref="B7:G7"/>
    <mergeCell ref="B8:C8"/>
    <mergeCell ref="B9:C9"/>
    <mergeCell ref="B10:C10"/>
    <mergeCell ref="B11:C11"/>
    <mergeCell ref="B12:C12"/>
    <mergeCell ref="B13:C13"/>
    <mergeCell ref="B14:C14"/>
    <mergeCell ref="B15:C15"/>
    <mergeCell ref="B16:G16"/>
    <mergeCell ref="B17:C17"/>
    <mergeCell ref="B18:G18"/>
    <mergeCell ref="B19:C19"/>
    <mergeCell ref="B20:C20"/>
    <mergeCell ref="B21:G21"/>
    <mergeCell ref="B22:C22"/>
    <mergeCell ref="B23:C23"/>
    <mergeCell ref="B24:C24"/>
    <mergeCell ref="B25:C25"/>
    <mergeCell ref="B26:C26"/>
    <mergeCell ref="B27:C27"/>
    <mergeCell ref="B28:C28"/>
    <mergeCell ref="B29:C29"/>
    <mergeCell ref="B30:G30"/>
    <mergeCell ref="B31:C31"/>
    <mergeCell ref="B32:C32"/>
    <mergeCell ref="B33:C33"/>
    <mergeCell ref="B34:C34"/>
    <mergeCell ref="B35:C35"/>
    <mergeCell ref="B36:C36"/>
    <mergeCell ref="B37:C37"/>
    <mergeCell ref="B38:C38"/>
    <mergeCell ref="B39:C39"/>
    <mergeCell ref="B40:C40"/>
    <mergeCell ref="B41:C41"/>
    <mergeCell ref="B42:C42"/>
    <mergeCell ref="E42:F42"/>
    <mergeCell ref="B43:C43"/>
    <mergeCell ref="E43:F43"/>
    <mergeCell ref="B44:C44"/>
    <mergeCell ref="E44:F44"/>
    <mergeCell ref="A4:A5"/>
    <mergeCell ref="B4:B5"/>
    <mergeCell ref="C4:C5"/>
    <mergeCell ref="D4:D5"/>
    <mergeCell ref="E4:E5"/>
    <mergeCell ref="I42:I43"/>
    <mergeCell ref="H2:I5"/>
  </mergeCells>
  <printOptions horizontalCentered="1"/>
  <pageMargins left="0.432638888888889" right="0.432638888888889" top="0.472222222222222" bottom="0.472222222222222" header="0.5" footer="0.5"/>
  <pageSetup paperSize="9" scale="85" orientation="portrait" horizontalDpi="600"/>
  <headerFooter/>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66</v>
      </c>
      <c r="C3" s="34"/>
      <c r="D3" s="34"/>
      <c r="E3" s="34" t="s">
        <v>156</v>
      </c>
      <c r="F3" s="48" t="s">
        <v>52</v>
      </c>
      <c r="G3" s="48"/>
      <c r="H3" s="34"/>
      <c r="I3" s="34"/>
    </row>
    <row r="4" customHeight="1" spans="1:9">
      <c r="A4" s="48" t="s">
        <v>157</v>
      </c>
      <c r="B4" s="34">
        <v>600</v>
      </c>
      <c r="C4" s="48" t="s">
        <v>158</v>
      </c>
      <c r="D4" s="34">
        <v>1480</v>
      </c>
      <c r="E4" s="34" t="s">
        <v>159</v>
      </c>
      <c r="F4" s="49">
        <v>0.888</v>
      </c>
      <c r="G4" s="50" t="s">
        <v>160</v>
      </c>
      <c r="H4" s="34"/>
      <c r="I4" s="34"/>
    </row>
    <row r="5" customHeight="1" spans="1:9">
      <c r="A5" s="48"/>
      <c r="B5" s="34"/>
      <c r="C5" s="48"/>
      <c r="D5" s="34"/>
      <c r="E5" s="34"/>
      <c r="F5" s="49">
        <v>0.8265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547.21003194059</v>
      </c>
      <c r="I7" s="62"/>
    </row>
    <row r="8" customHeight="1" spans="1:9">
      <c r="A8" s="34">
        <v>1.1</v>
      </c>
      <c r="B8" s="54" t="s">
        <v>170</v>
      </c>
      <c r="C8" s="55"/>
      <c r="D8" s="34" t="s">
        <v>171</v>
      </c>
      <c r="E8" s="49">
        <v>19.1924153210426</v>
      </c>
      <c r="F8" s="56">
        <v>0.12</v>
      </c>
      <c r="G8" s="49">
        <v>22.6637168141593</v>
      </c>
      <c r="H8" s="49">
        <f t="shared" ref="H8:H11" si="0">E8*(1+F8)*G8</f>
        <v>487.168041713742</v>
      </c>
      <c r="I8" s="64" t="s">
        <v>172</v>
      </c>
    </row>
    <row r="9" customHeight="1" spans="1:9">
      <c r="A9" s="34">
        <v>1.2</v>
      </c>
      <c r="B9" s="54" t="s">
        <v>173</v>
      </c>
      <c r="C9" s="55"/>
      <c r="D9" s="34" t="s">
        <v>171</v>
      </c>
      <c r="E9" s="49">
        <v>1.07545846153846</v>
      </c>
      <c r="F9" s="56">
        <v>0.12</v>
      </c>
      <c r="G9" s="49">
        <v>21.8672566371681</v>
      </c>
      <c r="H9" s="49">
        <f t="shared" si="0"/>
        <v>26.3394053228045</v>
      </c>
      <c r="I9" s="34" t="s">
        <v>172</v>
      </c>
    </row>
    <row r="10" customHeight="1" spans="1:9">
      <c r="A10" s="34">
        <v>1.3</v>
      </c>
      <c r="B10" s="34" t="s">
        <v>174</v>
      </c>
      <c r="C10" s="34"/>
      <c r="D10" s="34" t="s">
        <v>171</v>
      </c>
      <c r="E10" s="49">
        <v>1.44021604577241</v>
      </c>
      <c r="F10" s="56">
        <v>0.12</v>
      </c>
      <c r="G10" s="49">
        <v>20.8938053097345</v>
      </c>
      <c r="H10" s="49">
        <f t="shared" si="0"/>
        <v>33.7025849040434</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86.9223058423757</v>
      </c>
      <c r="I12" s="62"/>
    </row>
    <row r="13" customHeight="1" spans="1:9">
      <c r="A13" s="34">
        <v>2.1</v>
      </c>
      <c r="B13" s="34" t="s">
        <v>240</v>
      </c>
      <c r="C13" s="34"/>
      <c r="D13" s="34" t="s">
        <v>178</v>
      </c>
      <c r="E13" s="49">
        <v>1.27145581691036</v>
      </c>
      <c r="F13" s="56">
        <v>0</v>
      </c>
      <c r="G13" s="49">
        <v>68.3643935450286</v>
      </c>
      <c r="H13" s="49">
        <f t="shared" ref="H13:H21" si="1">E13*(1+F13)*G13</f>
        <v>86.9223058423757</v>
      </c>
      <c r="I13" s="34" t="s">
        <v>179</v>
      </c>
    </row>
    <row r="14" customHeight="1" spans="1:9">
      <c r="A14" s="52">
        <v>3</v>
      </c>
      <c r="B14" s="52" t="s">
        <v>180</v>
      </c>
      <c r="C14" s="52"/>
      <c r="D14" s="52"/>
      <c r="E14" s="52"/>
      <c r="F14" s="52"/>
      <c r="G14" s="52"/>
      <c r="H14" s="53">
        <f>H15</f>
        <v>81.546889790093</v>
      </c>
      <c r="I14" s="62"/>
    </row>
    <row r="15" customHeight="1" spans="1:9">
      <c r="A15" s="34">
        <v>3.1</v>
      </c>
      <c r="B15" s="34" t="s">
        <v>181</v>
      </c>
      <c r="C15" s="34"/>
      <c r="D15" s="34" t="s">
        <v>182</v>
      </c>
      <c r="E15" s="49">
        <v>0.54422386878576</v>
      </c>
      <c r="F15" s="56">
        <v>0.02</v>
      </c>
      <c r="G15" s="49">
        <v>146.902654867257</v>
      </c>
      <c r="H15" s="49">
        <f t="shared" si="1"/>
        <v>81.546889790093</v>
      </c>
      <c r="I15" s="34" t="s">
        <v>183</v>
      </c>
    </row>
    <row r="16" customHeight="1" spans="1:9">
      <c r="A16" s="52">
        <v>4</v>
      </c>
      <c r="B16" s="52" t="s">
        <v>184</v>
      </c>
      <c r="C16" s="52"/>
      <c r="D16" s="52"/>
      <c r="E16" s="52"/>
      <c r="F16" s="52"/>
      <c r="G16" s="52"/>
      <c r="H16" s="53">
        <f>SUM(H17:H21)</f>
        <v>47.8679799492543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4.33678321678322</v>
      </c>
      <c r="F18" s="56">
        <v>0.03</v>
      </c>
      <c r="G18" s="49">
        <v>9.38053097345133</v>
      </c>
      <c r="H18" s="49">
        <f t="shared" si="1"/>
        <v>41.9017691688843</v>
      </c>
      <c r="I18" s="34" t="s">
        <v>188</v>
      </c>
    </row>
    <row r="19" customHeight="1" spans="1:9">
      <c r="A19" s="34">
        <v>4.3</v>
      </c>
      <c r="B19" s="34" t="s">
        <v>190</v>
      </c>
      <c r="C19" s="34"/>
      <c r="D19" s="34" t="s">
        <v>187</v>
      </c>
      <c r="E19" s="49">
        <v>0.251748251748252</v>
      </c>
      <c r="F19" s="56">
        <v>0.03</v>
      </c>
      <c r="G19" s="49">
        <v>23.0088495575221</v>
      </c>
      <c r="H19" s="49">
        <f t="shared" si="1"/>
        <v>5.96621078037007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17.1184691671964</v>
      </c>
      <c r="I22" s="62" t="s">
        <v>185</v>
      </c>
    </row>
    <row r="23" customHeight="1" spans="1:9">
      <c r="A23" s="34">
        <v>5.1</v>
      </c>
      <c r="B23" s="34" t="s">
        <v>196</v>
      </c>
      <c r="C23" s="34"/>
      <c r="D23" s="34" t="s">
        <v>194</v>
      </c>
      <c r="E23" s="49">
        <v>7.29815638906548</v>
      </c>
      <c r="F23" s="56">
        <v>0.03</v>
      </c>
      <c r="G23" s="49">
        <v>1.08</v>
      </c>
      <c r="H23" s="49">
        <f t="shared" ref="H23:H33" si="2">E23*(1+F23)*G23</f>
        <v>8.11846916719644</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878.665676689509</v>
      </c>
      <c r="I34" s="65" t="s">
        <v>211</v>
      </c>
    </row>
    <row r="35" customHeight="1" spans="1:9">
      <c r="A35" s="58">
        <v>13</v>
      </c>
      <c r="B35" s="60" t="s">
        <v>212</v>
      </c>
      <c r="C35" s="61"/>
      <c r="D35" s="58" t="s">
        <v>6</v>
      </c>
      <c r="E35" s="60" t="s">
        <v>213</v>
      </c>
      <c r="F35" s="61"/>
      <c r="G35" s="63">
        <v>0.085</v>
      </c>
      <c r="H35" s="53">
        <f>H34*G35</f>
        <v>74.6865825186083</v>
      </c>
      <c r="I35" s="66"/>
    </row>
    <row r="36" customHeight="1" spans="1:9">
      <c r="A36" s="58">
        <v>14</v>
      </c>
      <c r="B36" s="60" t="s">
        <v>214</v>
      </c>
      <c r="C36" s="61"/>
      <c r="D36" s="58" t="s">
        <v>6</v>
      </c>
      <c r="E36" s="60" t="s">
        <v>215</v>
      </c>
      <c r="F36" s="61"/>
      <c r="G36" s="62"/>
      <c r="H36" s="53">
        <f>H34+H35</f>
        <v>953.352259208118</v>
      </c>
      <c r="I36" s="67">
        <f>H36</f>
        <v>953.352259208118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98</v>
      </c>
      <c r="C3" s="34"/>
      <c r="D3" s="34"/>
      <c r="E3" s="34" t="s">
        <v>156</v>
      </c>
      <c r="F3" s="48" t="s">
        <v>52</v>
      </c>
      <c r="G3" s="48"/>
      <c r="H3" s="34"/>
      <c r="I3" s="34"/>
    </row>
    <row r="4" customHeight="1" spans="1:9">
      <c r="A4" s="48" t="s">
        <v>157</v>
      </c>
      <c r="B4" s="34">
        <v>800</v>
      </c>
      <c r="C4" s="48" t="s">
        <v>158</v>
      </c>
      <c r="D4" s="34">
        <v>1480</v>
      </c>
      <c r="E4" s="34" t="s">
        <v>159</v>
      </c>
      <c r="F4" s="49">
        <v>1.184</v>
      </c>
      <c r="G4" s="50" t="s">
        <v>160</v>
      </c>
      <c r="H4" s="34"/>
      <c r="I4" s="34"/>
    </row>
    <row r="5" customHeight="1" spans="1:9">
      <c r="A5" s="48"/>
      <c r="B5" s="34"/>
      <c r="C5" s="48"/>
      <c r="D5" s="34"/>
      <c r="E5" s="34"/>
      <c r="F5" s="49">
        <v>1.1165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454.227711936828</v>
      </c>
      <c r="I7" s="62"/>
    </row>
    <row r="8" customHeight="1" spans="1:9">
      <c r="A8" s="34">
        <v>1.1</v>
      </c>
      <c r="B8" s="54" t="s">
        <v>170</v>
      </c>
      <c r="C8" s="55"/>
      <c r="D8" s="34" t="s">
        <v>171</v>
      </c>
      <c r="E8" s="49">
        <v>16.0021302097902</v>
      </c>
      <c r="F8" s="56">
        <v>0.12</v>
      </c>
      <c r="G8" s="49">
        <v>22.6637168141593</v>
      </c>
      <c r="H8" s="49">
        <f t="shared" ref="H8:H11" si="0">E8*(1+F8)*G8</f>
        <v>406.187877197747</v>
      </c>
      <c r="I8" s="64" t="s">
        <v>172</v>
      </c>
    </row>
    <row r="9" customHeight="1" spans="1:9">
      <c r="A9" s="34">
        <v>1.2</v>
      </c>
      <c r="B9" s="54" t="s">
        <v>173</v>
      </c>
      <c r="C9" s="55"/>
      <c r="D9" s="34" t="s">
        <v>171</v>
      </c>
      <c r="E9" s="49">
        <v>0.952361846153846</v>
      </c>
      <c r="F9" s="56">
        <v>0.12</v>
      </c>
      <c r="G9" s="49">
        <v>21.8672566371681</v>
      </c>
      <c r="H9" s="49">
        <f t="shared" si="0"/>
        <v>23.3246058094486</v>
      </c>
      <c r="I9" s="34" t="s">
        <v>172</v>
      </c>
    </row>
    <row r="10" customHeight="1" spans="1:9">
      <c r="A10" s="34">
        <v>1.3</v>
      </c>
      <c r="B10" s="34" t="s">
        <v>174</v>
      </c>
      <c r="C10" s="34"/>
      <c r="D10" s="34" t="s">
        <v>171</v>
      </c>
      <c r="E10" s="49">
        <v>1.05615843356643</v>
      </c>
      <c r="F10" s="56">
        <v>0.12</v>
      </c>
      <c r="G10" s="49">
        <v>20.8938053097345</v>
      </c>
      <c r="H10" s="49">
        <f t="shared" si="0"/>
        <v>24.7152289296316</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63.7430242844089</v>
      </c>
      <c r="I12" s="62"/>
    </row>
    <row r="13" customHeight="1" spans="1:9">
      <c r="A13" s="34">
        <v>2.1</v>
      </c>
      <c r="B13" s="34" t="s">
        <v>240</v>
      </c>
      <c r="C13" s="34"/>
      <c r="D13" s="34" t="s">
        <v>178</v>
      </c>
      <c r="E13" s="49">
        <v>0.932400932400932</v>
      </c>
      <c r="F13" s="56">
        <v>0</v>
      </c>
      <c r="G13" s="49">
        <v>68.3643935450286</v>
      </c>
      <c r="H13" s="49">
        <f t="shared" ref="H13:H21" si="1">E13*(1+F13)*G13</f>
        <v>63.7430242844089</v>
      </c>
      <c r="I13" s="34" t="s">
        <v>179</v>
      </c>
    </row>
    <row r="14" customHeight="1" spans="1:9">
      <c r="A14" s="52">
        <v>3</v>
      </c>
      <c r="B14" s="52" t="s">
        <v>180</v>
      </c>
      <c r="C14" s="52"/>
      <c r="D14" s="52"/>
      <c r="E14" s="52"/>
      <c r="F14" s="52"/>
      <c r="G14" s="52"/>
      <c r="H14" s="53">
        <f>H15</f>
        <v>92.6177183559183</v>
      </c>
      <c r="I14" s="62"/>
    </row>
    <row r="15" customHeight="1" spans="1:9">
      <c r="A15" s="34">
        <v>3.1</v>
      </c>
      <c r="B15" s="34" t="s">
        <v>181</v>
      </c>
      <c r="C15" s="34"/>
      <c r="D15" s="34" t="s">
        <v>182</v>
      </c>
      <c r="E15" s="49">
        <v>0.618107853426573</v>
      </c>
      <c r="F15" s="56">
        <v>0.02</v>
      </c>
      <c r="G15" s="49">
        <v>146.902654867257</v>
      </c>
      <c r="H15" s="49">
        <f t="shared" si="1"/>
        <v>92.6177183559183</v>
      </c>
      <c r="I15" s="34" t="s">
        <v>183</v>
      </c>
    </row>
    <row r="16" customHeight="1" spans="1:9">
      <c r="A16" s="52">
        <v>4</v>
      </c>
      <c r="B16" s="52" t="s">
        <v>184</v>
      </c>
      <c r="C16" s="52"/>
      <c r="D16" s="52"/>
      <c r="E16" s="52"/>
      <c r="F16" s="52"/>
      <c r="G16" s="52"/>
      <c r="H16" s="53">
        <f>SUM(H17:H21)</f>
        <v>39.3888850437665</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3.57813209013209</v>
      </c>
      <c r="F18" s="56">
        <v>0.03</v>
      </c>
      <c r="G18" s="49">
        <v>9.38053097345133</v>
      </c>
      <c r="H18" s="49">
        <f t="shared" si="1"/>
        <v>34.5717222655417</v>
      </c>
      <c r="I18" s="34" t="s">
        <v>188</v>
      </c>
    </row>
    <row r="19" customHeight="1" spans="1:9">
      <c r="A19" s="34">
        <v>4.3</v>
      </c>
      <c r="B19" s="34" t="s">
        <v>190</v>
      </c>
      <c r="C19" s="34"/>
      <c r="D19" s="34" t="s">
        <v>187</v>
      </c>
      <c r="E19" s="49">
        <v>0.203263403263403</v>
      </c>
      <c r="F19" s="56">
        <v>0.03</v>
      </c>
      <c r="G19" s="49">
        <v>23.0088495575221</v>
      </c>
      <c r="H19" s="49">
        <f t="shared" si="1"/>
        <v>4.81716277822471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15.7833062937063</v>
      </c>
      <c r="I22" s="62" t="s">
        <v>185</v>
      </c>
    </row>
    <row r="23" customHeight="1" spans="1:9">
      <c r="A23" s="34">
        <v>5.1</v>
      </c>
      <c r="B23" s="34" t="s">
        <v>196</v>
      </c>
      <c r="C23" s="34"/>
      <c r="D23" s="34" t="s">
        <v>194</v>
      </c>
      <c r="E23" s="49">
        <v>6.0979020979021</v>
      </c>
      <c r="F23" s="56">
        <v>0.03</v>
      </c>
      <c r="G23" s="49">
        <v>1.08</v>
      </c>
      <c r="H23" s="49">
        <f t="shared" ref="H23:H33" si="2">E23*(1+F23)*G23</f>
        <v>6.7833062937063</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763.760645914628</v>
      </c>
      <c r="I34" s="65" t="s">
        <v>211</v>
      </c>
    </row>
    <row r="35" customHeight="1" spans="1:9">
      <c r="A35" s="58">
        <v>13</v>
      </c>
      <c r="B35" s="60" t="s">
        <v>212</v>
      </c>
      <c r="C35" s="61"/>
      <c r="D35" s="58" t="s">
        <v>6</v>
      </c>
      <c r="E35" s="60" t="s">
        <v>213</v>
      </c>
      <c r="F35" s="61"/>
      <c r="G35" s="63">
        <v>0.085</v>
      </c>
      <c r="H35" s="53">
        <f>H34*G35</f>
        <v>64.9196549027433</v>
      </c>
      <c r="I35" s="66"/>
    </row>
    <row r="36" customHeight="1" spans="1:9">
      <c r="A36" s="58">
        <v>14</v>
      </c>
      <c r="B36" s="60" t="s">
        <v>214</v>
      </c>
      <c r="C36" s="61"/>
      <c r="D36" s="58" t="s">
        <v>6</v>
      </c>
      <c r="E36" s="60" t="s">
        <v>215</v>
      </c>
      <c r="F36" s="61"/>
      <c r="G36" s="62"/>
      <c r="H36" s="53">
        <f>H34+H35</f>
        <v>828.680300817371</v>
      </c>
      <c r="I36" s="67">
        <f>H36</f>
        <v>828.680300817371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68</v>
      </c>
      <c r="C3" s="34"/>
      <c r="D3" s="34"/>
      <c r="E3" s="34" t="s">
        <v>156</v>
      </c>
      <c r="F3" s="48" t="s">
        <v>52</v>
      </c>
      <c r="G3" s="48"/>
      <c r="H3" s="34"/>
      <c r="I3" s="34"/>
    </row>
    <row r="4" customHeight="1" spans="1:9">
      <c r="A4" s="48" t="s">
        <v>157</v>
      </c>
      <c r="B4" s="34">
        <v>900</v>
      </c>
      <c r="C4" s="48" t="s">
        <v>158</v>
      </c>
      <c r="D4" s="34">
        <v>1480</v>
      </c>
      <c r="E4" s="34" t="s">
        <v>159</v>
      </c>
      <c r="F4" s="49">
        <v>1.332</v>
      </c>
      <c r="G4" s="50" t="s">
        <v>160</v>
      </c>
      <c r="H4" s="34"/>
      <c r="I4" s="34"/>
    </row>
    <row r="5" customHeight="1" spans="1:9">
      <c r="A5" s="48"/>
      <c r="B5" s="34"/>
      <c r="C5" s="48"/>
      <c r="D5" s="34"/>
      <c r="E5" s="34"/>
      <c r="F5" s="49">
        <v>1.2615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424.145196641493</v>
      </c>
      <c r="I7" s="62"/>
    </row>
    <row r="8" customHeight="1" spans="1:9">
      <c r="A8" s="34">
        <v>1.1</v>
      </c>
      <c r="B8" s="54" t="s">
        <v>170</v>
      </c>
      <c r="C8" s="55"/>
      <c r="D8" s="34" t="s">
        <v>171</v>
      </c>
      <c r="E8" s="49">
        <v>14.969979144385</v>
      </c>
      <c r="F8" s="56">
        <v>0.12</v>
      </c>
      <c r="G8" s="49">
        <v>22.6637168141593</v>
      </c>
      <c r="H8" s="49">
        <f t="shared" ref="H8:H11" si="0">E8*(1+F8)*G8</f>
        <v>379.988412207278</v>
      </c>
      <c r="I8" s="64" t="s">
        <v>172</v>
      </c>
    </row>
    <row r="9" customHeight="1" spans="1:9">
      <c r="A9" s="34">
        <v>1.2</v>
      </c>
      <c r="B9" s="54" t="s">
        <v>173</v>
      </c>
      <c r="C9" s="55"/>
      <c r="D9" s="34" t="s">
        <v>171</v>
      </c>
      <c r="E9" s="49">
        <v>0.912536470588235</v>
      </c>
      <c r="F9" s="56">
        <v>0.12</v>
      </c>
      <c r="G9" s="49">
        <v>21.8672566371681</v>
      </c>
      <c r="H9" s="49">
        <f t="shared" si="0"/>
        <v>22.349229496304</v>
      </c>
      <c r="I9" s="34" t="s">
        <v>172</v>
      </c>
    </row>
    <row r="10" customHeight="1" spans="1:9">
      <c r="A10" s="34">
        <v>1.3</v>
      </c>
      <c r="B10" s="34" t="s">
        <v>174</v>
      </c>
      <c r="C10" s="34"/>
      <c r="D10" s="34" t="s">
        <v>171</v>
      </c>
      <c r="E10" s="49">
        <v>0.931904500205677</v>
      </c>
      <c r="F10" s="56">
        <v>0.12</v>
      </c>
      <c r="G10" s="49">
        <v>20.8938053097345</v>
      </c>
      <c r="H10" s="49">
        <f t="shared" si="0"/>
        <v>21.8075549379104</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56.2438449568314</v>
      </c>
      <c r="I12" s="62"/>
    </row>
    <row r="13" customHeight="1" spans="1:9">
      <c r="A13" s="34">
        <v>2.1</v>
      </c>
      <c r="B13" s="34" t="s">
        <v>240</v>
      </c>
      <c r="C13" s="34"/>
      <c r="D13" s="34" t="s">
        <v>178</v>
      </c>
      <c r="E13" s="49">
        <v>0.822706705059646</v>
      </c>
      <c r="F13" s="56">
        <v>0</v>
      </c>
      <c r="G13" s="49">
        <v>68.3643935450286</v>
      </c>
      <c r="H13" s="49">
        <f t="shared" ref="H13:H21" si="1">E13*(1+F13)*G13</f>
        <v>56.2438449568314</v>
      </c>
      <c r="I13" s="34" t="s">
        <v>179</v>
      </c>
    </row>
    <row r="14" customHeight="1" spans="1:9">
      <c r="A14" s="52">
        <v>3</v>
      </c>
      <c r="B14" s="52" t="s">
        <v>180</v>
      </c>
      <c r="C14" s="52"/>
      <c r="D14" s="52"/>
      <c r="E14" s="52"/>
      <c r="F14" s="52"/>
      <c r="G14" s="52"/>
      <c r="H14" s="53">
        <f>H15</f>
        <v>96.1994570095677</v>
      </c>
      <c r="I14" s="62"/>
    </row>
    <row r="15" customHeight="1" spans="1:9">
      <c r="A15" s="34">
        <v>3.1</v>
      </c>
      <c r="B15" s="34" t="s">
        <v>181</v>
      </c>
      <c r="C15" s="34"/>
      <c r="D15" s="34" t="s">
        <v>182</v>
      </c>
      <c r="E15" s="49">
        <v>0.642011495516248</v>
      </c>
      <c r="F15" s="56">
        <v>0.02</v>
      </c>
      <c r="G15" s="49">
        <v>146.902654867257</v>
      </c>
      <c r="H15" s="49">
        <f t="shared" si="1"/>
        <v>96.1994570095677</v>
      </c>
      <c r="I15" s="34" t="s">
        <v>183</v>
      </c>
    </row>
    <row r="16" customHeight="1" spans="1:9">
      <c r="A16" s="52">
        <v>4</v>
      </c>
      <c r="B16" s="52" t="s">
        <v>184</v>
      </c>
      <c r="C16" s="52"/>
      <c r="D16" s="52"/>
      <c r="E16" s="52"/>
      <c r="F16" s="52"/>
      <c r="G16" s="52"/>
      <c r="H16" s="53">
        <f>SUM(H17:H21)</f>
        <v>36.6456484566969</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3.33268613739202</v>
      </c>
      <c r="F18" s="56">
        <v>0.03</v>
      </c>
      <c r="G18" s="49">
        <v>9.38053097345133</v>
      </c>
      <c r="H18" s="49">
        <f t="shared" si="1"/>
        <v>32.2002365026957</v>
      </c>
      <c r="I18" s="34" t="s">
        <v>188</v>
      </c>
    </row>
    <row r="19" customHeight="1" spans="1:9">
      <c r="A19" s="34">
        <v>4.3</v>
      </c>
      <c r="B19" s="34" t="s">
        <v>190</v>
      </c>
      <c r="C19" s="34"/>
      <c r="D19" s="34" t="s">
        <v>187</v>
      </c>
      <c r="E19" s="49">
        <v>0.187577128753599</v>
      </c>
      <c r="F19" s="56">
        <v>0.03</v>
      </c>
      <c r="G19" s="49">
        <v>23.0088495575221</v>
      </c>
      <c r="H19" s="49">
        <f t="shared" si="1"/>
        <v>4.44541195400122</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15.351341834636</v>
      </c>
      <c r="I22" s="62" t="s">
        <v>185</v>
      </c>
    </row>
    <row r="23" customHeight="1" spans="1:9">
      <c r="A23" s="34">
        <v>5.1</v>
      </c>
      <c r="B23" s="34" t="s">
        <v>196</v>
      </c>
      <c r="C23" s="34"/>
      <c r="D23" s="34" t="s">
        <v>194</v>
      </c>
      <c r="E23" s="49">
        <v>5.70958453311395</v>
      </c>
      <c r="F23" s="56">
        <v>0.03</v>
      </c>
      <c r="G23" s="49">
        <v>1.08</v>
      </c>
      <c r="H23" s="49">
        <f t="shared" ref="H23:H33" si="2">E23*(1+F23)*G23</f>
        <v>6.35134183463596</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726.585488899225</v>
      </c>
      <c r="I34" s="65" t="s">
        <v>211</v>
      </c>
    </row>
    <row r="35" customHeight="1" spans="1:9">
      <c r="A35" s="58">
        <v>13</v>
      </c>
      <c r="B35" s="60" t="s">
        <v>212</v>
      </c>
      <c r="C35" s="61"/>
      <c r="D35" s="58" t="s">
        <v>6</v>
      </c>
      <c r="E35" s="60" t="s">
        <v>213</v>
      </c>
      <c r="F35" s="61"/>
      <c r="G35" s="63">
        <v>0.085</v>
      </c>
      <c r="H35" s="53">
        <f>H34*G35</f>
        <v>61.7597665564341</v>
      </c>
      <c r="I35" s="66"/>
    </row>
    <row r="36" customHeight="1" spans="1:9">
      <c r="A36" s="58">
        <v>14</v>
      </c>
      <c r="B36" s="60" t="s">
        <v>214</v>
      </c>
      <c r="C36" s="61"/>
      <c r="D36" s="58" t="s">
        <v>6</v>
      </c>
      <c r="E36" s="60" t="s">
        <v>215</v>
      </c>
      <c r="F36" s="61"/>
      <c r="G36" s="62"/>
      <c r="H36" s="53">
        <f>H34+H35</f>
        <v>788.345255455659</v>
      </c>
      <c r="I36" s="67">
        <f>H36</f>
        <v>788.345255455659</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I47"/>
  <sheetViews>
    <sheetView view="pageBreakPreview" zoomScale="90" zoomScaleNormal="90"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99</v>
      </c>
      <c r="C3" s="34"/>
      <c r="D3" s="34"/>
      <c r="E3" s="34" t="s">
        <v>156</v>
      </c>
      <c r="F3" s="48" t="s">
        <v>52</v>
      </c>
      <c r="G3" s="48"/>
      <c r="H3" s="34"/>
      <c r="I3" s="34"/>
    </row>
    <row r="4" customHeight="1" spans="1:9">
      <c r="A4" s="48" t="s">
        <v>157</v>
      </c>
      <c r="B4" s="34">
        <v>900</v>
      </c>
      <c r="C4" s="48" t="s">
        <v>158</v>
      </c>
      <c r="D4" s="34">
        <v>1480</v>
      </c>
      <c r="E4" s="34" t="s">
        <v>159</v>
      </c>
      <c r="F4" s="49">
        <v>1.332</v>
      </c>
      <c r="G4" s="50" t="s">
        <v>160</v>
      </c>
      <c r="H4" s="34"/>
      <c r="I4" s="34"/>
    </row>
    <row r="5" customHeight="1" spans="1:9">
      <c r="A5" s="48"/>
      <c r="B5" s="34"/>
      <c r="C5" s="48"/>
      <c r="D5" s="34"/>
      <c r="E5" s="34"/>
      <c r="F5" s="49">
        <v>1.2615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424.145196641493</v>
      </c>
      <c r="I7" s="62"/>
    </row>
    <row r="8" customHeight="1" spans="1:9">
      <c r="A8" s="34">
        <v>1.1</v>
      </c>
      <c r="B8" s="54" t="s">
        <v>170</v>
      </c>
      <c r="C8" s="55"/>
      <c r="D8" s="34" t="s">
        <v>171</v>
      </c>
      <c r="E8" s="49">
        <v>14.969979144385</v>
      </c>
      <c r="F8" s="56">
        <v>0.12</v>
      </c>
      <c r="G8" s="49">
        <v>22.6637168141593</v>
      </c>
      <c r="H8" s="49">
        <f t="shared" ref="H8:H11" si="0">E8*(1+F8)*G8</f>
        <v>379.988412207278</v>
      </c>
      <c r="I8" s="64" t="s">
        <v>172</v>
      </c>
    </row>
    <row r="9" customHeight="1" spans="1:9">
      <c r="A9" s="34">
        <v>1.2</v>
      </c>
      <c r="B9" s="54" t="s">
        <v>173</v>
      </c>
      <c r="C9" s="55"/>
      <c r="D9" s="34" t="s">
        <v>171</v>
      </c>
      <c r="E9" s="49">
        <v>0.912536470588235</v>
      </c>
      <c r="F9" s="56">
        <v>0.12</v>
      </c>
      <c r="G9" s="49">
        <v>21.8672566371681</v>
      </c>
      <c r="H9" s="49">
        <f t="shared" si="0"/>
        <v>22.349229496304</v>
      </c>
      <c r="I9" s="34" t="s">
        <v>172</v>
      </c>
    </row>
    <row r="10" customHeight="1" spans="1:9">
      <c r="A10" s="34">
        <v>1.3</v>
      </c>
      <c r="B10" s="34" t="s">
        <v>174</v>
      </c>
      <c r="C10" s="34"/>
      <c r="D10" s="34" t="s">
        <v>171</v>
      </c>
      <c r="E10" s="49">
        <v>0.931904500205677</v>
      </c>
      <c r="F10" s="56">
        <v>0.12</v>
      </c>
      <c r="G10" s="49">
        <v>20.8938053097345</v>
      </c>
      <c r="H10" s="49">
        <f t="shared" si="0"/>
        <v>21.8075549379104</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56.2438449568314</v>
      </c>
      <c r="I12" s="62"/>
    </row>
    <row r="13" customHeight="1" spans="1:9">
      <c r="A13" s="34">
        <v>2.1</v>
      </c>
      <c r="B13" s="34" t="s">
        <v>240</v>
      </c>
      <c r="C13" s="34"/>
      <c r="D13" s="34" t="s">
        <v>178</v>
      </c>
      <c r="E13" s="49">
        <v>0.822706705059646</v>
      </c>
      <c r="F13" s="56">
        <v>0</v>
      </c>
      <c r="G13" s="49">
        <v>68.3643935450286</v>
      </c>
      <c r="H13" s="49">
        <f t="shared" ref="H13:H21" si="1">E13*(1+F13)*G13</f>
        <v>56.2438449568314</v>
      </c>
      <c r="I13" s="34" t="s">
        <v>179</v>
      </c>
    </row>
    <row r="14" customHeight="1" spans="1:9">
      <c r="A14" s="52">
        <v>3</v>
      </c>
      <c r="B14" s="52" t="s">
        <v>180</v>
      </c>
      <c r="C14" s="52"/>
      <c r="D14" s="52"/>
      <c r="E14" s="52"/>
      <c r="F14" s="52"/>
      <c r="G14" s="52"/>
      <c r="H14" s="53">
        <f>H15</f>
        <v>96.1994570095677</v>
      </c>
      <c r="I14" s="62"/>
    </row>
    <row r="15" customHeight="1" spans="1:9">
      <c r="A15" s="34">
        <v>3.1</v>
      </c>
      <c r="B15" s="34" t="s">
        <v>181</v>
      </c>
      <c r="C15" s="34"/>
      <c r="D15" s="34" t="s">
        <v>182</v>
      </c>
      <c r="E15" s="49">
        <v>0.642011495516248</v>
      </c>
      <c r="F15" s="56">
        <v>0.02</v>
      </c>
      <c r="G15" s="49">
        <v>146.902654867257</v>
      </c>
      <c r="H15" s="49">
        <f t="shared" si="1"/>
        <v>96.1994570095677</v>
      </c>
      <c r="I15" s="34" t="s">
        <v>183</v>
      </c>
    </row>
    <row r="16" customHeight="1" spans="1:9">
      <c r="A16" s="52">
        <v>4</v>
      </c>
      <c r="B16" s="52" t="s">
        <v>184</v>
      </c>
      <c r="C16" s="52"/>
      <c r="D16" s="52"/>
      <c r="E16" s="52"/>
      <c r="F16" s="52"/>
      <c r="G16" s="52"/>
      <c r="H16" s="53">
        <f>SUM(H17:H21)</f>
        <v>36.6456484566969</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3.33268613739202</v>
      </c>
      <c r="F18" s="56">
        <v>0.03</v>
      </c>
      <c r="G18" s="49">
        <v>9.38053097345133</v>
      </c>
      <c r="H18" s="49">
        <f t="shared" si="1"/>
        <v>32.2002365026957</v>
      </c>
      <c r="I18" s="34" t="s">
        <v>188</v>
      </c>
    </row>
    <row r="19" customHeight="1" spans="1:9">
      <c r="A19" s="34">
        <v>4.3</v>
      </c>
      <c r="B19" s="34" t="s">
        <v>190</v>
      </c>
      <c r="C19" s="34"/>
      <c r="D19" s="34" t="s">
        <v>187</v>
      </c>
      <c r="E19" s="49">
        <v>0.187577128753599</v>
      </c>
      <c r="F19" s="56">
        <v>0.03</v>
      </c>
      <c r="G19" s="49">
        <v>23.0088495575221</v>
      </c>
      <c r="H19" s="49">
        <f t="shared" si="1"/>
        <v>4.44541195400122</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15.351341834636</v>
      </c>
      <c r="I22" s="62" t="s">
        <v>185</v>
      </c>
    </row>
    <row r="23" customHeight="1" spans="1:9">
      <c r="A23" s="34">
        <v>5.1</v>
      </c>
      <c r="B23" s="34" t="s">
        <v>196</v>
      </c>
      <c r="C23" s="34"/>
      <c r="D23" s="34" t="s">
        <v>194</v>
      </c>
      <c r="E23" s="49">
        <v>5.70958453311395</v>
      </c>
      <c r="F23" s="56">
        <v>0.03</v>
      </c>
      <c r="G23" s="49">
        <v>1.08</v>
      </c>
      <c r="H23" s="49">
        <f t="shared" ref="H23:H33" si="2">E23*(1+F23)*G23</f>
        <v>6.35134183463596</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726.585488899225</v>
      </c>
      <c r="I34" s="65" t="s">
        <v>211</v>
      </c>
    </row>
    <row r="35" customHeight="1" spans="1:9">
      <c r="A35" s="58">
        <v>13</v>
      </c>
      <c r="B35" s="60" t="s">
        <v>212</v>
      </c>
      <c r="C35" s="61"/>
      <c r="D35" s="58" t="s">
        <v>6</v>
      </c>
      <c r="E35" s="60" t="s">
        <v>213</v>
      </c>
      <c r="F35" s="61"/>
      <c r="G35" s="63">
        <v>0.085</v>
      </c>
      <c r="H35" s="53">
        <f>H34*G35</f>
        <v>61.7597665564341</v>
      </c>
      <c r="I35" s="66"/>
    </row>
    <row r="36" customHeight="1" spans="1:9">
      <c r="A36" s="58">
        <v>14</v>
      </c>
      <c r="B36" s="60" t="s">
        <v>214</v>
      </c>
      <c r="C36" s="61"/>
      <c r="D36" s="58" t="s">
        <v>6</v>
      </c>
      <c r="E36" s="60" t="s">
        <v>215</v>
      </c>
      <c r="F36" s="61"/>
      <c r="G36" s="62"/>
      <c r="H36" s="53">
        <f>H34+H35</f>
        <v>788.345255455659</v>
      </c>
      <c r="I36" s="67">
        <f>H36</f>
        <v>788.345255455659</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100</v>
      </c>
      <c r="C3" s="34"/>
      <c r="D3" s="34"/>
      <c r="E3" s="34" t="s">
        <v>156</v>
      </c>
      <c r="F3" s="48" t="s">
        <v>52</v>
      </c>
      <c r="G3" s="48"/>
      <c r="H3" s="34"/>
      <c r="I3" s="34"/>
    </row>
    <row r="4" customHeight="1" spans="1:9">
      <c r="A4" s="48" t="s">
        <v>157</v>
      </c>
      <c r="B4" s="34">
        <v>1000</v>
      </c>
      <c r="C4" s="48" t="s">
        <v>158</v>
      </c>
      <c r="D4" s="34">
        <v>1480</v>
      </c>
      <c r="E4" s="34" t="s">
        <v>159</v>
      </c>
      <c r="F4" s="49">
        <v>1.48</v>
      </c>
      <c r="G4" s="50" t="s">
        <v>160</v>
      </c>
      <c r="H4" s="34"/>
      <c r="I4" s="34"/>
    </row>
    <row r="5" customHeight="1" spans="1:9">
      <c r="A5" s="48"/>
      <c r="B5" s="34"/>
      <c r="C5" s="48"/>
      <c r="D5" s="34"/>
      <c r="E5" s="34"/>
      <c r="F5" s="49">
        <v>1.4065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400.395842460965</v>
      </c>
      <c r="I7" s="62"/>
    </row>
    <row r="8" customHeight="1" spans="1:9">
      <c r="A8" s="34">
        <v>1.1</v>
      </c>
      <c r="B8" s="54" t="s">
        <v>170</v>
      </c>
      <c r="C8" s="55"/>
      <c r="D8" s="34" t="s">
        <v>171</v>
      </c>
      <c r="E8" s="49">
        <v>14.1551230401177</v>
      </c>
      <c r="F8" s="56">
        <v>0.12</v>
      </c>
      <c r="G8" s="49">
        <v>22.6637168141593</v>
      </c>
      <c r="H8" s="49">
        <f t="shared" ref="H8:H11" si="0">E8*(1+F8)*G8</f>
        <v>359.304624056908</v>
      </c>
      <c r="I8" s="64" t="s">
        <v>172</v>
      </c>
    </row>
    <row r="9" customHeight="1" spans="1:9">
      <c r="A9" s="34">
        <v>1.2</v>
      </c>
      <c r="B9" s="54" t="s">
        <v>173</v>
      </c>
      <c r="C9" s="55"/>
      <c r="D9" s="34" t="s">
        <v>171</v>
      </c>
      <c r="E9" s="49">
        <v>0.881095384615384</v>
      </c>
      <c r="F9" s="56">
        <v>0.12</v>
      </c>
      <c r="G9" s="49">
        <v>21.8672566371681</v>
      </c>
      <c r="H9" s="49">
        <f t="shared" si="0"/>
        <v>21.579195564874</v>
      </c>
      <c r="I9" s="34" t="s">
        <v>172</v>
      </c>
    </row>
    <row r="10" customHeight="1" spans="1:9">
      <c r="A10" s="34">
        <v>1.3</v>
      </c>
      <c r="B10" s="34" t="s">
        <v>174</v>
      </c>
      <c r="C10" s="34"/>
      <c r="D10" s="34" t="s">
        <v>171</v>
      </c>
      <c r="E10" s="49">
        <v>0.833809289657711</v>
      </c>
      <c r="F10" s="56">
        <v>0.12</v>
      </c>
      <c r="G10" s="49">
        <v>20.8938053097345</v>
      </c>
      <c r="H10" s="49">
        <f t="shared" si="0"/>
        <v>19.512022839183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50.3234402245334</v>
      </c>
      <c r="I12" s="62"/>
    </row>
    <row r="13" customHeight="1" spans="1:9">
      <c r="A13" s="34">
        <v>2.1</v>
      </c>
      <c r="B13" s="34" t="s">
        <v>240</v>
      </c>
      <c r="C13" s="34"/>
      <c r="D13" s="34" t="s">
        <v>178</v>
      </c>
      <c r="E13" s="49">
        <v>0.736105999263894</v>
      </c>
      <c r="F13" s="56">
        <v>0</v>
      </c>
      <c r="G13" s="49">
        <v>68.3643935450286</v>
      </c>
      <c r="H13" s="49">
        <f t="shared" ref="H13:H21" si="1">E13*(1+F13)*G13</f>
        <v>50.3234402245334</v>
      </c>
      <c r="I13" s="34" t="s">
        <v>179</v>
      </c>
    </row>
    <row r="14" customHeight="1" spans="1:9">
      <c r="A14" s="52">
        <v>3</v>
      </c>
      <c r="B14" s="52" t="s">
        <v>180</v>
      </c>
      <c r="C14" s="52"/>
      <c r="D14" s="52"/>
      <c r="E14" s="52"/>
      <c r="F14" s="52"/>
      <c r="G14" s="52"/>
      <c r="H14" s="53">
        <f>H15</f>
        <v>99.0271454203435</v>
      </c>
      <c r="I14" s="62"/>
    </row>
    <row r="15" customHeight="1" spans="1:9">
      <c r="A15" s="34">
        <v>3.1</v>
      </c>
      <c r="B15" s="34" t="s">
        <v>181</v>
      </c>
      <c r="C15" s="34"/>
      <c r="D15" s="34" t="s">
        <v>182</v>
      </c>
      <c r="E15" s="49">
        <v>0.660882791902834</v>
      </c>
      <c r="F15" s="56">
        <v>0.02</v>
      </c>
      <c r="G15" s="49">
        <v>146.902654867257</v>
      </c>
      <c r="H15" s="49">
        <f t="shared" si="1"/>
        <v>99.0271454203435</v>
      </c>
      <c r="I15" s="34" t="s">
        <v>183</v>
      </c>
    </row>
    <row r="16" customHeight="1" spans="1:9">
      <c r="A16" s="52">
        <v>4</v>
      </c>
      <c r="B16" s="52" t="s">
        <v>184</v>
      </c>
      <c r="C16" s="52"/>
      <c r="D16" s="52"/>
      <c r="E16" s="52"/>
      <c r="F16" s="52"/>
      <c r="G16" s="52"/>
      <c r="H16" s="53">
        <f>SUM(H17:H21)</f>
        <v>34.4799353616419</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3.13891301680775</v>
      </c>
      <c r="F18" s="56">
        <v>0.03</v>
      </c>
      <c r="G18" s="49">
        <v>9.38053097345133</v>
      </c>
      <c r="H18" s="49">
        <f t="shared" si="1"/>
        <v>30.3280109004487</v>
      </c>
      <c r="I18" s="34" t="s">
        <v>188</v>
      </c>
    </row>
    <row r="19" customHeight="1" spans="1:9">
      <c r="A19" s="34">
        <v>4.3</v>
      </c>
      <c r="B19" s="34" t="s">
        <v>190</v>
      </c>
      <c r="C19" s="34"/>
      <c r="D19" s="34" t="s">
        <v>187</v>
      </c>
      <c r="E19" s="49">
        <v>0.175193227824807</v>
      </c>
      <c r="F19" s="56">
        <v>0.03</v>
      </c>
      <c r="G19" s="49">
        <v>23.0088495575221</v>
      </c>
      <c r="H19" s="49">
        <f t="shared" si="1"/>
        <v>4.15192446119321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15.0103172616857</v>
      </c>
      <c r="I22" s="62" t="s">
        <v>185</v>
      </c>
    </row>
    <row r="23" customHeight="1" spans="1:9">
      <c r="A23" s="34">
        <v>5.1</v>
      </c>
      <c r="B23" s="34" t="s">
        <v>196</v>
      </c>
      <c r="C23" s="34"/>
      <c r="D23" s="34" t="s">
        <v>194</v>
      </c>
      <c r="E23" s="49">
        <v>5.40301803459698</v>
      </c>
      <c r="F23" s="56">
        <v>0.03</v>
      </c>
      <c r="G23" s="49">
        <v>1.08</v>
      </c>
      <c r="H23" s="49">
        <f t="shared" ref="H23:H33" si="2">E23*(1+F23)*G23</f>
        <v>6.01031726168568</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697.236680729169</v>
      </c>
      <c r="I34" s="65" t="s">
        <v>211</v>
      </c>
    </row>
    <row r="35" customHeight="1" spans="1:9">
      <c r="A35" s="58">
        <v>13</v>
      </c>
      <c r="B35" s="60" t="s">
        <v>212</v>
      </c>
      <c r="C35" s="61"/>
      <c r="D35" s="58" t="s">
        <v>6</v>
      </c>
      <c r="E35" s="60" t="s">
        <v>213</v>
      </c>
      <c r="F35" s="61"/>
      <c r="G35" s="63">
        <v>0.085</v>
      </c>
      <c r="H35" s="53">
        <f>H34*G35</f>
        <v>59.2651178619794</v>
      </c>
      <c r="I35" s="66"/>
    </row>
    <row r="36" customHeight="1" spans="1:9">
      <c r="A36" s="58">
        <v>14</v>
      </c>
      <c r="B36" s="60" t="s">
        <v>214</v>
      </c>
      <c r="C36" s="61"/>
      <c r="D36" s="58" t="s">
        <v>6</v>
      </c>
      <c r="E36" s="60" t="s">
        <v>215</v>
      </c>
      <c r="F36" s="61"/>
      <c r="G36" s="62"/>
      <c r="H36" s="53">
        <f>H34+H35</f>
        <v>756.501798591148</v>
      </c>
      <c r="I36" s="67">
        <f>H36</f>
        <v>756.501798591148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141</v>
      </c>
      <c r="C3" s="34"/>
      <c r="D3" s="34"/>
      <c r="E3" s="34" t="s">
        <v>156</v>
      </c>
      <c r="F3" s="48" t="s">
        <v>54</v>
      </c>
      <c r="G3" s="48"/>
      <c r="H3" s="34"/>
      <c r="I3" s="34"/>
    </row>
    <row r="4" customHeight="1" spans="1:9">
      <c r="A4" s="48" t="s">
        <v>157</v>
      </c>
      <c r="B4" s="34">
        <v>1600</v>
      </c>
      <c r="C4" s="48" t="s">
        <v>158</v>
      </c>
      <c r="D4" s="34">
        <v>2080</v>
      </c>
      <c r="E4" s="34" t="s">
        <v>159</v>
      </c>
      <c r="F4" s="49">
        <v>3.328</v>
      </c>
      <c r="G4" s="50" t="s">
        <v>160</v>
      </c>
      <c r="H4" s="34"/>
      <c r="I4" s="34"/>
    </row>
    <row r="5" customHeight="1" spans="1:9">
      <c r="A5" s="48"/>
      <c r="B5" s="34"/>
      <c r="C5" s="48"/>
      <c r="D5" s="34"/>
      <c r="E5" s="34"/>
      <c r="F5" s="49">
        <v>3.24205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300.427627224442</v>
      </c>
      <c r="I7" s="62"/>
    </row>
    <row r="8" customHeight="1" spans="1:9">
      <c r="A8" s="34">
        <v>1.1</v>
      </c>
      <c r="B8" s="54" t="s">
        <v>170</v>
      </c>
      <c r="C8" s="55"/>
      <c r="D8" s="34" t="s">
        <v>171</v>
      </c>
      <c r="E8" s="49">
        <v>11.3128553373204</v>
      </c>
      <c r="F8" s="56">
        <v>0.12</v>
      </c>
      <c r="G8" s="49">
        <v>22.6637168141593</v>
      </c>
      <c r="H8" s="49">
        <f t="shared" ref="H8:H11" si="0">E8*(1+F8)*G8</f>
        <v>287.158311691531</v>
      </c>
      <c r="I8" s="64" t="s">
        <v>172</v>
      </c>
    </row>
    <row r="9" customHeight="1" spans="1:9">
      <c r="A9" s="34">
        <v>1.2</v>
      </c>
      <c r="B9" s="54" t="s">
        <v>173</v>
      </c>
      <c r="C9" s="55"/>
      <c r="D9" s="34" t="s">
        <v>171</v>
      </c>
      <c r="E9" s="49">
        <v>0.541796502001413</v>
      </c>
      <c r="F9" s="56">
        <v>0.12</v>
      </c>
      <c r="G9" s="49">
        <v>21.8672566371681</v>
      </c>
      <c r="H9" s="49">
        <f t="shared" si="0"/>
        <v>13.269315532911</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20.1919792235987</v>
      </c>
      <c r="I12" s="62"/>
    </row>
    <row r="13" customHeight="1" spans="1:9">
      <c r="A13" s="34">
        <v>2.1</v>
      </c>
      <c r="B13" s="34" t="s">
        <v>242</v>
      </c>
      <c r="C13" s="34"/>
      <c r="D13" s="34" t="s">
        <v>178</v>
      </c>
      <c r="E13" s="49">
        <v>0.313947099913665</v>
      </c>
      <c r="F13" s="56">
        <v>0</v>
      </c>
      <c r="G13" s="49">
        <v>64.3165018219677</v>
      </c>
      <c r="H13" s="49">
        <f t="shared" ref="H13:H21" si="1">E13*(1+F13)*G13</f>
        <v>20.1919792235987</v>
      </c>
      <c r="I13" s="34" t="s">
        <v>179</v>
      </c>
    </row>
    <row r="14" customHeight="1" spans="1:9">
      <c r="A14" s="52">
        <v>3</v>
      </c>
      <c r="B14" s="52" t="s">
        <v>180</v>
      </c>
      <c r="C14" s="52"/>
      <c r="D14" s="52"/>
      <c r="E14" s="52"/>
      <c r="F14" s="52"/>
      <c r="G14" s="52"/>
      <c r="H14" s="53">
        <f>H15</f>
        <v>113.192289251366</v>
      </c>
      <c r="I14" s="62"/>
    </row>
    <row r="15" customHeight="1" spans="1:9">
      <c r="A15" s="34">
        <v>3.1</v>
      </c>
      <c r="B15" s="34" t="s">
        <v>181</v>
      </c>
      <c r="C15" s="34"/>
      <c r="D15" s="34" t="s">
        <v>182</v>
      </c>
      <c r="E15" s="49">
        <v>0.755417474923475</v>
      </c>
      <c r="F15" s="56">
        <v>0.02</v>
      </c>
      <c r="G15" s="49">
        <v>146.902654867257</v>
      </c>
      <c r="H15" s="49">
        <f t="shared" si="1"/>
        <v>113.192289251366</v>
      </c>
      <c r="I15" s="34" t="s">
        <v>183</v>
      </c>
    </row>
    <row r="16" customHeight="1" spans="1:9">
      <c r="A16" s="52">
        <v>4</v>
      </c>
      <c r="B16" s="52" t="s">
        <v>184</v>
      </c>
      <c r="C16" s="52"/>
      <c r="D16" s="52"/>
      <c r="E16" s="52"/>
      <c r="F16" s="52"/>
      <c r="G16" s="52"/>
      <c r="H16" s="53">
        <f>SUM(H17:H21)</f>
        <v>28.512585204803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2.17882636109149</v>
      </c>
      <c r="F18" s="56">
        <v>0.03</v>
      </c>
      <c r="G18" s="49">
        <v>9.38053097345133</v>
      </c>
      <c r="H18" s="49">
        <f t="shared" si="1"/>
        <v>21.0517046109707</v>
      </c>
      <c r="I18" s="34" t="s">
        <v>188</v>
      </c>
    </row>
    <row r="19" customHeight="1" spans="1:9">
      <c r="A19" s="34">
        <v>4.3</v>
      </c>
      <c r="B19" s="34" t="s">
        <v>190</v>
      </c>
      <c r="C19" s="34"/>
      <c r="D19" s="34" t="s">
        <v>187</v>
      </c>
      <c r="E19" s="49">
        <v>0.113177929518876</v>
      </c>
      <c r="F19" s="56">
        <v>0.03</v>
      </c>
      <c r="G19" s="49">
        <v>23.0088495575221</v>
      </c>
      <c r="H19" s="49">
        <f t="shared" si="1"/>
        <v>2.68221677213761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0.674986264814379</v>
      </c>
      <c r="F21" s="56">
        <v>0</v>
      </c>
      <c r="G21" s="49">
        <v>7.07964601769912</v>
      </c>
      <c r="H21" s="49">
        <f t="shared" si="1"/>
        <v>4.77866382169472</v>
      </c>
      <c r="I21" s="50"/>
    </row>
    <row r="22" customHeight="1" spans="1:9">
      <c r="A22" s="52">
        <v>5</v>
      </c>
      <c r="B22" s="52" t="s">
        <v>195</v>
      </c>
      <c r="C22" s="52"/>
      <c r="D22" s="52"/>
      <c r="E22" s="52"/>
      <c r="F22" s="52"/>
      <c r="G22" s="52"/>
      <c r="H22" s="53">
        <f>SUM(H23:H27)</f>
        <v>8.42188153497906</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4.2076446118829</v>
      </c>
      <c r="F24" s="56">
        <v>0.03</v>
      </c>
      <c r="G24" s="49">
        <v>0.0973451327433628</v>
      </c>
      <c r="H24" s="49">
        <f t="shared" si="2"/>
        <v>0.421881534979055</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568.746362439188</v>
      </c>
      <c r="I34" s="65" t="s">
        <v>211</v>
      </c>
    </row>
    <row r="35" customHeight="1" spans="1:9">
      <c r="A35" s="58">
        <v>13</v>
      </c>
      <c r="B35" s="60" t="s">
        <v>212</v>
      </c>
      <c r="C35" s="61"/>
      <c r="D35" s="58" t="s">
        <v>6</v>
      </c>
      <c r="E35" s="60" t="s">
        <v>213</v>
      </c>
      <c r="F35" s="61"/>
      <c r="G35" s="63">
        <v>0.085</v>
      </c>
      <c r="H35" s="53">
        <f>H34*G35</f>
        <v>48.343440807331</v>
      </c>
      <c r="I35" s="66"/>
    </row>
    <row r="36" customHeight="1" spans="1:9">
      <c r="A36" s="58">
        <v>14</v>
      </c>
      <c r="B36" s="60" t="s">
        <v>214</v>
      </c>
      <c r="C36" s="61"/>
      <c r="D36" s="58" t="s">
        <v>6</v>
      </c>
      <c r="E36" s="60" t="s">
        <v>215</v>
      </c>
      <c r="F36" s="61"/>
      <c r="G36" s="62"/>
      <c r="H36" s="53">
        <f>H34+H35</f>
        <v>617.08980324652</v>
      </c>
      <c r="I36" s="67">
        <f>H36</f>
        <v>617.08980324652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ummaryRight="0"/>
  </sheetPr>
  <dimension ref="A1:I69"/>
  <sheetViews>
    <sheetView view="pageBreakPreview" zoomScaleNormal="100" workbookViewId="0">
      <pane xSplit="3" ySplit="3" topLeftCell="D54" activePane="bottomRight" state="frozen"/>
      <selection/>
      <selection pane="topRight"/>
      <selection pane="bottomLeft"/>
      <selection pane="bottomRight" activeCell="A1" sqref="A1:G69"/>
    </sheetView>
  </sheetViews>
  <sheetFormatPr defaultColWidth="9" defaultRowHeight="10.8"/>
  <cols>
    <col min="1" max="1" width="3.87962962962963" style="20" customWidth="1"/>
    <col min="2" max="2" width="9.5" style="46" customWidth="1"/>
    <col min="3" max="3" width="10.6296296296296" style="20" customWidth="1"/>
    <col min="4" max="4" width="28.3796296296296" style="20" customWidth="1"/>
    <col min="5" max="5" width="10.6296296296296" style="104" customWidth="1"/>
    <col min="6" max="6" width="13" style="20" customWidth="1"/>
    <col min="7" max="7" width="16" style="46" customWidth="1"/>
    <col min="8" max="16384" width="9" style="20"/>
  </cols>
  <sheetData>
    <row r="1" ht="12" customHeight="1" spans="1:7">
      <c r="A1" s="47" t="s">
        <v>60</v>
      </c>
      <c r="B1" s="47"/>
      <c r="C1" s="47"/>
      <c r="D1" s="47"/>
      <c r="E1" s="105"/>
      <c r="F1" s="47"/>
      <c r="G1" s="47"/>
    </row>
    <row r="2" spans="1:7">
      <c r="A2" s="106" t="s">
        <v>37</v>
      </c>
      <c r="B2" s="106" t="s">
        <v>61</v>
      </c>
      <c r="C2" s="107" t="s">
        <v>62</v>
      </c>
      <c r="D2" s="107" t="s">
        <v>63</v>
      </c>
      <c r="E2" s="108" t="s">
        <v>39</v>
      </c>
      <c r="F2" s="109" t="s">
        <v>64</v>
      </c>
      <c r="G2" s="109" t="s">
        <v>65</v>
      </c>
    </row>
    <row r="3" spans="1:7">
      <c r="A3" s="106"/>
      <c r="B3" s="106"/>
      <c r="C3" s="107"/>
      <c r="D3" s="107"/>
      <c r="E3" s="108"/>
      <c r="F3" s="109"/>
      <c r="G3" s="109"/>
    </row>
    <row r="4" ht="22" customHeight="1" outlineLevel="1" spans="1:7">
      <c r="A4" s="34">
        <v>1</v>
      </c>
      <c r="B4" s="34" t="str">
        <f>+工程量计算数!B2</f>
        <v>门窗类型</v>
      </c>
      <c r="C4" s="34" t="s">
        <v>66</v>
      </c>
      <c r="D4" s="51" t="s">
        <v>67</v>
      </c>
      <c r="E4" s="49">
        <f>+工程量计算数!H65</f>
        <v>28.416</v>
      </c>
      <c r="F4" s="49">
        <f>'C0615(外开)'!$H$36</f>
        <v>846.018912105497</v>
      </c>
      <c r="G4" s="49">
        <f>E4*F4</f>
        <v>24040.4734063898</v>
      </c>
    </row>
    <row r="5" ht="22" customHeight="1" outlineLevel="1" spans="1:7">
      <c r="A5" s="34">
        <v>1</v>
      </c>
      <c r="B5" s="34" t="str">
        <f>+工程量计算数!B3</f>
        <v>外平开窗</v>
      </c>
      <c r="C5" s="34" t="s">
        <v>68</v>
      </c>
      <c r="D5" s="51" t="s">
        <v>67</v>
      </c>
      <c r="E5" s="49">
        <f>+工程量计算数!H27+工程量计算数!H44</f>
        <v>113.22</v>
      </c>
      <c r="F5" s="49">
        <f>'C0915(外开)'!$H$36</f>
        <v>691.142942716854</v>
      </c>
      <c r="G5" s="49">
        <f t="shared" ref="G5:G13" si="0">E5*F5</f>
        <v>78251.2039744022</v>
      </c>
    </row>
    <row r="6" ht="22" customHeight="1" outlineLevel="1" spans="1:9">
      <c r="A6" s="34">
        <v>2</v>
      </c>
      <c r="B6" s="34" t="s">
        <v>48</v>
      </c>
      <c r="C6" s="34" t="s">
        <v>69</v>
      </c>
      <c r="D6" s="51" t="s">
        <v>67</v>
      </c>
      <c r="E6" s="49">
        <f>+工程量计算数!H7+工程量计算数!H46+工程量计算数!H91</f>
        <v>168.72</v>
      </c>
      <c r="F6" s="49">
        <f>'C1215(外开)'!$H$36</f>
        <v>701.635594711533</v>
      </c>
      <c r="G6" s="49">
        <f t="shared" si="0"/>
        <v>118379.95753973</v>
      </c>
      <c r="I6" s="20">
        <f>462+1744+1200</f>
        <v>3406</v>
      </c>
    </row>
    <row r="7" ht="22" customHeight="1" outlineLevel="1" spans="1:9">
      <c r="A7" s="34">
        <v>3</v>
      </c>
      <c r="B7" s="34" t="s">
        <v>48</v>
      </c>
      <c r="C7" s="34" t="s">
        <v>70</v>
      </c>
      <c r="D7" s="51" t="s">
        <v>67</v>
      </c>
      <c r="E7" s="49">
        <f>+工程量计算数!H6+工程量计算数!H28+工程量计算数!H45+工程量计算数!H67+工程量计算数!H90</f>
        <v>705.96</v>
      </c>
      <c r="F7" s="49">
        <f>'C1515(外开)'!$H$36</f>
        <v>631.677538789892</v>
      </c>
      <c r="G7" s="49">
        <f t="shared" si="0"/>
        <v>445939.075284112</v>
      </c>
      <c r="I7" s="20">
        <f>+I6*0.8</f>
        <v>2724.8</v>
      </c>
    </row>
    <row r="8" ht="22" customHeight="1" outlineLevel="1" spans="1:7">
      <c r="A8" s="34">
        <v>4</v>
      </c>
      <c r="B8" s="34" t="s">
        <v>48</v>
      </c>
      <c r="C8" s="34" t="s">
        <v>71</v>
      </c>
      <c r="D8" s="51" t="s">
        <v>67</v>
      </c>
      <c r="E8" s="49">
        <f>+工程量计算数!H9+工程量计算数!H93</f>
        <v>31.5</v>
      </c>
      <c r="F8" s="49">
        <f>'C1515''(外开)'!$H$36</f>
        <v>629.626624389241</v>
      </c>
      <c r="G8" s="49">
        <f t="shared" si="0"/>
        <v>19833.2386682611</v>
      </c>
    </row>
    <row r="9" ht="22" customHeight="1" outlineLevel="1" spans="1:7">
      <c r="A9" s="34">
        <v>5</v>
      </c>
      <c r="B9" s="34" t="s">
        <v>48</v>
      </c>
      <c r="C9" s="34" t="s">
        <v>72</v>
      </c>
      <c r="D9" s="51" t="s">
        <v>67</v>
      </c>
      <c r="E9" s="110">
        <v>255.744</v>
      </c>
      <c r="F9" s="49">
        <f>'C1815(外开)'!$H$36</f>
        <v>582.78833034633</v>
      </c>
      <c r="G9" s="49">
        <f t="shared" si="0"/>
        <v>149044.618756092</v>
      </c>
    </row>
    <row r="10" ht="22" customHeight="1" outlineLevel="1" spans="1:7">
      <c r="A10" s="34">
        <v>6</v>
      </c>
      <c r="B10" s="34" t="s">
        <v>48</v>
      </c>
      <c r="C10" s="34" t="s">
        <v>73</v>
      </c>
      <c r="D10" s="51" t="s">
        <v>67</v>
      </c>
      <c r="E10" s="49">
        <f>+工程量计算数!H63</f>
        <v>239.232</v>
      </c>
      <c r="F10" s="49">
        <f>'C2118(外开)'!$H$36</f>
        <v>525.949312336957</v>
      </c>
      <c r="G10" s="49">
        <f t="shared" si="0"/>
        <v>125823.905888995</v>
      </c>
    </row>
    <row r="11" ht="22" customHeight="1" outlineLevel="1" spans="1:7">
      <c r="A11" s="34">
        <v>7</v>
      </c>
      <c r="B11" s="34" t="s">
        <v>48</v>
      </c>
      <c r="C11" s="92" t="s">
        <v>74</v>
      </c>
      <c r="D11" s="51" t="s">
        <v>67</v>
      </c>
      <c r="E11" s="49">
        <f>+工程量计算数!H4+工程量计算数!H43+工程量计算数!H76+工程量计算数!H88</f>
        <v>343.896</v>
      </c>
      <c r="F11" s="49">
        <f>'TC2118(外开)'!$H$36</f>
        <v>525.949312336957</v>
      </c>
      <c r="G11" s="49">
        <f t="shared" si="0"/>
        <v>180871.86471543</v>
      </c>
    </row>
    <row r="12" ht="22" customHeight="1" outlineLevel="1" spans="1:7">
      <c r="A12" s="34">
        <v>8</v>
      </c>
      <c r="B12" s="34" t="s">
        <v>48</v>
      </c>
      <c r="C12" s="92" t="s">
        <v>75</v>
      </c>
      <c r="D12" s="51" t="str">
        <f>+工程量计算数!D24</f>
        <v>65系列断桥铝合金窗
5+9A+5+9A+5中空Low-E钢化玻璃</v>
      </c>
      <c r="E12" s="49">
        <f>+工程量计算数!H24</f>
        <v>205.056</v>
      </c>
      <c r="F12" s="49">
        <f>'TC2418(外开)'!$H$36</f>
        <v>624.025612175061</v>
      </c>
      <c r="G12" s="49">
        <f t="shared" si="0"/>
        <v>127960.195930169</v>
      </c>
    </row>
    <row r="13" ht="22" customHeight="1" outlineLevel="1" spans="1:7">
      <c r="A13" s="34">
        <v>9</v>
      </c>
      <c r="B13" s="34" t="s">
        <v>48</v>
      </c>
      <c r="C13" s="92" t="s">
        <v>76</v>
      </c>
      <c r="D13" s="51" t="s">
        <v>67</v>
      </c>
      <c r="E13" s="49">
        <f>+工程量计算数!H3+工程量计算数!H42+工程量计算数!H87</f>
        <v>352.44</v>
      </c>
      <c r="F13" s="49">
        <f>'TC3318(外开)'!$H$36</f>
        <v>543.952041068116</v>
      </c>
      <c r="G13" s="49">
        <f t="shared" si="0"/>
        <v>191710.457354047</v>
      </c>
    </row>
    <row r="14" ht="22" customHeight="1" spans="1:7">
      <c r="A14" s="111"/>
      <c r="B14" s="111" t="s">
        <v>48</v>
      </c>
      <c r="C14" s="111" t="s">
        <v>77</v>
      </c>
      <c r="D14" s="112"/>
      <c r="E14" s="113">
        <f>SUM(E4:E13)</f>
        <v>2444.184</v>
      </c>
      <c r="F14" s="113">
        <f>+G14/E14</f>
        <v>598.095311775884</v>
      </c>
      <c r="G14" s="113">
        <f>SUM(G4:G13)</f>
        <v>1461854.99151763</v>
      </c>
    </row>
    <row r="15" ht="22" customHeight="1" outlineLevel="1" spans="1:7">
      <c r="A15" s="34">
        <v>1</v>
      </c>
      <c r="B15" s="34" t="s">
        <v>49</v>
      </c>
      <c r="C15" s="34" t="s">
        <v>78</v>
      </c>
      <c r="D15" s="51" t="s">
        <v>79</v>
      </c>
      <c r="E15" s="49">
        <f>+工程量计算数!H30</f>
        <v>3.204</v>
      </c>
      <c r="F15" s="49">
        <f>'C1209(推拉)'!$H$36</f>
        <v>599.317508287104</v>
      </c>
      <c r="G15" s="49">
        <f>E15*F15</f>
        <v>1920.21329655188</v>
      </c>
    </row>
    <row r="16" ht="22" customHeight="1" outlineLevel="1" spans="1:7">
      <c r="A16" s="34">
        <v>2</v>
      </c>
      <c r="B16" s="34" t="s">
        <v>49</v>
      </c>
      <c r="C16" s="34" t="s">
        <v>80</v>
      </c>
      <c r="D16" s="51" t="s">
        <v>79</v>
      </c>
      <c r="E16" s="49">
        <f>+工程量计算数!H11+工程量计算数!H31+工程量计算数!H48+工程量计算数!H81+工程量计算数!H95</f>
        <v>159.516</v>
      </c>
      <c r="F16" s="49">
        <f>'C1211(推拉)'!$H$36</f>
        <v>561.457543324523</v>
      </c>
      <c r="G16" s="49">
        <f>E16*F16</f>
        <v>89561.4614809546</v>
      </c>
    </row>
    <row r="17" ht="22" customHeight="1" outlineLevel="1" spans="1:7">
      <c r="A17" s="34">
        <v>3</v>
      </c>
      <c r="B17" s="34" t="s">
        <v>49</v>
      </c>
      <c r="C17" s="34" t="s">
        <v>69</v>
      </c>
      <c r="D17" s="51" t="s">
        <v>79</v>
      </c>
      <c r="E17" s="49">
        <f>+工程量计算数!H29</f>
        <v>21.312</v>
      </c>
      <c r="F17" s="49">
        <f>'C1215(推拉)'!$H$36</f>
        <v>514.637711791852</v>
      </c>
      <c r="G17" s="49">
        <f>E17*F17</f>
        <v>10967.958913708</v>
      </c>
    </row>
    <row r="18" ht="22" customHeight="1" outlineLevel="1" spans="1:7">
      <c r="A18" s="34">
        <v>4</v>
      </c>
      <c r="B18" s="34" t="s">
        <v>49</v>
      </c>
      <c r="C18" s="34" t="s">
        <v>71</v>
      </c>
      <c r="D18" s="51" t="s">
        <v>79</v>
      </c>
      <c r="E18" s="49">
        <f>+工程量计算数!H70</f>
        <v>45</v>
      </c>
      <c r="F18" s="49">
        <f>'C1515''(推拉)'!$H$36</f>
        <v>477.996708951111</v>
      </c>
      <c r="G18" s="49">
        <f t="shared" ref="G18:G27" si="1">E18*F18</f>
        <v>21509.8519028</v>
      </c>
    </row>
    <row r="19" ht="22" customHeight="1" outlineLevel="1" spans="1:7">
      <c r="A19" s="34">
        <v>5</v>
      </c>
      <c r="B19" s="34" t="s">
        <v>49</v>
      </c>
      <c r="C19" s="34" t="s">
        <v>81</v>
      </c>
      <c r="D19" s="51" t="s">
        <v>79</v>
      </c>
      <c r="E19" s="49">
        <f>+工程量计算数!H47</f>
        <v>51.408</v>
      </c>
      <c r="F19" s="49">
        <f>'C2724(推拉)'!$H$36</f>
        <v>370.085531229233</v>
      </c>
      <c r="G19" s="49">
        <f t="shared" si="1"/>
        <v>19025.3569894324</v>
      </c>
    </row>
    <row r="20" ht="22" customHeight="1" spans="1:7">
      <c r="A20" s="111"/>
      <c r="B20" s="111" t="s">
        <v>49</v>
      </c>
      <c r="C20" s="111" t="s">
        <v>77</v>
      </c>
      <c r="D20" s="112"/>
      <c r="E20" s="113">
        <f>SUM(E15:E19)</f>
        <v>280.44</v>
      </c>
      <c r="F20" s="113">
        <f>+G20/E20</f>
        <v>509.8589451699</v>
      </c>
      <c r="G20" s="113">
        <f>SUM(G15:G19)</f>
        <v>142984.842583447</v>
      </c>
    </row>
    <row r="21" ht="22" customHeight="1" outlineLevel="1" spans="1:7">
      <c r="A21" s="34">
        <v>1</v>
      </c>
      <c r="B21" s="34" t="s">
        <v>50</v>
      </c>
      <c r="C21" s="34" t="s">
        <v>68</v>
      </c>
      <c r="D21" s="51" t="s">
        <v>67</v>
      </c>
      <c r="E21" s="49">
        <f>+工程量计算数!H69</f>
        <v>5.328</v>
      </c>
      <c r="F21" s="49">
        <f>'C0915(固定)'!$H$36</f>
        <v>458.62442309902</v>
      </c>
      <c r="G21" s="49">
        <f t="shared" si="1"/>
        <v>2443.55092627158</v>
      </c>
    </row>
    <row r="22" ht="22" customHeight="1" outlineLevel="1" spans="1:7">
      <c r="A22" s="34">
        <v>2</v>
      </c>
      <c r="B22" s="34" t="s">
        <v>50</v>
      </c>
      <c r="C22" s="34" t="s">
        <v>82</v>
      </c>
      <c r="D22" s="51" t="s">
        <v>67</v>
      </c>
      <c r="E22" s="49">
        <f>+工程量计算数!H68</f>
        <v>3.12</v>
      </c>
      <c r="F22" s="49">
        <f>'C1008(固定)'!$H$36</f>
        <v>514.134949633512</v>
      </c>
      <c r="G22" s="49">
        <f t="shared" si="1"/>
        <v>1604.10104285656</v>
      </c>
    </row>
    <row r="23" ht="22" customHeight="1" outlineLevel="1" spans="1:7">
      <c r="A23" s="34">
        <v>3</v>
      </c>
      <c r="B23" s="34" t="s">
        <v>50</v>
      </c>
      <c r="C23" s="34" t="s">
        <v>83</v>
      </c>
      <c r="D23" s="51" t="s">
        <v>67</v>
      </c>
      <c r="E23" s="49">
        <f t="array" ref="E23">SUMPRODUCT(ISNUMBER(FIND(C23,工程量计算数!$C$3:$C$107))*工程量计算数!$H$3:$H$107)</f>
        <v>8.568</v>
      </c>
      <c r="F23" s="49">
        <f>'C1224(固定)'!$H$36</f>
        <v>401.810974570428</v>
      </c>
      <c r="G23" s="49">
        <f t="shared" si="1"/>
        <v>3442.71643011943</v>
      </c>
    </row>
    <row r="24" ht="22" customHeight="1" outlineLevel="1" spans="1:7">
      <c r="A24" s="34">
        <v>4</v>
      </c>
      <c r="B24" s="34" t="s">
        <v>50</v>
      </c>
      <c r="C24" s="34" t="s">
        <v>84</v>
      </c>
      <c r="D24" s="51" t="s">
        <v>67</v>
      </c>
      <c r="E24" s="49">
        <f>+工程量计算数!H79</f>
        <v>34.176</v>
      </c>
      <c r="F24" s="49">
        <f>'C2418(固定)'!$H$36</f>
        <v>399.449954410978</v>
      </c>
      <c r="G24" s="49">
        <f t="shared" si="1"/>
        <v>13651.6016419496</v>
      </c>
    </row>
    <row r="25" ht="22" customHeight="1" outlineLevel="1" spans="1:7">
      <c r="A25" s="34">
        <v>5</v>
      </c>
      <c r="B25" s="34" t="s">
        <v>50</v>
      </c>
      <c r="C25" s="34" t="s">
        <v>81</v>
      </c>
      <c r="D25" s="51" t="s">
        <v>67</v>
      </c>
      <c r="E25" s="49">
        <f>+工程量计算数!H8+工程量计算数!H92</f>
        <v>102.816</v>
      </c>
      <c r="F25" s="49">
        <f>'C2724(固定)'!$H$36</f>
        <v>377.975689374418</v>
      </c>
      <c r="G25" s="49">
        <f t="shared" si="1"/>
        <v>38861.9484787202</v>
      </c>
    </row>
    <row r="26" ht="22" customHeight="1" outlineLevel="1" spans="1:7">
      <c r="A26" s="34">
        <v>6</v>
      </c>
      <c r="B26" s="34" t="s">
        <v>50</v>
      </c>
      <c r="C26" s="34" t="s">
        <v>85</v>
      </c>
      <c r="D26" s="51" t="s">
        <v>67</v>
      </c>
      <c r="E26" s="49">
        <f>+工程量计算数!H80</f>
        <v>42.72</v>
      </c>
      <c r="F26" s="49">
        <f>'C3018(固定)'!$H$36</f>
        <v>405.43667488042</v>
      </c>
      <c r="G26" s="49">
        <f t="shared" si="1"/>
        <v>17320.2547508915</v>
      </c>
    </row>
    <row r="27" ht="22" customHeight="1" outlineLevel="1" spans="1:7">
      <c r="A27" s="34">
        <v>7</v>
      </c>
      <c r="B27" s="34" t="s">
        <v>50</v>
      </c>
      <c r="C27" s="34" t="s">
        <v>86</v>
      </c>
      <c r="D27" s="51" t="s">
        <v>67</v>
      </c>
      <c r="E27" s="49">
        <f>+工程量计算数!H10+工程量计算数!H94</f>
        <v>9</v>
      </c>
      <c r="F27" s="49">
        <f>'XC1515(固定)'!$H$36</f>
        <v>443.264998519415</v>
      </c>
      <c r="G27" s="49">
        <f t="shared" si="1"/>
        <v>3989.38498667474</v>
      </c>
    </row>
    <row r="28" ht="22" customHeight="1" spans="1:7">
      <c r="A28" s="111"/>
      <c r="B28" s="111" t="s">
        <v>50</v>
      </c>
      <c r="C28" s="111" t="s">
        <v>77</v>
      </c>
      <c r="D28" s="112"/>
      <c r="E28" s="113">
        <f>SUM(E21:E27)</f>
        <v>205.728</v>
      </c>
      <c r="F28" s="113">
        <f>+G28/E28</f>
        <v>395.247891669989</v>
      </c>
      <c r="G28" s="113">
        <f>SUM(G21:G27)</f>
        <v>81313.5582574836</v>
      </c>
    </row>
    <row r="29" ht="22" customHeight="1" outlineLevel="1" spans="1:7">
      <c r="A29" s="34">
        <v>1</v>
      </c>
      <c r="B29" s="34" t="s">
        <v>51</v>
      </c>
      <c r="C29" s="34" t="s">
        <v>87</v>
      </c>
      <c r="D29" s="51" t="s">
        <v>88</v>
      </c>
      <c r="E29" s="49">
        <v>29</v>
      </c>
      <c r="F29" s="49">
        <f>'MLC1415(门联窗)'!$H$36</f>
        <v>683.828650666251</v>
      </c>
      <c r="G29" s="49">
        <f>E29*$F$29</f>
        <v>19831.0308693213</v>
      </c>
    </row>
    <row r="30" ht="22" customHeight="1" outlineLevel="1" spans="1:7">
      <c r="A30" s="34">
        <v>2</v>
      </c>
      <c r="B30" s="34" t="s">
        <v>51</v>
      </c>
      <c r="C30" s="34" t="s">
        <v>89</v>
      </c>
      <c r="D30" s="51" t="s">
        <v>90</v>
      </c>
      <c r="E30" s="49">
        <v>37.44</v>
      </c>
      <c r="F30" s="49">
        <f>'MLC1515(门联窗)'!$H$36</f>
        <v>663.550878498719</v>
      </c>
      <c r="G30" s="49">
        <f>E30*$F$33</f>
        <v>37012.5651120739</v>
      </c>
    </row>
    <row r="31" ht="22" customHeight="1" outlineLevel="1" spans="1:7">
      <c r="A31" s="34">
        <v>3</v>
      </c>
      <c r="B31" s="34" t="s">
        <v>51</v>
      </c>
      <c r="C31" s="34" t="s">
        <v>91</v>
      </c>
      <c r="D31" s="51" t="s">
        <v>88</v>
      </c>
      <c r="E31" s="49">
        <v>144</v>
      </c>
      <c r="F31" s="49">
        <f>'MLC1524(门联窗)'!$H$37</f>
        <v>762.937878409709</v>
      </c>
      <c r="G31" s="49">
        <f>E31*$F$34</f>
        <v>160005.092983358</v>
      </c>
    </row>
    <row r="32" ht="22" customHeight="1" outlineLevel="1" spans="1:7">
      <c r="A32" s="34">
        <v>4</v>
      </c>
      <c r="B32" s="34" t="s">
        <v>51</v>
      </c>
      <c r="C32" s="34" t="s">
        <v>92</v>
      </c>
      <c r="D32" s="51" t="s">
        <v>93</v>
      </c>
      <c r="E32" s="49">
        <v>17.136</v>
      </c>
      <c r="F32" s="49">
        <f>'MLC1824(门联窗)'!$H$37</f>
        <v>569.262195264027</v>
      </c>
      <c r="G32" s="49">
        <f>E32*$F$33</f>
        <v>16940.3663397569</v>
      </c>
    </row>
    <row r="33" ht="22" customHeight="1" outlineLevel="1" spans="1:7">
      <c r="A33" s="34">
        <v>4</v>
      </c>
      <c r="B33" s="34" t="s">
        <v>51</v>
      </c>
      <c r="C33" s="34" t="s">
        <v>94</v>
      </c>
      <c r="D33" s="51" t="s">
        <v>95</v>
      </c>
      <c r="E33" s="49">
        <v>643.2</v>
      </c>
      <c r="F33" s="49">
        <f>'TLM3854(门联窗)'!$H$44</f>
        <v>988.583469873769</v>
      </c>
      <c r="G33" s="49">
        <f>E33*$F$33</f>
        <v>635856.887822808</v>
      </c>
    </row>
    <row r="34" ht="22" customHeight="1" outlineLevel="1" spans="1:7">
      <c r="A34" s="34">
        <v>5</v>
      </c>
      <c r="B34" s="34" t="s">
        <v>51</v>
      </c>
      <c r="C34" s="34" t="s">
        <v>96</v>
      </c>
      <c r="D34" s="51" t="s">
        <v>97</v>
      </c>
      <c r="E34" s="49">
        <v>871.56</v>
      </c>
      <c r="F34" s="49">
        <f>'TLMLC2754(门联窗)'!$H$44</f>
        <v>1111.1464790511</v>
      </c>
      <c r="G34" s="49">
        <f>E34*$F$34</f>
        <v>968430.825281773</v>
      </c>
    </row>
    <row r="35" ht="22" customHeight="1" spans="1:7">
      <c r="A35" s="111"/>
      <c r="B35" s="111" t="s">
        <v>51</v>
      </c>
      <c r="C35" s="111" t="s">
        <v>77</v>
      </c>
      <c r="D35" s="112"/>
      <c r="E35" s="113">
        <f>+E29+E30+E31+E32+E33+E34</f>
        <v>1742.336</v>
      </c>
      <c r="F35" s="113">
        <f>+G35/E35</f>
        <v>1054.94965862445</v>
      </c>
      <c r="G35" s="113">
        <f>SUM(G29:G34)</f>
        <v>1838076.76840909</v>
      </c>
    </row>
    <row r="36" ht="22" customHeight="1" outlineLevel="1" spans="1:7">
      <c r="A36" s="34">
        <v>1</v>
      </c>
      <c r="B36" s="34" t="s">
        <v>52</v>
      </c>
      <c r="C36" s="34" t="s">
        <v>66</v>
      </c>
      <c r="D36" s="51" t="s">
        <v>67</v>
      </c>
      <c r="E36" s="49">
        <f>+工程量计算数!H25+工程量计算数!H64</f>
        <v>71.04</v>
      </c>
      <c r="F36" s="49">
        <f>'C0615(上悬)'!$H$36</f>
        <v>953.352259208118</v>
      </c>
      <c r="G36" s="49">
        <f t="shared" ref="G36:G40" si="2">E36*F36</f>
        <v>67726.1444941447</v>
      </c>
    </row>
    <row r="37" ht="22" customHeight="1" outlineLevel="1" spans="1:7">
      <c r="A37" s="34">
        <v>2</v>
      </c>
      <c r="B37" s="34" t="s">
        <v>52</v>
      </c>
      <c r="C37" s="34" t="s">
        <v>98</v>
      </c>
      <c r="D37" s="51" t="s">
        <v>67</v>
      </c>
      <c r="E37" s="49">
        <f>+工程量计算数!H66</f>
        <v>75.776</v>
      </c>
      <c r="F37" s="49">
        <f>'C0815(上悬)'!$H$36</f>
        <v>828.680300817371</v>
      </c>
      <c r="G37" s="49">
        <f t="shared" si="2"/>
        <v>62794.0784747371</v>
      </c>
    </row>
    <row r="38" ht="22" customHeight="1" outlineLevel="1" spans="1:7">
      <c r="A38" s="34">
        <v>1</v>
      </c>
      <c r="B38" s="34" t="s">
        <v>52</v>
      </c>
      <c r="C38" s="34" t="s">
        <v>68</v>
      </c>
      <c r="D38" s="51" t="s">
        <v>67</v>
      </c>
      <c r="E38" s="49">
        <f>+工程量计算数!H5</f>
        <v>85.248</v>
      </c>
      <c r="F38" s="49">
        <f>'C0915(上悬)'!$H$36</f>
        <v>788.345255455659</v>
      </c>
      <c r="G38" s="49">
        <f t="shared" si="2"/>
        <v>67204.856337084</v>
      </c>
    </row>
    <row r="39" ht="22" customHeight="1" outlineLevel="1" spans="1:7">
      <c r="A39" s="34">
        <v>1</v>
      </c>
      <c r="B39" s="34" t="s">
        <v>52</v>
      </c>
      <c r="C39" s="34" t="s">
        <v>99</v>
      </c>
      <c r="D39" s="51" t="s">
        <v>67</v>
      </c>
      <c r="E39" s="49">
        <f>+工程量计算数!H26+工程量计算数!H89</f>
        <v>149.184</v>
      </c>
      <c r="F39" s="49">
        <f>' C0915(上悬)'!$H$36</f>
        <v>788.345255455659</v>
      </c>
      <c r="G39" s="49">
        <f t="shared" si="2"/>
        <v>117608.498589897</v>
      </c>
    </row>
    <row r="40" ht="22" customHeight="1" outlineLevel="1" spans="1:7">
      <c r="A40" s="34">
        <v>2</v>
      </c>
      <c r="B40" s="34" t="s">
        <v>52</v>
      </c>
      <c r="C40" s="34" t="s">
        <v>100</v>
      </c>
      <c r="D40" s="51" t="s">
        <v>67</v>
      </c>
      <c r="E40" s="49">
        <f>+工程量计算数!H77</f>
        <v>94.72</v>
      </c>
      <c r="F40" s="49">
        <f>'C1015(上悬)'!$H$36</f>
        <v>756.501798591148</v>
      </c>
      <c r="G40" s="49">
        <f t="shared" si="2"/>
        <v>71655.8503625536</v>
      </c>
    </row>
    <row r="41" ht="22" customHeight="1" spans="1:7">
      <c r="A41" s="111"/>
      <c r="B41" s="111" t="s">
        <v>52</v>
      </c>
      <c r="C41" s="111" t="s">
        <v>77</v>
      </c>
      <c r="D41" s="112"/>
      <c r="E41" s="113">
        <f>SUM(E36:E40)</f>
        <v>475.968</v>
      </c>
      <c r="F41" s="113">
        <f>+G41/E41</f>
        <v>813.057659881371</v>
      </c>
      <c r="G41" s="113">
        <f>SUM(G36:G40)</f>
        <v>386989.428258416</v>
      </c>
    </row>
    <row r="42" ht="18" customHeight="1" outlineLevel="1" spans="1:7">
      <c r="A42" s="34">
        <v>1</v>
      </c>
      <c r="B42" s="34" t="s">
        <v>53</v>
      </c>
      <c r="C42" s="34" t="s">
        <v>101</v>
      </c>
      <c r="D42" s="51" t="s">
        <v>102</v>
      </c>
      <c r="E42" s="49">
        <f t="array" ref="E42">SUMPRODUCT(ISNUMBER(FIND(C42,工程量计算数!$C$3:$C$107))*工程量计算数!$H$3:$H$107)</f>
        <v>1.8</v>
      </c>
      <c r="F42" s="49">
        <f>'BYC0518'!$H$36</f>
        <v>363.366034500908</v>
      </c>
      <c r="G42" s="49">
        <f>E42*$F$42</f>
        <v>654.058862101635</v>
      </c>
    </row>
    <row r="43" ht="18" customHeight="1" outlineLevel="1" spans="1:7">
      <c r="A43" s="34">
        <v>2</v>
      </c>
      <c r="B43" s="34" t="s">
        <v>53</v>
      </c>
      <c r="C43" s="34" t="s">
        <v>103</v>
      </c>
      <c r="D43" s="51" t="s">
        <v>102</v>
      </c>
      <c r="E43" s="49">
        <f t="array" ref="E43">SUMPRODUCT(ISNUMBER(FIND(C43,工程量计算数!$C$3:$C$107))*工程量计算数!$H$3:$H$107)</f>
        <v>1.08</v>
      </c>
      <c r="F43" s="49">
        <f>'BYC0618'!$H$36</f>
        <v>346.12422954513</v>
      </c>
      <c r="G43" s="49">
        <f>E43*$F$43</f>
        <v>373.81416790874</v>
      </c>
    </row>
    <row r="44" ht="18" customHeight="1" outlineLevel="1" spans="1:7">
      <c r="A44" s="34">
        <v>3</v>
      </c>
      <c r="B44" s="34" t="s">
        <v>53</v>
      </c>
      <c r="C44" s="34" t="str">
        <f>+工程量计算数!C22</f>
        <v>BYC1424</v>
      </c>
      <c r="D44" s="51" t="s">
        <v>102</v>
      </c>
      <c r="E44" s="49">
        <f t="array" ref="E44">SUMPRODUCT(ISNUMBER(FIND(C44,工程量计算数!$C$3:$C$107))*工程量计算数!$H$3:$H$107)</f>
        <v>165.648</v>
      </c>
      <c r="F44" s="49">
        <f>'BYC1424'!$H$36</f>
        <v>287.573467539737</v>
      </c>
      <c r="G44" s="49">
        <f>E44*$F$44</f>
        <v>47635.9697510223</v>
      </c>
    </row>
    <row r="45" ht="18" customHeight="1" outlineLevel="1" spans="1:7">
      <c r="A45" s="34">
        <v>4</v>
      </c>
      <c r="B45" s="34" t="s">
        <v>53</v>
      </c>
      <c r="C45" s="34" t="str">
        <f>+工程量计算数!C21</f>
        <v>BYC1427</v>
      </c>
      <c r="D45" s="51" t="s">
        <v>102</v>
      </c>
      <c r="E45" s="49">
        <f t="array" ref="E45">SUMPRODUCT(ISNUMBER(FIND(C45,工程量计算数!$C$3:$C$107))*工程量计算数!$H$3:$H$107)</f>
        <v>242.208</v>
      </c>
      <c r="F45" s="49">
        <f>'BYC1427'!$H$36</f>
        <v>303.704441125926</v>
      </c>
      <c r="G45" s="49">
        <f>E45*$F$45</f>
        <v>73559.6452762284</v>
      </c>
    </row>
    <row r="46" ht="18" customHeight="1" outlineLevel="1" spans="1:7">
      <c r="A46" s="34">
        <v>5</v>
      </c>
      <c r="B46" s="34" t="s">
        <v>53</v>
      </c>
      <c r="C46" s="34" t="s">
        <v>104</v>
      </c>
      <c r="D46" s="51" t="s">
        <v>102</v>
      </c>
      <c r="E46" s="49">
        <f t="array" ref="E46">SUMPRODUCT(ISNUMBER(FIND(C46,工程量计算数!$C$3:$C$107))*工程量计算数!$H$3:$H$107)</f>
        <v>1.52</v>
      </c>
      <c r="F46" s="49">
        <f>'BYC1908'!$H$36</f>
        <v>334.194774449401</v>
      </c>
      <c r="G46" s="49">
        <f>E46*$F$46</f>
        <v>507.976057163089</v>
      </c>
    </row>
    <row r="47" ht="18" customHeight="1" outlineLevel="1" spans="1:7">
      <c r="A47" s="34">
        <v>6</v>
      </c>
      <c r="B47" s="34" t="s">
        <v>53</v>
      </c>
      <c r="C47" s="34" t="s">
        <v>105</v>
      </c>
      <c r="D47" s="51" t="s">
        <v>102</v>
      </c>
      <c r="E47" s="49">
        <f t="array" ref="E47">SUMPRODUCT(ISNUMBER(FIND(C47,工程量计算数!$C$3:$C$107))*工程量计算数!$H$3:$H$107)</f>
        <v>5.13</v>
      </c>
      <c r="F47" s="49">
        <f>'BYC1927'!$H$36</f>
        <v>292.960603878204</v>
      </c>
      <c r="G47" s="49">
        <f>E47*$F$47</f>
        <v>1502.88789789519</v>
      </c>
    </row>
    <row r="48" ht="18" customHeight="1" outlineLevel="1" spans="1:7">
      <c r="A48" s="34">
        <v>7</v>
      </c>
      <c r="B48" s="34" t="s">
        <v>53</v>
      </c>
      <c r="C48" s="34" t="s">
        <v>106</v>
      </c>
      <c r="D48" s="51" t="s">
        <v>102</v>
      </c>
      <c r="E48" s="49">
        <f t="array" ref="E48">SUMPRODUCT(ISNUMBER(FIND(C48,工程量计算数!$C$3:$C$107))*工程量计算数!$H$3:$H$107)</f>
        <v>2</v>
      </c>
      <c r="F48" s="49">
        <f>'BYC2010'!$H$36</f>
        <v>319.989482813036</v>
      </c>
      <c r="G48" s="49">
        <f>E48*$F$48</f>
        <v>639.978965626073</v>
      </c>
    </row>
    <row r="49" ht="18" customHeight="1" outlineLevel="1" spans="1:7">
      <c r="A49" s="34">
        <v>8</v>
      </c>
      <c r="B49" s="34" t="s">
        <v>53</v>
      </c>
      <c r="C49" s="34" t="s">
        <v>107</v>
      </c>
      <c r="D49" s="51" t="s">
        <v>102</v>
      </c>
      <c r="E49" s="49">
        <f t="array" ref="E49">SUMPRODUCT(ISNUMBER(FIND(C49,工程量计算数!$C$3:$C$107))*工程量计算数!$H$3:$H$107)</f>
        <v>8</v>
      </c>
      <c r="F49" s="49">
        <f>'BYC2020'!$H$36</f>
        <v>295.83409811889</v>
      </c>
      <c r="G49" s="49">
        <f>E49*$F$49</f>
        <v>2366.67278495112</v>
      </c>
    </row>
    <row r="50" ht="18" customHeight="1" outlineLevel="1" spans="1:7">
      <c r="A50" s="34">
        <v>9</v>
      </c>
      <c r="B50" s="34" t="s">
        <v>53</v>
      </c>
      <c r="C50" s="34" t="s">
        <v>108</v>
      </c>
      <c r="D50" s="51" t="s">
        <v>102</v>
      </c>
      <c r="E50" s="49">
        <f t="array" ref="E50">SUMPRODUCT(ISNUMBER(FIND(C50,工程量计算数!$C$3:$C$107))*工程量计算数!$H$3:$H$107)</f>
        <v>3.96</v>
      </c>
      <c r="F50" s="49">
        <f>'BYC2218'!$H$36</f>
        <v>295.673373394109</v>
      </c>
      <c r="G50" s="49">
        <f>E50*$F$50</f>
        <v>1170.86655864067</v>
      </c>
    </row>
    <row r="51" ht="18" customHeight="1" outlineLevel="1" spans="1:7">
      <c r="A51" s="34">
        <v>10</v>
      </c>
      <c r="B51" s="34" t="s">
        <v>53</v>
      </c>
      <c r="C51" s="34" t="s">
        <v>109</v>
      </c>
      <c r="D51" s="51" t="s">
        <v>102</v>
      </c>
      <c r="E51" s="49">
        <f t="array" ref="E51">SUMPRODUCT(ISNUMBER(FIND(C51,工程量计算数!$C$3:$C$107))*工程量计算数!$H$3:$H$107)</f>
        <v>4.4</v>
      </c>
      <c r="F51" s="49">
        <f>'BYC2220'!$H$36</f>
        <v>293.054384612866</v>
      </c>
      <c r="G51" s="49">
        <f>E51*$F$51</f>
        <v>1289.43929229661</v>
      </c>
    </row>
    <row r="52" ht="18" customHeight="1" outlineLevel="1" spans="1:7">
      <c r="A52" s="34">
        <v>11</v>
      </c>
      <c r="B52" s="34" t="s">
        <v>53</v>
      </c>
      <c r="C52" s="34" t="s">
        <v>110</v>
      </c>
      <c r="D52" s="51" t="s">
        <v>102</v>
      </c>
      <c r="E52" s="49">
        <f t="array" ref="E52">SUMPRODUCT(ISNUMBER(FIND(C52,工程量计算数!$C$3:$C$107))*工程量计算数!$H$3:$H$107)</f>
        <v>7.2</v>
      </c>
      <c r="F52" s="49">
        <f>'BYC2518'!$H$36</f>
        <v>308.774122569963</v>
      </c>
      <c r="G52" s="49">
        <f>E52*$F$52</f>
        <v>2223.17368250374</v>
      </c>
    </row>
    <row r="53" ht="18" customHeight="1" outlineLevel="1" spans="1:7">
      <c r="A53" s="34">
        <v>12</v>
      </c>
      <c r="B53" s="34" t="s">
        <v>53</v>
      </c>
      <c r="C53" s="34" t="s">
        <v>111</v>
      </c>
      <c r="D53" s="51" t="s">
        <v>102</v>
      </c>
      <c r="E53" s="49">
        <f t="array" ref="E53">SUMPRODUCT(ISNUMBER(FIND(C53,工程量计算数!$C$3:$C$107))*工程量计算数!$H$3:$H$107)</f>
        <v>6.25</v>
      </c>
      <c r="F53" s="49">
        <f>'BYC2525'!$H$36</f>
        <v>286.797306328468</v>
      </c>
      <c r="G53" s="49">
        <f>E53*$F$53</f>
        <v>1792.48316455292</v>
      </c>
    </row>
    <row r="54" ht="22" customHeight="1" spans="1:7">
      <c r="A54" s="111"/>
      <c r="B54" s="111" t="s">
        <v>53</v>
      </c>
      <c r="C54" s="111" t="s">
        <v>77</v>
      </c>
      <c r="D54" s="112"/>
      <c r="E54" s="113">
        <f>SUM(E42:E53)</f>
        <v>449.196</v>
      </c>
      <c r="F54" s="113">
        <f>+G54/E54</f>
        <v>297.680670488808</v>
      </c>
      <c r="G54" s="113">
        <f>SUM(G42:G53)</f>
        <v>133716.96646089</v>
      </c>
    </row>
    <row r="55" ht="22" customHeight="1" outlineLevel="1" spans="1:7">
      <c r="A55" s="34">
        <v>1</v>
      </c>
      <c r="B55" s="34" t="s">
        <v>54</v>
      </c>
      <c r="C55" s="34" t="str">
        <f>+工程量计算数!C37</f>
        <v>TLM1621</v>
      </c>
      <c r="D55" s="114" t="s">
        <v>112</v>
      </c>
      <c r="E55" s="49">
        <f t="array" ref="E55">SUMPRODUCT(ISNUMBER(FIND(C55,工程量计算数!$C$3:$C$107))*工程量计算数!$H$3:$H$107)</f>
        <v>19.968</v>
      </c>
      <c r="F55" s="49">
        <f>'TLM1621(推拉)'!$H$36</f>
        <v>617.08980324652</v>
      </c>
      <c r="G55" s="49">
        <f>E55*F55</f>
        <v>12322.0491912265</v>
      </c>
    </row>
    <row r="56" ht="22" customHeight="1" outlineLevel="1" spans="1:7">
      <c r="A56" s="34">
        <v>2</v>
      </c>
      <c r="B56" s="34" t="s">
        <v>54</v>
      </c>
      <c r="C56" s="34" t="str">
        <f>+工程量计算数!C36</f>
        <v>TLM1821</v>
      </c>
      <c r="D56" s="114" t="s">
        <v>112</v>
      </c>
      <c r="E56" s="49">
        <f t="array" ref="E56">SUMPRODUCT(ISNUMBER(FIND(C56,工程量计算数!$C$3:$C$107))*工程量计算数!$H$3:$H$107)</f>
        <v>22.464</v>
      </c>
      <c r="F56" s="49">
        <f>'TLM1821(推拉)'!$H$36</f>
        <v>591.858768723624</v>
      </c>
      <c r="G56" s="49">
        <f>E56*F56</f>
        <v>13295.5153806075</v>
      </c>
    </row>
    <row r="57" ht="22" customHeight="1" outlineLevel="1" spans="1:7">
      <c r="A57" s="34">
        <v>3</v>
      </c>
      <c r="B57" s="34" t="s">
        <v>54</v>
      </c>
      <c r="C57" s="34" t="str">
        <f>+工程量计算数!C34</f>
        <v>TLM1824</v>
      </c>
      <c r="D57" s="51" t="s">
        <v>112</v>
      </c>
      <c r="E57" s="49">
        <f t="array" ref="E57">SUMPRODUCT(ISNUMBER(FIND(C57,工程量计算数!$C$3:$C$107))*工程量计算数!$H$3:$H$107)</f>
        <v>89.964</v>
      </c>
      <c r="F57" s="49">
        <f>'TLM1824(推拉)'!$H$36</f>
        <v>575.346213130344</v>
      </c>
      <c r="G57" s="49">
        <f t="shared" ref="G57:G67" si="3">E57*F57</f>
        <v>51760.4467180583</v>
      </c>
    </row>
    <row r="58" ht="22" customHeight="1" outlineLevel="1" spans="1:7">
      <c r="A58" s="34">
        <v>4</v>
      </c>
      <c r="B58" s="34" t="s">
        <v>54</v>
      </c>
      <c r="C58" s="34" t="str">
        <f>+工程量计算数!C15</f>
        <v>TLM2124</v>
      </c>
      <c r="D58" s="51" t="s">
        <v>112</v>
      </c>
      <c r="E58" s="49">
        <f t="array" ref="E58">SUMPRODUCT(ISNUMBER(FIND(C58,工程量计算数!$C$3:$C$107))*工程量计算数!$H$3:$H$107)</f>
        <v>179.928</v>
      </c>
      <c r="F58" s="49">
        <f>'TLM2124(推拉)'!$H$36</f>
        <v>546.948741664103</v>
      </c>
      <c r="G58" s="49">
        <f t="shared" si="3"/>
        <v>98411.3931901387</v>
      </c>
    </row>
    <row r="59" ht="22" customHeight="1" outlineLevel="1" spans="1:7">
      <c r="A59" s="34">
        <v>5</v>
      </c>
      <c r="B59" s="34" t="s">
        <v>54</v>
      </c>
      <c r="C59" s="34" t="str">
        <f>+工程量计算数!C82</f>
        <v>TLM2424</v>
      </c>
      <c r="D59" s="51" t="s">
        <v>112</v>
      </c>
      <c r="E59" s="49">
        <f t="array" ref="E59">SUMPRODUCT(ISNUMBER(FIND(C59,工程量计算数!$C$3:$C$107))*工程量计算数!$H$3:$H$107)</f>
        <v>365.568</v>
      </c>
      <c r="F59" s="49">
        <f>'TLM2424(推拉)'!$H$36</f>
        <v>525.801688444562</v>
      </c>
      <c r="G59" s="49">
        <f t="shared" si="3"/>
        <v>192216.271641302</v>
      </c>
    </row>
    <row r="60" ht="22" customHeight="1" outlineLevel="1" spans="1:7">
      <c r="A60" s="34">
        <v>6</v>
      </c>
      <c r="B60" s="34" t="s">
        <v>54</v>
      </c>
      <c r="C60" s="34" t="str">
        <f>+工程量计算数!C13</f>
        <v>TLM2724</v>
      </c>
      <c r="D60" s="51" t="s">
        <v>112</v>
      </c>
      <c r="E60" s="49">
        <f t="array" ref="E60">SUMPRODUCT(ISNUMBER(FIND(C60,工程量计算数!$C$3:$C$107))*工程量计算数!$H$3:$H$107)</f>
        <v>38.556</v>
      </c>
      <c r="F60" s="49">
        <f>'TLM2724(推拉)'!$H$36</f>
        <v>509.442647274728</v>
      </c>
      <c r="G60" s="49">
        <f t="shared" si="3"/>
        <v>19642.0707083244</v>
      </c>
    </row>
    <row r="61" ht="22" customHeight="1" outlineLevel="1" spans="1:7">
      <c r="A61" s="34">
        <v>7</v>
      </c>
      <c r="B61" s="34" t="s">
        <v>54</v>
      </c>
      <c r="C61" s="34" t="str">
        <f>+工程量计算数!C35</f>
        <v>TLM2821</v>
      </c>
      <c r="D61" s="51" t="s">
        <v>112</v>
      </c>
      <c r="E61" s="49">
        <f t="array" ref="E61">SUMPRODUCT(ISNUMBER(FIND(C61,工程量计算数!$C$3:$C$107))*工程量计算数!$H$3:$H$107)</f>
        <v>139.776</v>
      </c>
      <c r="F61" s="49">
        <f>'TLM2821(推拉)'!$H$36</f>
        <v>524.55837001822</v>
      </c>
      <c r="G61" s="49">
        <f t="shared" si="3"/>
        <v>73320.6707276667</v>
      </c>
    </row>
    <row r="62" ht="22" customHeight="1" outlineLevel="1" spans="1:7">
      <c r="A62" s="34">
        <v>8</v>
      </c>
      <c r="B62" s="34" t="s">
        <v>54</v>
      </c>
      <c r="C62" s="34" t="str">
        <f>+工程量计算数!C12</f>
        <v>TLM3024</v>
      </c>
      <c r="D62" s="51" t="s">
        <v>112</v>
      </c>
      <c r="E62" s="49">
        <f t="array" ref="E62">SUMPRODUCT(ISNUMBER(FIND(C62,工程量计算数!$C$3:$C$107))*工程量计算数!$H$3:$H$107)</f>
        <v>828.24</v>
      </c>
      <c r="F62" s="49">
        <f>'TLM3024(推拉)'!$H$36</f>
        <v>503.158981683201</v>
      </c>
      <c r="G62" s="49">
        <f t="shared" si="3"/>
        <v>416736.394989295</v>
      </c>
    </row>
    <row r="63" ht="22" customHeight="1" outlineLevel="1" spans="1:7">
      <c r="A63" s="34">
        <v>9</v>
      </c>
      <c r="B63" s="34" t="s">
        <v>54</v>
      </c>
      <c r="C63" s="34" t="s">
        <v>113</v>
      </c>
      <c r="D63" s="51" t="s">
        <v>112</v>
      </c>
      <c r="E63" s="49">
        <f t="array" ref="E63">SUMPRODUCT(ISNUMBER(FIND(C63,工程量计算数!$C$3:$C$107))*工程量计算数!$H$3:$H$107)</f>
        <v>282.744</v>
      </c>
      <c r="F63" s="49">
        <f>'TLM3324(推拉)'!$H$36</f>
        <v>489.847301688766</v>
      </c>
      <c r="G63" s="49">
        <f t="shared" si="3"/>
        <v>138501.385468689</v>
      </c>
    </row>
    <row r="64" ht="22" customHeight="1" outlineLevel="1" spans="1:7">
      <c r="A64" s="34">
        <v>9</v>
      </c>
      <c r="B64" s="34" t="s">
        <v>54</v>
      </c>
      <c r="C64" s="34" t="s">
        <v>114</v>
      </c>
      <c r="D64" s="51" t="s">
        <v>95</v>
      </c>
      <c r="E64" s="49">
        <f t="array" ref="E64">SUMPRODUCT(ISNUMBER(FIND(C64,工程量计算数!$C$3:$C$107))*工程量计算数!$H$3:$H$107)</f>
        <v>578.88</v>
      </c>
      <c r="F64" s="49">
        <f>'TLM4554(门联窗)'!$H$44</f>
        <v>982.205242956239</v>
      </c>
      <c r="G64" s="49">
        <f t="shared" si="3"/>
        <v>568578.971042507</v>
      </c>
    </row>
    <row r="65" ht="22" customHeight="1" spans="1:7">
      <c r="A65" s="111"/>
      <c r="B65" s="111" t="s">
        <v>54</v>
      </c>
      <c r="C65" s="111" t="s">
        <v>77</v>
      </c>
      <c r="D65" s="112"/>
      <c r="E65" s="113">
        <f>SUM(E55:E64)</f>
        <v>2546.088</v>
      </c>
      <c r="F65" s="113">
        <f>+G65/E65</f>
        <v>622.439275098824</v>
      </c>
      <c r="G65" s="113">
        <f>SUM(G55:G64)</f>
        <v>1584785.16905781</v>
      </c>
    </row>
    <row r="66" ht="22" customHeight="1" outlineLevel="1" spans="1:7">
      <c r="A66" s="34">
        <v>1</v>
      </c>
      <c r="B66" s="34" t="s">
        <v>55</v>
      </c>
      <c r="C66" s="34" t="str">
        <f>+工程量计算数!C73</f>
        <v>M0921</v>
      </c>
      <c r="D66" s="115" t="s">
        <v>93</v>
      </c>
      <c r="E66" s="49">
        <f>+工程量计算数!H73</f>
        <v>14.976</v>
      </c>
      <c r="F66" s="49">
        <f>'M0921(露台门)'!$H$36</f>
        <v>759.830104692478</v>
      </c>
      <c r="G66" s="49">
        <f>E66*F66</f>
        <v>11379.2156478746</v>
      </c>
    </row>
    <row r="67" ht="22" customHeight="1" spans="1:7">
      <c r="A67" s="111"/>
      <c r="B67" s="111" t="s">
        <v>55</v>
      </c>
      <c r="C67" s="111" t="s">
        <v>77</v>
      </c>
      <c r="D67" s="112"/>
      <c r="E67" s="113">
        <f>SUM(E66:E66)</f>
        <v>14.976</v>
      </c>
      <c r="F67" s="113">
        <f>+G67/E67</f>
        <v>759.830104692478</v>
      </c>
      <c r="G67" s="113">
        <f>SUM(G66:G66)</f>
        <v>11379.2156478746</v>
      </c>
    </row>
    <row r="68" ht="26" customHeight="1" outlineLevel="1" spans="1:7">
      <c r="A68" s="34">
        <v>1</v>
      </c>
      <c r="B68" s="34"/>
      <c r="C68" s="116" t="s">
        <v>115</v>
      </c>
      <c r="D68" s="51" t="s">
        <v>116</v>
      </c>
      <c r="E68" s="117">
        <v>102.04</v>
      </c>
      <c r="F68" s="49">
        <f>采光井!$H$40</f>
        <v>1101.19819114178</v>
      </c>
      <c r="G68" s="49">
        <f>E68*F68</f>
        <v>112366.263424107</v>
      </c>
    </row>
    <row r="69" ht="22" customHeight="1" spans="1:7">
      <c r="A69" s="111"/>
      <c r="B69" s="111" t="s">
        <v>56</v>
      </c>
      <c r="C69" s="111" t="s">
        <v>77</v>
      </c>
      <c r="D69" s="112"/>
      <c r="E69" s="113">
        <f>SUM(E68:E68)</f>
        <v>102.04</v>
      </c>
      <c r="F69" s="113">
        <f>+G69/E69</f>
        <v>1101.19819114178</v>
      </c>
      <c r="G69" s="113">
        <f>SUM(G68:G68)</f>
        <v>112366.263424107</v>
      </c>
    </row>
  </sheetData>
  <autoFilter ref="A3:G69">
    <extLst/>
  </autoFilter>
  <mergeCells count="8">
    <mergeCell ref="A1:G1"/>
    <mergeCell ref="A2:A3"/>
    <mergeCell ref="B2:B3"/>
    <mergeCell ref="C2:C3"/>
    <mergeCell ref="D2:D3"/>
    <mergeCell ref="E2:E3"/>
    <mergeCell ref="F2:F3"/>
    <mergeCell ref="G2:G3"/>
  </mergeCells>
  <printOptions horizontalCentered="1"/>
  <pageMargins left="0.554861111111111" right="0.554861111111111" top="0.60625" bottom="0.60625" header="0.5" footer="0.5"/>
  <pageSetup paperSize="9" orientation="portrait" horizont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140</v>
      </c>
      <c r="C3" s="34"/>
      <c r="D3" s="34"/>
      <c r="E3" s="34" t="s">
        <v>156</v>
      </c>
      <c r="F3" s="48" t="s">
        <v>54</v>
      </c>
      <c r="G3" s="48"/>
      <c r="H3" s="34"/>
      <c r="I3" s="34"/>
    </row>
    <row r="4" customHeight="1" spans="1:9">
      <c r="A4" s="48" t="s">
        <v>157</v>
      </c>
      <c r="B4" s="34">
        <v>1800</v>
      </c>
      <c r="C4" s="48" t="s">
        <v>158</v>
      </c>
      <c r="D4" s="34">
        <v>2080</v>
      </c>
      <c r="E4" s="34" t="s">
        <v>159</v>
      </c>
      <c r="F4" s="49">
        <v>3.744</v>
      </c>
      <c r="G4" s="50" t="s">
        <v>160</v>
      </c>
      <c r="H4" s="34"/>
      <c r="I4" s="34"/>
    </row>
    <row r="5" customHeight="1" spans="1:9">
      <c r="A5" s="48"/>
      <c r="B5" s="34"/>
      <c r="C5" s="48"/>
      <c r="D5" s="34"/>
      <c r="E5" s="34"/>
      <c r="F5" s="49">
        <v>3.65505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278.55029156731</v>
      </c>
      <c r="I7" s="62"/>
    </row>
    <row r="8" customHeight="1" spans="1:9">
      <c r="A8" s="34">
        <v>1.1</v>
      </c>
      <c r="B8" s="54" t="s">
        <v>170</v>
      </c>
      <c r="C8" s="55"/>
      <c r="D8" s="34" t="s">
        <v>171</v>
      </c>
      <c r="E8" s="49">
        <v>10.5107219640459</v>
      </c>
      <c r="F8" s="56">
        <v>0.12</v>
      </c>
      <c r="G8" s="49">
        <v>22.6637168141593</v>
      </c>
      <c r="H8" s="49">
        <f t="shared" ref="H8:H11" si="0">E8*(1+F8)*G8</f>
        <v>266.79746923816</v>
      </c>
      <c r="I8" s="64" t="s">
        <v>172</v>
      </c>
    </row>
    <row r="9" customHeight="1" spans="1:9">
      <c r="A9" s="34">
        <v>1.2</v>
      </c>
      <c r="B9" s="54" t="s">
        <v>173</v>
      </c>
      <c r="C9" s="55"/>
      <c r="D9" s="34" t="s">
        <v>171</v>
      </c>
      <c r="E9" s="49">
        <v>0.47987690177268</v>
      </c>
      <c r="F9" s="56">
        <v>0.12</v>
      </c>
      <c r="G9" s="49">
        <v>21.8672566371681</v>
      </c>
      <c r="H9" s="49">
        <f t="shared" si="0"/>
        <v>11.7528223291498</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17.8843244551874</v>
      </c>
      <c r="I12" s="62"/>
    </row>
    <row r="13" customHeight="1" spans="1:9">
      <c r="A13" s="34">
        <v>2.1</v>
      </c>
      <c r="B13" s="34" t="s">
        <v>242</v>
      </c>
      <c r="C13" s="34"/>
      <c r="D13" s="34" t="s">
        <v>178</v>
      </c>
      <c r="E13" s="49">
        <v>0.278067431352103</v>
      </c>
      <c r="F13" s="56">
        <v>0</v>
      </c>
      <c r="G13" s="49">
        <v>64.3165018219677</v>
      </c>
      <c r="H13" s="49">
        <f t="shared" ref="H13:H21" si="1">E13*(1+F13)*G13</f>
        <v>17.8843244551874</v>
      </c>
      <c r="I13" s="34" t="s">
        <v>179</v>
      </c>
    </row>
    <row r="14" customHeight="1" spans="1:9">
      <c r="A14" s="52">
        <v>3</v>
      </c>
      <c r="B14" s="52" t="s">
        <v>180</v>
      </c>
      <c r="C14" s="52"/>
      <c r="D14" s="52"/>
      <c r="E14" s="52"/>
      <c r="F14" s="52"/>
      <c r="G14" s="52"/>
      <c r="H14" s="53">
        <f>H15</f>
        <v>115.950458997503</v>
      </c>
      <c r="I14" s="62"/>
    </row>
    <row r="15" customHeight="1" spans="1:9">
      <c r="A15" s="34">
        <v>3.1</v>
      </c>
      <c r="B15" s="34" t="s">
        <v>181</v>
      </c>
      <c r="C15" s="34"/>
      <c r="D15" s="34" t="s">
        <v>182</v>
      </c>
      <c r="E15" s="49">
        <v>0.773824820855057</v>
      </c>
      <c r="F15" s="56">
        <v>0.02</v>
      </c>
      <c r="G15" s="49">
        <v>146.902654867257</v>
      </c>
      <c r="H15" s="49">
        <f t="shared" si="1"/>
        <v>115.950458997503</v>
      </c>
      <c r="I15" s="34" t="s">
        <v>183</v>
      </c>
    </row>
    <row r="16" customHeight="1" spans="1:9">
      <c r="A16" s="52">
        <v>4</v>
      </c>
      <c r="B16" s="52" t="s">
        <v>184</v>
      </c>
      <c r="C16" s="52"/>
      <c r="D16" s="52"/>
      <c r="E16" s="52"/>
      <c r="F16" s="52"/>
      <c r="G16" s="52"/>
      <c r="H16" s="53">
        <f>SUM(H17:H21)</f>
        <v>26.7109067651796</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2.026214343645</v>
      </c>
      <c r="F18" s="56">
        <v>0.03</v>
      </c>
      <c r="G18" s="49">
        <v>9.38053097345133</v>
      </c>
      <c r="H18" s="49">
        <f t="shared" si="1"/>
        <v>19.5771754016957</v>
      </c>
      <c r="I18" s="34" t="s">
        <v>188</v>
      </c>
    </row>
    <row r="19" customHeight="1" spans="1:9">
      <c r="A19" s="34">
        <v>4.3</v>
      </c>
      <c r="B19" s="34" t="s">
        <v>190</v>
      </c>
      <c r="C19" s="34"/>
      <c r="D19" s="34" t="s">
        <v>187</v>
      </c>
      <c r="E19" s="49">
        <v>0.105804657629475</v>
      </c>
      <c r="F19" s="56">
        <v>0.03</v>
      </c>
      <c r="G19" s="49">
        <v>23.0088495575221</v>
      </c>
      <c r="H19" s="49">
        <f t="shared" si="1"/>
        <v>2.50747675337817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0.653458463677442</v>
      </c>
      <c r="F21" s="56">
        <v>0</v>
      </c>
      <c r="G21" s="49">
        <v>7.07964601769912</v>
      </c>
      <c r="H21" s="49">
        <f t="shared" si="1"/>
        <v>4.62625461010579</v>
      </c>
      <c r="I21" s="50"/>
    </row>
    <row r="22" customHeight="1" spans="1:9">
      <c r="A22" s="52">
        <v>5</v>
      </c>
      <c r="B22" s="52" t="s">
        <v>195</v>
      </c>
      <c r="C22" s="52"/>
      <c r="D22" s="52"/>
      <c r="E22" s="52"/>
      <c r="F22" s="52"/>
      <c r="G22" s="52"/>
      <c r="H22" s="53">
        <f>SUM(H23:H27)</f>
        <v>8.39597095548768</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3.94922488703511</v>
      </c>
      <c r="F24" s="56">
        <v>0.03</v>
      </c>
      <c r="G24" s="49">
        <v>0.0973451327433628</v>
      </c>
      <c r="H24" s="49">
        <f t="shared" si="2"/>
        <v>0.39597095548768</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545.491952740668</v>
      </c>
      <c r="I34" s="65" t="s">
        <v>211</v>
      </c>
    </row>
    <row r="35" customHeight="1" spans="1:9">
      <c r="A35" s="58">
        <v>13</v>
      </c>
      <c r="B35" s="60" t="s">
        <v>212</v>
      </c>
      <c r="C35" s="61"/>
      <c r="D35" s="58" t="s">
        <v>6</v>
      </c>
      <c r="E35" s="60" t="s">
        <v>213</v>
      </c>
      <c r="F35" s="61"/>
      <c r="G35" s="63">
        <v>0.085</v>
      </c>
      <c r="H35" s="53">
        <f>H34*G35</f>
        <v>46.3668159829567</v>
      </c>
      <c r="I35" s="66"/>
    </row>
    <row r="36" customHeight="1" spans="1:9">
      <c r="A36" s="58">
        <v>14</v>
      </c>
      <c r="B36" s="60" t="s">
        <v>214</v>
      </c>
      <c r="C36" s="61"/>
      <c r="D36" s="58" t="s">
        <v>6</v>
      </c>
      <c r="E36" s="60" t="s">
        <v>215</v>
      </c>
      <c r="F36" s="61"/>
      <c r="G36" s="62"/>
      <c r="H36" s="53">
        <f>H34+H35</f>
        <v>591.858768723624</v>
      </c>
      <c r="I36" s="67">
        <f>H36</f>
        <v>591.858768723624</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137</v>
      </c>
      <c r="C3" s="34"/>
      <c r="D3" s="34"/>
      <c r="E3" s="34" t="s">
        <v>156</v>
      </c>
      <c r="F3" s="48" t="s">
        <v>54</v>
      </c>
      <c r="G3" s="48"/>
      <c r="H3" s="34"/>
      <c r="I3" s="34"/>
    </row>
    <row r="4" customHeight="1" spans="1:9">
      <c r="A4" s="48" t="s">
        <v>157</v>
      </c>
      <c r="B4" s="34">
        <v>1800</v>
      </c>
      <c r="C4" s="48" t="s">
        <v>158</v>
      </c>
      <c r="D4" s="34">
        <v>2380</v>
      </c>
      <c r="E4" s="34" t="s">
        <v>159</v>
      </c>
      <c r="F4" s="49">
        <v>4.284</v>
      </c>
      <c r="G4" s="50" t="s">
        <v>160</v>
      </c>
      <c r="H4" s="34"/>
      <c r="I4" s="34"/>
    </row>
    <row r="5" customHeight="1" spans="1:9">
      <c r="A5" s="48"/>
      <c r="B5" s="34"/>
      <c r="C5" s="48"/>
      <c r="D5" s="34"/>
      <c r="E5" s="34"/>
      <c r="F5" s="49">
        <v>4.18605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265.933939730113</v>
      </c>
      <c r="I7" s="62"/>
    </row>
    <row r="8" customHeight="1" spans="1:9">
      <c r="A8" s="34">
        <v>1.1</v>
      </c>
      <c r="B8" s="54" t="s">
        <v>170</v>
      </c>
      <c r="C8" s="55"/>
      <c r="D8" s="34" t="s">
        <v>171</v>
      </c>
      <c r="E8" s="49">
        <v>10.0115480650773</v>
      </c>
      <c r="F8" s="56">
        <v>0.12</v>
      </c>
      <c r="G8" s="49">
        <v>22.6637168141593</v>
      </c>
      <c r="H8" s="49">
        <f t="shared" ref="H8:H11" si="0">E8*(1+F8)*G8</f>
        <v>254.126757044448</v>
      </c>
      <c r="I8" s="64" t="s">
        <v>172</v>
      </c>
    </row>
    <row r="9" customHeight="1" spans="1:9">
      <c r="A9" s="34">
        <v>1.2</v>
      </c>
      <c r="B9" s="54" t="s">
        <v>173</v>
      </c>
      <c r="C9" s="55"/>
      <c r="D9" s="34" t="s">
        <v>171</v>
      </c>
      <c r="E9" s="49">
        <v>0.482096477525023</v>
      </c>
      <c r="F9" s="56">
        <v>0.12</v>
      </c>
      <c r="G9" s="49">
        <v>21.8672566371681</v>
      </c>
      <c r="H9" s="49">
        <f t="shared" si="0"/>
        <v>11.8071826856641</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15.6060665628069</v>
      </c>
      <c r="I12" s="62"/>
    </row>
    <row r="13" customHeight="1" spans="1:9">
      <c r="A13" s="34">
        <v>2.1</v>
      </c>
      <c r="B13" s="34" t="s">
        <v>242</v>
      </c>
      <c r="C13" s="34"/>
      <c r="D13" s="34" t="s">
        <v>178</v>
      </c>
      <c r="E13" s="49">
        <v>0.24264482863209</v>
      </c>
      <c r="F13" s="56">
        <v>0</v>
      </c>
      <c r="G13" s="49">
        <v>64.3165018219677</v>
      </c>
      <c r="H13" s="49">
        <f t="shared" ref="H13:H21" si="1">E13*(1+F13)*G13</f>
        <v>15.6060665628069</v>
      </c>
      <c r="I13" s="34" t="s">
        <v>179</v>
      </c>
    </row>
    <row r="14" customHeight="1" spans="1:9">
      <c r="A14" s="52">
        <v>3</v>
      </c>
      <c r="B14" s="52" t="s">
        <v>180</v>
      </c>
      <c r="C14" s="52"/>
      <c r="D14" s="52"/>
      <c r="E14" s="52"/>
      <c r="F14" s="52"/>
      <c r="G14" s="52"/>
      <c r="H14" s="53">
        <f>H15</f>
        <v>117.377090480183</v>
      </c>
      <c r="I14" s="62"/>
    </row>
    <row r="15" customHeight="1" spans="1:9">
      <c r="A15" s="34">
        <v>3.1</v>
      </c>
      <c r="B15" s="34" t="s">
        <v>181</v>
      </c>
      <c r="C15" s="34"/>
      <c r="D15" s="34" t="s">
        <v>182</v>
      </c>
      <c r="E15" s="49">
        <v>0.783345808189263</v>
      </c>
      <c r="F15" s="56">
        <v>0.02</v>
      </c>
      <c r="G15" s="49">
        <v>146.902654867257</v>
      </c>
      <c r="H15" s="49">
        <f t="shared" si="1"/>
        <v>117.377090480183</v>
      </c>
      <c r="I15" s="34" t="s">
        <v>183</v>
      </c>
    </row>
    <row r="16" customHeight="1" spans="1:9">
      <c r="A16" s="52">
        <v>4</v>
      </c>
      <c r="B16" s="52" t="s">
        <v>184</v>
      </c>
      <c r="C16" s="52"/>
      <c r="D16" s="52"/>
      <c r="E16" s="52"/>
      <c r="F16" s="52"/>
      <c r="G16" s="52"/>
      <c r="H16" s="53">
        <f>SUM(H17:H21)</f>
        <v>24.9811872425366</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1.92339055707209</v>
      </c>
      <c r="F18" s="56">
        <v>0.03</v>
      </c>
      <c r="G18" s="49">
        <v>9.38053097345133</v>
      </c>
      <c r="H18" s="49">
        <f t="shared" si="1"/>
        <v>18.5836974354983</v>
      </c>
      <c r="I18" s="34" t="s">
        <v>188</v>
      </c>
    </row>
    <row r="19" customHeight="1" spans="1:9">
      <c r="A19" s="34">
        <v>4.3</v>
      </c>
      <c r="B19" s="34" t="s">
        <v>190</v>
      </c>
      <c r="C19" s="34"/>
      <c r="D19" s="34" t="s">
        <v>187</v>
      </c>
      <c r="E19" s="49">
        <v>0.0996057021534729</v>
      </c>
      <c r="F19" s="56">
        <v>0.03</v>
      </c>
      <c r="G19" s="49">
        <v>23.0088495575221</v>
      </c>
      <c r="H19" s="49">
        <f t="shared" si="1"/>
        <v>2.36056699439823</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0.570215347285411</v>
      </c>
      <c r="F21" s="56">
        <v>0</v>
      </c>
      <c r="G21" s="49">
        <v>7.07964601769912</v>
      </c>
      <c r="H21" s="49">
        <f t="shared" si="1"/>
        <v>4.03692281264008</v>
      </c>
      <c r="I21" s="50"/>
    </row>
    <row r="22" customHeight="1" spans="1:9">
      <c r="A22" s="52">
        <v>5</v>
      </c>
      <c r="B22" s="52" t="s">
        <v>195</v>
      </c>
      <c r="C22" s="52"/>
      <c r="D22" s="52"/>
      <c r="E22" s="52"/>
      <c r="F22" s="52"/>
      <c r="G22" s="52"/>
      <c r="H22" s="53">
        <f>SUM(H23:H27)</f>
        <v>8.37472347776606</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3.7373127085229</v>
      </c>
      <c r="F24" s="56">
        <v>0.03</v>
      </c>
      <c r="G24" s="49">
        <v>0.0973451327433628</v>
      </c>
      <c r="H24" s="49">
        <f t="shared" si="2"/>
        <v>0.374723477766057</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530.273007493405</v>
      </c>
      <c r="I34" s="65" t="s">
        <v>211</v>
      </c>
    </row>
    <row r="35" customHeight="1" spans="1:9">
      <c r="A35" s="58">
        <v>13</v>
      </c>
      <c r="B35" s="60" t="s">
        <v>212</v>
      </c>
      <c r="C35" s="61"/>
      <c r="D35" s="58" t="s">
        <v>6</v>
      </c>
      <c r="E35" s="60" t="s">
        <v>213</v>
      </c>
      <c r="F35" s="61"/>
      <c r="G35" s="63">
        <v>0.085</v>
      </c>
      <c r="H35" s="53">
        <f>H34*G35</f>
        <v>45.0732056369394</v>
      </c>
      <c r="I35" s="66"/>
    </row>
    <row r="36" customHeight="1" spans="1:9">
      <c r="A36" s="58">
        <v>14</v>
      </c>
      <c r="B36" s="60" t="s">
        <v>214</v>
      </c>
      <c r="C36" s="61"/>
      <c r="D36" s="58" t="s">
        <v>6</v>
      </c>
      <c r="E36" s="60" t="s">
        <v>215</v>
      </c>
      <c r="F36" s="61"/>
      <c r="G36" s="62"/>
      <c r="H36" s="53">
        <f>H34+H35</f>
        <v>575.346213130344</v>
      </c>
      <c r="I36" s="67">
        <f>H36</f>
        <v>575.346213130344</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131</v>
      </c>
      <c r="C3" s="34"/>
      <c r="D3" s="34"/>
      <c r="E3" s="34" t="s">
        <v>156</v>
      </c>
      <c r="F3" s="48" t="s">
        <v>54</v>
      </c>
      <c r="G3" s="48"/>
      <c r="H3" s="34"/>
      <c r="I3" s="34"/>
    </row>
    <row r="4" customHeight="1" spans="1:9">
      <c r="A4" s="48" t="s">
        <v>157</v>
      </c>
      <c r="B4" s="34">
        <v>2100</v>
      </c>
      <c r="C4" s="48" t="s">
        <v>158</v>
      </c>
      <c r="D4" s="34">
        <v>2380</v>
      </c>
      <c r="E4" s="34" t="s">
        <v>159</v>
      </c>
      <c r="F4" s="49">
        <v>4.998</v>
      </c>
      <c r="G4" s="50" t="s">
        <v>160</v>
      </c>
      <c r="H4" s="34"/>
      <c r="I4" s="34"/>
    </row>
    <row r="5" customHeight="1" spans="1:9">
      <c r="A5" s="48"/>
      <c r="B5" s="34"/>
      <c r="C5" s="48"/>
      <c r="D5" s="34"/>
      <c r="E5" s="34"/>
      <c r="F5" s="49">
        <v>4.89555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240.936114910911</v>
      </c>
      <c r="I7" s="62"/>
    </row>
    <row r="8" customHeight="1" spans="1:9">
      <c r="A8" s="34">
        <v>1.1</v>
      </c>
      <c r="B8" s="54" t="s">
        <v>170</v>
      </c>
      <c r="C8" s="55"/>
      <c r="D8" s="34" t="s">
        <v>171</v>
      </c>
      <c r="E8" s="49">
        <v>9.09480804996116</v>
      </c>
      <c r="F8" s="56">
        <v>0.12</v>
      </c>
      <c r="G8" s="49">
        <v>22.6637168141593</v>
      </c>
      <c r="H8" s="49">
        <f t="shared" ref="H8:H11" si="0">E8*(1+F8)*G8</f>
        <v>230.856812618271</v>
      </c>
      <c r="I8" s="64" t="s">
        <v>172</v>
      </c>
    </row>
    <row r="9" customHeight="1" spans="1:9">
      <c r="A9" s="34">
        <v>1.2</v>
      </c>
      <c r="B9" s="54" t="s">
        <v>173</v>
      </c>
      <c r="C9" s="55"/>
      <c r="D9" s="34" t="s">
        <v>171</v>
      </c>
      <c r="E9" s="49">
        <v>0.41154577349697</v>
      </c>
      <c r="F9" s="56">
        <v>0.12</v>
      </c>
      <c r="G9" s="49">
        <v>21.8672566371681</v>
      </c>
      <c r="H9" s="49">
        <f t="shared" si="0"/>
        <v>10.0793022926401</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13.3222519438595</v>
      </c>
      <c r="I12" s="62"/>
    </row>
    <row r="13" customHeight="1" spans="1:9">
      <c r="A13" s="34">
        <v>2.1</v>
      </c>
      <c r="B13" s="34" t="s">
        <v>242</v>
      </c>
      <c r="C13" s="34"/>
      <c r="D13" s="34" t="s">
        <v>178</v>
      </c>
      <c r="E13" s="49">
        <v>0.207135829320077</v>
      </c>
      <c r="F13" s="56">
        <v>0</v>
      </c>
      <c r="G13" s="49">
        <v>64.3165018219677</v>
      </c>
      <c r="H13" s="49">
        <f t="shared" ref="H13:H21" si="1">E13*(1+F13)*G13</f>
        <v>13.3222519438595</v>
      </c>
      <c r="I13" s="34" t="s">
        <v>179</v>
      </c>
    </row>
    <row r="14" customHeight="1" spans="1:9">
      <c r="A14" s="52">
        <v>3</v>
      </c>
      <c r="B14" s="52" t="s">
        <v>180</v>
      </c>
      <c r="C14" s="52"/>
      <c r="D14" s="52"/>
      <c r="E14" s="52"/>
      <c r="F14" s="52"/>
      <c r="G14" s="52"/>
      <c r="H14" s="53">
        <f>H15</f>
        <v>120.543746967974</v>
      </c>
      <c r="I14" s="62"/>
    </row>
    <row r="15" customHeight="1" spans="1:9">
      <c r="A15" s="34">
        <v>3.1</v>
      </c>
      <c r="B15" s="34" t="s">
        <v>181</v>
      </c>
      <c r="C15" s="34"/>
      <c r="D15" s="34" t="s">
        <v>182</v>
      </c>
      <c r="E15" s="49">
        <v>0.804479294081094</v>
      </c>
      <c r="F15" s="56">
        <v>0.02</v>
      </c>
      <c r="G15" s="49">
        <v>146.902654867257</v>
      </c>
      <c r="H15" s="49">
        <f t="shared" si="1"/>
        <v>120.543746967974</v>
      </c>
      <c r="I15" s="34" t="s">
        <v>183</v>
      </c>
    </row>
    <row r="16" customHeight="1" spans="1:9">
      <c r="A16" s="52">
        <v>4</v>
      </c>
      <c r="B16" s="52" t="s">
        <v>184</v>
      </c>
      <c r="C16" s="52"/>
      <c r="D16" s="52"/>
      <c r="E16" s="52"/>
      <c r="F16" s="52"/>
      <c r="G16" s="52"/>
      <c r="H16" s="53">
        <f>SUM(H17:H21)</f>
        <v>22.9533007237992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1.74962939947871</v>
      </c>
      <c r="F18" s="56">
        <v>0.03</v>
      </c>
      <c r="G18" s="49">
        <v>9.38053097345133</v>
      </c>
      <c r="H18" s="49">
        <f t="shared" si="1"/>
        <v>16.9048263570872</v>
      </c>
      <c r="I18" s="34" t="s">
        <v>188</v>
      </c>
    </row>
    <row r="19" customHeight="1" spans="1:9">
      <c r="A19" s="34">
        <v>4.3</v>
      </c>
      <c r="B19" s="34" t="s">
        <v>190</v>
      </c>
      <c r="C19" s="34"/>
      <c r="D19" s="34" t="s">
        <v>187</v>
      </c>
      <c r="E19" s="49">
        <v>0.0912433328154938</v>
      </c>
      <c r="F19" s="56">
        <v>0.03</v>
      </c>
      <c r="G19" s="49">
        <v>23.0088495575221</v>
      </c>
      <c r="H19" s="49">
        <f t="shared" si="1"/>
        <v>2.16238624141497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0.548909947698203</v>
      </c>
      <c r="F21" s="56">
        <v>0</v>
      </c>
      <c r="G21" s="49">
        <v>7.07964601769912</v>
      </c>
      <c r="H21" s="49">
        <f t="shared" si="1"/>
        <v>3.88608812529701</v>
      </c>
      <c r="I21" s="50"/>
    </row>
    <row r="22" customHeight="1" spans="1:9">
      <c r="A22" s="52">
        <v>5</v>
      </c>
      <c r="B22" s="52" t="s">
        <v>195</v>
      </c>
      <c r="C22" s="52"/>
      <c r="D22" s="52"/>
      <c r="E22" s="52"/>
      <c r="F22" s="52"/>
      <c r="G22" s="52"/>
      <c r="H22" s="53">
        <f>SUM(H23:H27)</f>
        <v>8.34480818534807</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3.43895189270364</v>
      </c>
      <c r="F24" s="56">
        <v>0.03</v>
      </c>
      <c r="G24" s="49">
        <v>0.0973451327433628</v>
      </c>
      <c r="H24" s="49">
        <f t="shared" si="2"/>
        <v>0.344808185348073</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504.100222731892</v>
      </c>
      <c r="I34" s="65" t="s">
        <v>211</v>
      </c>
    </row>
    <row r="35" customHeight="1" spans="1:9">
      <c r="A35" s="58">
        <v>13</v>
      </c>
      <c r="B35" s="60" t="s">
        <v>212</v>
      </c>
      <c r="C35" s="61"/>
      <c r="D35" s="58" t="s">
        <v>6</v>
      </c>
      <c r="E35" s="60" t="s">
        <v>213</v>
      </c>
      <c r="F35" s="61"/>
      <c r="G35" s="63">
        <v>0.085</v>
      </c>
      <c r="H35" s="53">
        <f>H34*G35</f>
        <v>42.8485189322108</v>
      </c>
      <c r="I35" s="66"/>
    </row>
    <row r="36" customHeight="1" spans="1:9">
      <c r="A36" s="58">
        <v>14</v>
      </c>
      <c r="B36" s="60" t="s">
        <v>214</v>
      </c>
      <c r="C36" s="61"/>
      <c r="D36" s="58" t="s">
        <v>6</v>
      </c>
      <c r="E36" s="60" t="s">
        <v>215</v>
      </c>
      <c r="F36" s="61"/>
      <c r="G36" s="62"/>
      <c r="H36" s="53">
        <f>H34+H35</f>
        <v>546.948741664103</v>
      </c>
      <c r="I36" s="67">
        <f>H36</f>
        <v>546.948741664103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148</v>
      </c>
      <c r="C3" s="34"/>
      <c r="D3" s="34"/>
      <c r="E3" s="34" t="s">
        <v>156</v>
      </c>
      <c r="F3" s="48" t="s">
        <v>54</v>
      </c>
      <c r="G3" s="48"/>
      <c r="H3" s="34"/>
      <c r="I3" s="34"/>
    </row>
    <row r="4" customHeight="1" spans="1:9">
      <c r="A4" s="48" t="s">
        <v>157</v>
      </c>
      <c r="B4" s="34">
        <v>2400</v>
      </c>
      <c r="C4" s="48" t="s">
        <v>158</v>
      </c>
      <c r="D4" s="34">
        <v>2380</v>
      </c>
      <c r="E4" s="34" t="s">
        <v>159</v>
      </c>
      <c r="F4" s="49">
        <v>5.712</v>
      </c>
      <c r="G4" s="50" t="s">
        <v>160</v>
      </c>
      <c r="H4" s="34"/>
      <c r="I4" s="34"/>
    </row>
    <row r="5" customHeight="1" spans="1:9">
      <c r="A5" s="48"/>
      <c r="B5" s="34"/>
      <c r="C5" s="48"/>
      <c r="D5" s="34"/>
      <c r="E5" s="34"/>
      <c r="F5" s="49">
        <v>5.60505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222.320713449804</v>
      </c>
      <c r="I7" s="62"/>
    </row>
    <row r="8" customHeight="1" spans="1:9">
      <c r="A8" s="34">
        <v>1.1</v>
      </c>
      <c r="B8" s="54" t="s">
        <v>170</v>
      </c>
      <c r="C8" s="55"/>
      <c r="D8" s="34" t="s">
        <v>171</v>
      </c>
      <c r="E8" s="49">
        <v>8.41212931530018</v>
      </c>
      <c r="F8" s="56">
        <v>0.12</v>
      </c>
      <c r="G8" s="49">
        <v>22.6637168141593</v>
      </c>
      <c r="H8" s="49">
        <f t="shared" ref="H8:H11" si="0">E8*(1+F8)*G8</f>
        <v>213.528130598777</v>
      </c>
      <c r="I8" s="64" t="s">
        <v>172</v>
      </c>
    </row>
    <row r="9" customHeight="1" spans="1:9">
      <c r="A9" s="34">
        <v>1.2</v>
      </c>
      <c r="B9" s="54" t="s">
        <v>173</v>
      </c>
      <c r="C9" s="55"/>
      <c r="D9" s="34" t="s">
        <v>171</v>
      </c>
      <c r="E9" s="49">
        <v>0.359008015178208</v>
      </c>
      <c r="F9" s="56">
        <v>0.12</v>
      </c>
      <c r="G9" s="49">
        <v>21.8672566371681</v>
      </c>
      <c r="H9" s="49">
        <f t="shared" si="0"/>
        <v>8.79258285102648</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11.6215389297498</v>
      </c>
      <c r="I12" s="62"/>
    </row>
    <row r="13" customHeight="1" spans="1:9">
      <c r="A13" s="34">
        <v>2.1</v>
      </c>
      <c r="B13" s="34" t="s">
        <v>242</v>
      </c>
      <c r="C13" s="34"/>
      <c r="D13" s="34" t="s">
        <v>178</v>
      </c>
      <c r="E13" s="49">
        <v>0.180692957491982</v>
      </c>
      <c r="F13" s="56">
        <v>0</v>
      </c>
      <c r="G13" s="49">
        <v>64.3165018219677</v>
      </c>
      <c r="H13" s="49">
        <f t="shared" ref="H13:H21" si="1">E13*(1+F13)*G13</f>
        <v>11.6215389297498</v>
      </c>
      <c r="I13" s="34" t="s">
        <v>179</v>
      </c>
    </row>
    <row r="14" customHeight="1" spans="1:9">
      <c r="A14" s="52">
        <v>3</v>
      </c>
      <c r="B14" s="52" t="s">
        <v>180</v>
      </c>
      <c r="C14" s="52"/>
      <c r="D14" s="52"/>
      <c r="E14" s="52"/>
      <c r="F14" s="52"/>
      <c r="G14" s="52"/>
      <c r="H14" s="53">
        <f>H15</f>
        <v>122.90189541633</v>
      </c>
      <c r="I14" s="62"/>
    </row>
    <row r="15" customHeight="1" spans="1:9">
      <c r="A15" s="34">
        <v>3.1</v>
      </c>
      <c r="B15" s="34" t="s">
        <v>181</v>
      </c>
      <c r="C15" s="34"/>
      <c r="D15" s="34" t="s">
        <v>182</v>
      </c>
      <c r="E15" s="49">
        <v>0.820216996340967</v>
      </c>
      <c r="F15" s="56">
        <v>0.02</v>
      </c>
      <c r="G15" s="49">
        <v>146.902654867257</v>
      </c>
      <c r="H15" s="49">
        <f t="shared" si="1"/>
        <v>122.90189541633</v>
      </c>
      <c r="I15" s="34" t="s">
        <v>183</v>
      </c>
    </row>
    <row r="16" customHeight="1" spans="1:9">
      <c r="A16" s="52">
        <v>4</v>
      </c>
      <c r="B16" s="52" t="s">
        <v>184</v>
      </c>
      <c r="C16" s="52"/>
      <c r="D16" s="52"/>
      <c r="E16" s="52"/>
      <c r="F16" s="52"/>
      <c r="G16" s="52"/>
      <c r="H16" s="53">
        <f>SUM(H17:H21)</f>
        <v>21.443172465165</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1.62023279276024</v>
      </c>
      <c r="F18" s="56">
        <v>0.03</v>
      </c>
      <c r="G18" s="49">
        <v>9.38053097345133</v>
      </c>
      <c r="H18" s="49">
        <f t="shared" si="1"/>
        <v>15.6546032135897</v>
      </c>
      <c r="I18" s="34" t="s">
        <v>188</v>
      </c>
    </row>
    <row r="19" customHeight="1" spans="1:9">
      <c r="A19" s="34">
        <v>4.3</v>
      </c>
      <c r="B19" s="34" t="s">
        <v>190</v>
      </c>
      <c r="C19" s="34"/>
      <c r="D19" s="34" t="s">
        <v>187</v>
      </c>
      <c r="E19" s="49">
        <v>0.0850160364999774</v>
      </c>
      <c r="F19" s="56">
        <v>0.03</v>
      </c>
      <c r="G19" s="49">
        <v>23.0088495575221</v>
      </c>
      <c r="H19" s="49">
        <f t="shared" si="1"/>
        <v>2.01480482961893</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0.533044224601346</v>
      </c>
      <c r="F21" s="56">
        <v>0</v>
      </c>
      <c r="G21" s="49">
        <v>7.07964601769912</v>
      </c>
      <c r="H21" s="49">
        <f t="shared" si="1"/>
        <v>3.77376442195643</v>
      </c>
      <c r="I21" s="50"/>
    </row>
    <row r="22" customHeight="1" spans="1:9">
      <c r="A22" s="52">
        <v>5</v>
      </c>
      <c r="B22" s="52" t="s">
        <v>195</v>
      </c>
      <c r="C22" s="52"/>
      <c r="D22" s="52"/>
      <c r="E22" s="52"/>
      <c r="F22" s="52"/>
      <c r="G22" s="52"/>
      <c r="H22" s="53">
        <f>SUM(H23:H27)</f>
        <v>8.32253083993043</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3.21676830645526</v>
      </c>
      <c r="F24" s="56">
        <v>0.03</v>
      </c>
      <c r="G24" s="49">
        <v>0.0973451327433628</v>
      </c>
      <c r="H24" s="49">
        <f t="shared" si="2"/>
        <v>0.322530839930426</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484.609851100979</v>
      </c>
      <c r="I34" s="65" t="s">
        <v>211</v>
      </c>
    </row>
    <row r="35" customHeight="1" spans="1:9">
      <c r="A35" s="58">
        <v>13</v>
      </c>
      <c r="B35" s="60" t="s">
        <v>212</v>
      </c>
      <c r="C35" s="61"/>
      <c r="D35" s="58" t="s">
        <v>6</v>
      </c>
      <c r="E35" s="60" t="s">
        <v>213</v>
      </c>
      <c r="F35" s="61"/>
      <c r="G35" s="63">
        <v>0.085</v>
      </c>
      <c r="H35" s="53">
        <f>H34*G35</f>
        <v>41.1918373435832</v>
      </c>
      <c r="I35" s="66"/>
    </row>
    <row r="36" customHeight="1" spans="1:9">
      <c r="A36" s="58">
        <v>14</v>
      </c>
      <c r="B36" s="60" t="s">
        <v>214</v>
      </c>
      <c r="C36" s="61"/>
      <c r="D36" s="58" t="s">
        <v>6</v>
      </c>
      <c r="E36" s="60" t="s">
        <v>215</v>
      </c>
      <c r="F36" s="61"/>
      <c r="G36" s="62"/>
      <c r="H36" s="53">
        <f>H34+H35</f>
        <v>525.801688444562</v>
      </c>
      <c r="I36" s="67">
        <f>H36</f>
        <v>525.801688444562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130</v>
      </c>
      <c r="C3" s="34"/>
      <c r="D3" s="34"/>
      <c r="E3" s="34" t="s">
        <v>156</v>
      </c>
      <c r="F3" s="48" t="s">
        <v>54</v>
      </c>
      <c r="G3" s="48"/>
      <c r="H3" s="34"/>
      <c r="I3" s="34"/>
    </row>
    <row r="4" customHeight="1" spans="1:9">
      <c r="A4" s="48" t="s">
        <v>157</v>
      </c>
      <c r="B4" s="34">
        <v>2700</v>
      </c>
      <c r="C4" s="48" t="s">
        <v>158</v>
      </c>
      <c r="D4" s="34">
        <v>2380</v>
      </c>
      <c r="E4" s="34" t="s">
        <v>159</v>
      </c>
      <c r="F4" s="49">
        <v>6.426</v>
      </c>
      <c r="G4" s="50" t="s">
        <v>160</v>
      </c>
      <c r="H4" s="34"/>
      <c r="I4" s="34"/>
    </row>
    <row r="5" customHeight="1" spans="1:9">
      <c r="A5" s="48"/>
      <c r="B5" s="34"/>
      <c r="C5" s="48"/>
      <c r="D5" s="34"/>
      <c r="E5" s="34"/>
      <c r="F5" s="49">
        <v>6.31455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207.920119866683</v>
      </c>
      <c r="I7" s="62"/>
    </row>
    <row r="8" customHeight="1" spans="1:9">
      <c r="A8" s="34">
        <v>1.1</v>
      </c>
      <c r="B8" s="54" t="s">
        <v>170</v>
      </c>
      <c r="C8" s="55"/>
      <c r="D8" s="34" t="s">
        <v>171</v>
      </c>
      <c r="E8" s="49">
        <v>7.88401935075111</v>
      </c>
      <c r="F8" s="56">
        <v>0.12</v>
      </c>
      <c r="G8" s="49">
        <v>22.6637168141593</v>
      </c>
      <c r="H8" s="49">
        <f t="shared" ref="H8:H11" si="0">E8*(1+F8)*G8</f>
        <v>200.122923753508</v>
      </c>
      <c r="I8" s="64" t="s">
        <v>172</v>
      </c>
    </row>
    <row r="9" customHeight="1" spans="1:9">
      <c r="A9" s="34">
        <v>1.2</v>
      </c>
      <c r="B9" s="54" t="s">
        <v>173</v>
      </c>
      <c r="C9" s="55"/>
      <c r="D9" s="34" t="s">
        <v>171</v>
      </c>
      <c r="E9" s="49">
        <v>0.318365598365581</v>
      </c>
      <c r="F9" s="56">
        <v>0.12</v>
      </c>
      <c r="G9" s="49">
        <v>21.8672566371681</v>
      </c>
      <c r="H9" s="49">
        <f t="shared" si="0"/>
        <v>7.79719611317443</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10.3058930131744</v>
      </c>
      <c r="I12" s="62"/>
    </row>
    <row r="13" customHeight="1" spans="1:9">
      <c r="A13" s="34">
        <v>2.1</v>
      </c>
      <c r="B13" s="34" t="s">
        <v>242</v>
      </c>
      <c r="C13" s="34"/>
      <c r="D13" s="34" t="s">
        <v>178</v>
      </c>
      <c r="E13" s="49">
        <v>0.160237150983456</v>
      </c>
      <c r="F13" s="56">
        <v>0</v>
      </c>
      <c r="G13" s="49">
        <v>64.3165018219677</v>
      </c>
      <c r="H13" s="49">
        <f t="shared" ref="H13:H21" si="1">E13*(1+F13)*G13</f>
        <v>10.3058930131744</v>
      </c>
      <c r="I13" s="34" t="s">
        <v>179</v>
      </c>
    </row>
    <row r="14" customHeight="1" spans="1:9">
      <c r="A14" s="52">
        <v>3</v>
      </c>
      <c r="B14" s="52" t="s">
        <v>180</v>
      </c>
      <c r="C14" s="52"/>
      <c r="D14" s="52"/>
      <c r="E14" s="52"/>
      <c r="F14" s="52"/>
      <c r="G14" s="52"/>
      <c r="H14" s="53">
        <f>H15</f>
        <v>124.726123461284</v>
      </c>
      <c r="I14" s="62"/>
    </row>
    <row r="15" customHeight="1" spans="1:9">
      <c r="A15" s="34">
        <v>3.1</v>
      </c>
      <c r="B15" s="34" t="s">
        <v>181</v>
      </c>
      <c r="C15" s="34"/>
      <c r="D15" s="34" t="s">
        <v>182</v>
      </c>
      <c r="E15" s="49">
        <v>0.832391445258983</v>
      </c>
      <c r="F15" s="56">
        <v>0.02</v>
      </c>
      <c r="G15" s="49">
        <v>146.902654867257</v>
      </c>
      <c r="H15" s="49">
        <f t="shared" si="1"/>
        <v>124.726123461284</v>
      </c>
      <c r="I15" s="34" t="s">
        <v>183</v>
      </c>
    </row>
    <row r="16" customHeight="1" spans="1:9">
      <c r="A16" s="52">
        <v>4</v>
      </c>
      <c r="B16" s="52" t="s">
        <v>184</v>
      </c>
      <c r="C16" s="52"/>
      <c r="D16" s="52"/>
      <c r="E16" s="52"/>
      <c r="F16" s="52"/>
      <c r="G16" s="52"/>
      <c r="H16" s="53">
        <f>SUM(H17:H21)</f>
        <v>20.2749600386743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1.52013353095915</v>
      </c>
      <c r="F18" s="56">
        <v>0.03</v>
      </c>
      <c r="G18" s="49">
        <v>9.38053097345133</v>
      </c>
      <c r="H18" s="49">
        <f t="shared" si="1"/>
        <v>14.6874494610726</v>
      </c>
      <c r="I18" s="34" t="s">
        <v>188</v>
      </c>
    </row>
    <row r="19" customHeight="1" spans="1:9">
      <c r="A19" s="34">
        <v>4.3</v>
      </c>
      <c r="B19" s="34" t="s">
        <v>190</v>
      </c>
      <c r="C19" s="34"/>
      <c r="D19" s="34" t="s">
        <v>187</v>
      </c>
      <c r="E19" s="49">
        <v>0.0801986940672195</v>
      </c>
      <c r="F19" s="56">
        <v>0.03</v>
      </c>
      <c r="G19" s="49">
        <v>23.0088495575221</v>
      </c>
      <c r="H19" s="49">
        <f t="shared" si="1"/>
        <v>1.90063807709747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0.52077074069623</v>
      </c>
      <c r="F21" s="56">
        <v>0</v>
      </c>
      <c r="G21" s="49">
        <v>7.07964601769912</v>
      </c>
      <c r="H21" s="49">
        <f t="shared" si="1"/>
        <v>3.68687250050429</v>
      </c>
      <c r="I21" s="50"/>
    </row>
    <row r="22" customHeight="1" spans="1:9">
      <c r="A22" s="52">
        <v>5</v>
      </c>
      <c r="B22" s="52" t="s">
        <v>195</v>
      </c>
      <c r="C22" s="52"/>
      <c r="D22" s="52"/>
      <c r="E22" s="52"/>
      <c r="F22" s="52"/>
      <c r="G22" s="52"/>
      <c r="H22" s="53">
        <f>SUM(H23:H27)</f>
        <v>8.30529742177715</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3.04489043784802</v>
      </c>
      <c r="F24" s="56">
        <v>0.03</v>
      </c>
      <c r="G24" s="49">
        <v>0.0973451327433628</v>
      </c>
      <c r="H24" s="49">
        <f t="shared" si="2"/>
        <v>0.305297421777151</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469.532393801593</v>
      </c>
      <c r="I34" s="65" t="s">
        <v>211</v>
      </c>
    </row>
    <row r="35" customHeight="1" spans="1:9">
      <c r="A35" s="58">
        <v>13</v>
      </c>
      <c r="B35" s="60" t="s">
        <v>212</v>
      </c>
      <c r="C35" s="61"/>
      <c r="D35" s="58" t="s">
        <v>6</v>
      </c>
      <c r="E35" s="60" t="s">
        <v>213</v>
      </c>
      <c r="F35" s="61"/>
      <c r="G35" s="63">
        <v>0.085</v>
      </c>
      <c r="H35" s="53">
        <f>H34*G35</f>
        <v>39.9102534731354</v>
      </c>
      <c r="I35" s="66"/>
    </row>
    <row r="36" customHeight="1" spans="1:9">
      <c r="A36" s="58">
        <v>14</v>
      </c>
      <c r="B36" s="60" t="s">
        <v>214</v>
      </c>
      <c r="C36" s="61"/>
      <c r="D36" s="58" t="s">
        <v>6</v>
      </c>
      <c r="E36" s="60" t="s">
        <v>215</v>
      </c>
      <c r="F36" s="61"/>
      <c r="G36" s="62"/>
      <c r="H36" s="53">
        <f>H34+H35</f>
        <v>509.442647274728</v>
      </c>
      <c r="I36" s="67">
        <f>H36</f>
        <v>509.442647274728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139</v>
      </c>
      <c r="C3" s="34"/>
      <c r="D3" s="34"/>
      <c r="E3" s="34" t="s">
        <v>156</v>
      </c>
      <c r="F3" s="48" t="s">
        <v>54</v>
      </c>
      <c r="G3" s="48"/>
      <c r="H3" s="34"/>
      <c r="I3" s="34"/>
    </row>
    <row r="4" customHeight="1" spans="1:9">
      <c r="A4" s="48" t="s">
        <v>157</v>
      </c>
      <c r="B4" s="34">
        <v>2800</v>
      </c>
      <c r="C4" s="48" t="s">
        <v>158</v>
      </c>
      <c r="D4" s="34">
        <v>2080</v>
      </c>
      <c r="E4" s="34" t="s">
        <v>159</v>
      </c>
      <c r="F4" s="49">
        <v>5.824</v>
      </c>
      <c r="G4" s="50" t="s">
        <v>160</v>
      </c>
      <c r="H4" s="34"/>
      <c r="I4" s="34"/>
    </row>
    <row r="5" customHeight="1" spans="1:9">
      <c r="A5" s="48"/>
      <c r="B5" s="34"/>
      <c r="C5" s="48"/>
      <c r="D5" s="34"/>
      <c r="E5" s="34"/>
      <c r="F5" s="49">
        <v>5.72005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219.917771671714</v>
      </c>
      <c r="I7" s="62"/>
    </row>
    <row r="8" customHeight="1" spans="1:9">
      <c r="A8" s="34">
        <v>1.1</v>
      </c>
      <c r="B8" s="54" t="s">
        <v>170</v>
      </c>
      <c r="C8" s="55"/>
      <c r="D8" s="34" t="s">
        <v>171</v>
      </c>
      <c r="E8" s="49">
        <v>8.17706539848706</v>
      </c>
      <c r="F8" s="56">
        <v>0.12</v>
      </c>
      <c r="G8" s="49">
        <v>22.6637168141593</v>
      </c>
      <c r="H8" s="49">
        <f t="shared" ref="H8:H11" si="0">E8*(1+F8)*G8</f>
        <v>207.561417909632</v>
      </c>
      <c r="I8" s="64" t="s">
        <v>172</v>
      </c>
    </row>
    <row r="9" customHeight="1" spans="1:9">
      <c r="A9" s="34">
        <v>1.2</v>
      </c>
      <c r="B9" s="54" t="s">
        <v>173</v>
      </c>
      <c r="C9" s="55"/>
      <c r="D9" s="34" t="s">
        <v>171</v>
      </c>
      <c r="E9" s="49">
        <v>0.504519560875913</v>
      </c>
      <c r="F9" s="56">
        <v>0.12</v>
      </c>
      <c r="G9" s="49">
        <v>21.8672566371681</v>
      </c>
      <c r="H9" s="49">
        <f t="shared" si="0"/>
        <v>12.3563537620823</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11.3809337442102</v>
      </c>
      <c r="I12" s="62"/>
    </row>
    <row r="13" customHeight="1" spans="1:9">
      <c r="A13" s="34">
        <v>2.1</v>
      </c>
      <c r="B13" s="34" t="s">
        <v>242</v>
      </c>
      <c r="C13" s="34"/>
      <c r="D13" s="34" t="s">
        <v>178</v>
      </c>
      <c r="E13" s="49">
        <v>0.17695200176952</v>
      </c>
      <c r="F13" s="56">
        <v>0</v>
      </c>
      <c r="G13" s="49">
        <v>64.3165018219677</v>
      </c>
      <c r="H13" s="49">
        <f t="shared" ref="H13:H21" si="1">E13*(1+F13)*G13</f>
        <v>11.3809337442102</v>
      </c>
      <c r="I13" s="34" t="s">
        <v>179</v>
      </c>
    </row>
    <row r="14" customHeight="1" spans="1:9">
      <c r="A14" s="52">
        <v>3</v>
      </c>
      <c r="B14" s="52" t="s">
        <v>180</v>
      </c>
      <c r="C14" s="52"/>
      <c r="D14" s="52"/>
      <c r="E14" s="52"/>
      <c r="F14" s="52"/>
      <c r="G14" s="52"/>
      <c r="H14" s="53">
        <f>H15</f>
        <v>124.925937108728</v>
      </c>
      <c r="I14" s="62"/>
    </row>
    <row r="15" customHeight="1" spans="1:9">
      <c r="A15" s="34">
        <v>3.1</v>
      </c>
      <c r="B15" s="34" t="s">
        <v>181</v>
      </c>
      <c r="C15" s="34"/>
      <c r="D15" s="34" t="s">
        <v>182</v>
      </c>
      <c r="E15" s="49">
        <v>0.833724952355673</v>
      </c>
      <c r="F15" s="56">
        <v>0.02</v>
      </c>
      <c r="G15" s="49">
        <v>146.902654867257</v>
      </c>
      <c r="H15" s="49">
        <f t="shared" si="1"/>
        <v>124.925937108728</v>
      </c>
      <c r="I15" s="34" t="s">
        <v>183</v>
      </c>
    </row>
    <row r="16" customHeight="1" spans="1:9">
      <c r="A16" s="52">
        <v>4</v>
      </c>
      <c r="B16" s="52" t="s">
        <v>184</v>
      </c>
      <c r="C16" s="52"/>
      <c r="D16" s="52"/>
      <c r="E16" s="52"/>
      <c r="F16" s="52"/>
      <c r="G16" s="52"/>
      <c r="H16" s="53">
        <f>SUM(H17:H21)</f>
        <v>20.9837630231649</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1.52888417016884</v>
      </c>
      <c r="F18" s="56">
        <v>0.03</v>
      </c>
      <c r="G18" s="49">
        <v>9.38053097345133</v>
      </c>
      <c r="H18" s="49">
        <f t="shared" si="1"/>
        <v>14.7719976724809</v>
      </c>
      <c r="I18" s="34" t="s">
        <v>188</v>
      </c>
    </row>
    <row r="19" customHeight="1" spans="1:9">
      <c r="A19" s="34">
        <v>4.3</v>
      </c>
      <c r="B19" s="34" t="s">
        <v>190</v>
      </c>
      <c r="C19" s="34"/>
      <c r="D19" s="34" t="s">
        <v>187</v>
      </c>
      <c r="E19" s="49">
        <v>0.0850254368502544</v>
      </c>
      <c r="F19" s="56">
        <v>0.03</v>
      </c>
      <c r="G19" s="49">
        <v>23.0088495575221</v>
      </c>
      <c r="H19" s="49">
        <f t="shared" si="1"/>
        <v>2.0150276096016</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0.592789205927892</v>
      </c>
      <c r="F21" s="56">
        <v>0</v>
      </c>
      <c r="G21" s="49">
        <v>7.07964601769912</v>
      </c>
      <c r="H21" s="49">
        <f t="shared" si="1"/>
        <v>4.19673774108242</v>
      </c>
      <c r="I21" s="50"/>
    </row>
    <row r="22" customHeight="1" spans="1:9">
      <c r="A22" s="52">
        <v>5</v>
      </c>
      <c r="B22" s="52" t="s">
        <v>195</v>
      </c>
      <c r="C22" s="52"/>
      <c r="D22" s="52"/>
      <c r="E22" s="52"/>
      <c r="F22" s="52"/>
      <c r="G22" s="52"/>
      <c r="H22" s="53">
        <f>SUM(H23:H27)</f>
        <v>8.25552995284542</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2.54853351028534</v>
      </c>
      <c r="F24" s="56">
        <v>0.03</v>
      </c>
      <c r="G24" s="49">
        <v>0.0973451327433628</v>
      </c>
      <c r="H24" s="49">
        <f t="shared" si="2"/>
        <v>0.255529952845424</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483.463935500663</v>
      </c>
      <c r="I34" s="65" t="s">
        <v>211</v>
      </c>
    </row>
    <row r="35" customHeight="1" spans="1:9">
      <c r="A35" s="58">
        <v>13</v>
      </c>
      <c r="B35" s="60" t="s">
        <v>212</v>
      </c>
      <c r="C35" s="61"/>
      <c r="D35" s="58" t="s">
        <v>6</v>
      </c>
      <c r="E35" s="60" t="s">
        <v>213</v>
      </c>
      <c r="F35" s="61"/>
      <c r="G35" s="63">
        <v>0.085</v>
      </c>
      <c r="H35" s="53">
        <f>H34*G35</f>
        <v>41.0944345175564</v>
      </c>
      <c r="I35" s="66"/>
    </row>
    <row r="36" customHeight="1" spans="1:9">
      <c r="A36" s="58">
        <v>14</v>
      </c>
      <c r="B36" s="60" t="s">
        <v>214</v>
      </c>
      <c r="C36" s="61"/>
      <c r="D36" s="58" t="s">
        <v>6</v>
      </c>
      <c r="E36" s="60" t="s">
        <v>215</v>
      </c>
      <c r="F36" s="61"/>
      <c r="G36" s="62"/>
      <c r="H36" s="53">
        <f>H34+H35</f>
        <v>524.55837001822</v>
      </c>
      <c r="I36" s="67">
        <f>H36</f>
        <v>524.55837001822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128</v>
      </c>
      <c r="C3" s="34"/>
      <c r="D3" s="34"/>
      <c r="E3" s="34" t="s">
        <v>156</v>
      </c>
      <c r="F3" s="48" t="s">
        <v>54</v>
      </c>
      <c r="G3" s="48"/>
      <c r="H3" s="34"/>
      <c r="I3" s="34"/>
    </row>
    <row r="4" customHeight="1" spans="1:9">
      <c r="A4" s="48" t="s">
        <v>157</v>
      </c>
      <c r="B4" s="34">
        <v>3000</v>
      </c>
      <c r="C4" s="48" t="s">
        <v>158</v>
      </c>
      <c r="D4" s="34">
        <v>2380</v>
      </c>
      <c r="E4" s="34" t="s">
        <v>159</v>
      </c>
      <c r="F4" s="49">
        <v>7.14</v>
      </c>
      <c r="G4" s="50" t="s">
        <v>160</v>
      </c>
      <c r="H4" s="34"/>
      <c r="I4" s="34"/>
    </row>
    <row r="5" customHeight="1" spans="1:9">
      <c r="A5" s="48"/>
      <c r="B5" s="34"/>
      <c r="C5" s="48"/>
      <c r="D5" s="34"/>
      <c r="E5" s="34"/>
      <c r="F5" s="49">
        <v>7.02405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202.50071278948</v>
      </c>
      <c r="I7" s="62"/>
    </row>
    <row r="8" customHeight="1" spans="1:9">
      <c r="A8" s="34">
        <v>1.1</v>
      </c>
      <c r="B8" s="54" t="s">
        <v>170</v>
      </c>
      <c r="C8" s="55"/>
      <c r="D8" s="34" t="s">
        <v>171</v>
      </c>
      <c r="E8" s="49">
        <v>7.52923322655727</v>
      </c>
      <c r="F8" s="56">
        <v>0.12</v>
      </c>
      <c r="G8" s="49">
        <v>22.6637168141593</v>
      </c>
      <c r="H8" s="49">
        <f t="shared" ref="H8:H11" si="0">E8*(1+F8)*G8</f>
        <v>191.117258835387</v>
      </c>
      <c r="I8" s="64" t="s">
        <v>172</v>
      </c>
    </row>
    <row r="9" customHeight="1" spans="1:9">
      <c r="A9" s="34">
        <v>1.2</v>
      </c>
      <c r="B9" s="54" t="s">
        <v>173</v>
      </c>
      <c r="C9" s="55"/>
      <c r="D9" s="34" t="s">
        <v>171</v>
      </c>
      <c r="E9" s="49">
        <v>0.464795302947209</v>
      </c>
      <c r="F9" s="56">
        <v>0.12</v>
      </c>
      <c r="G9" s="49">
        <v>21.8672566371681</v>
      </c>
      <c r="H9" s="49">
        <f t="shared" si="0"/>
        <v>11.3834539540926</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9.25783609658036</v>
      </c>
      <c r="I12" s="62"/>
    </row>
    <row r="13" customHeight="1" spans="1:9">
      <c r="A13" s="34">
        <v>2.1</v>
      </c>
      <c r="B13" s="34" t="s">
        <v>242</v>
      </c>
      <c r="C13" s="34"/>
      <c r="D13" s="34" t="s">
        <v>178</v>
      </c>
      <c r="E13" s="49">
        <v>0.143941847493613</v>
      </c>
      <c r="F13" s="56">
        <v>0</v>
      </c>
      <c r="G13" s="49">
        <v>64.3165018219677</v>
      </c>
      <c r="H13" s="49">
        <f t="shared" ref="H13:H21" si="1">E13*(1+F13)*G13</f>
        <v>9.25783609658036</v>
      </c>
      <c r="I13" s="34" t="s">
        <v>179</v>
      </c>
    </row>
    <row r="14" customHeight="1" spans="1:9">
      <c r="A14" s="52">
        <v>3</v>
      </c>
      <c r="B14" s="52" t="s">
        <v>180</v>
      </c>
      <c r="C14" s="52"/>
      <c r="D14" s="52"/>
      <c r="E14" s="52"/>
      <c r="F14" s="52"/>
      <c r="G14" s="52"/>
      <c r="H14" s="53">
        <f>H15</f>
        <v>126.929860154743</v>
      </c>
      <c r="I14" s="62"/>
    </row>
    <row r="15" customHeight="1" spans="1:9">
      <c r="A15" s="34">
        <v>3.1</v>
      </c>
      <c r="B15" s="34" t="s">
        <v>181</v>
      </c>
      <c r="C15" s="34"/>
      <c r="D15" s="34" t="s">
        <v>182</v>
      </c>
      <c r="E15" s="49">
        <v>0.847098641476843</v>
      </c>
      <c r="F15" s="56">
        <v>0.02</v>
      </c>
      <c r="G15" s="49">
        <v>146.902654867257</v>
      </c>
      <c r="H15" s="49">
        <f t="shared" si="1"/>
        <v>126.929860154743</v>
      </c>
      <c r="I15" s="34" t="s">
        <v>183</v>
      </c>
    </row>
    <row r="16" customHeight="1" spans="1:9">
      <c r="A16" s="52">
        <v>4</v>
      </c>
      <c r="B16" s="52" t="s">
        <v>184</v>
      </c>
      <c r="C16" s="52"/>
      <c r="D16" s="52"/>
      <c r="E16" s="52"/>
      <c r="F16" s="52"/>
      <c r="G16" s="52"/>
      <c r="H16" s="53">
        <f>SUM(H17:H21)</f>
        <v>18.8158619143353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1.38569553900224</v>
      </c>
      <c r="F18" s="56">
        <v>0.03</v>
      </c>
      <c r="G18" s="49">
        <v>9.38053097345133</v>
      </c>
      <c r="H18" s="49">
        <f t="shared" si="1"/>
        <v>13.3885167210854</v>
      </c>
      <c r="I18" s="34" t="s">
        <v>188</v>
      </c>
    </row>
    <row r="19" customHeight="1" spans="1:9">
      <c r="A19" s="34">
        <v>4.3</v>
      </c>
      <c r="B19" s="34" t="s">
        <v>190</v>
      </c>
      <c r="C19" s="34"/>
      <c r="D19" s="34" t="s">
        <v>187</v>
      </c>
      <c r="E19" s="49">
        <v>0.0763611500953615</v>
      </c>
      <c r="F19" s="56">
        <v>0.03</v>
      </c>
      <c r="G19" s="49">
        <v>23.0088495575221</v>
      </c>
      <c r="H19" s="49">
        <f t="shared" si="1"/>
        <v>1.80969168102104</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0.510993558602325</v>
      </c>
      <c r="F21" s="56">
        <v>0</v>
      </c>
      <c r="G21" s="49">
        <v>7.07964601769912</v>
      </c>
      <c r="H21" s="49">
        <f t="shared" si="1"/>
        <v>3.61765351222885</v>
      </c>
      <c r="I21" s="50"/>
    </row>
    <row r="22" customHeight="1" spans="1:9">
      <c r="A22" s="52">
        <v>5</v>
      </c>
      <c r="B22" s="52" t="s">
        <v>195</v>
      </c>
      <c r="C22" s="52"/>
      <c r="D22" s="52"/>
      <c r="E22" s="52"/>
      <c r="F22" s="52"/>
      <c r="G22" s="52"/>
      <c r="H22" s="53">
        <f>SUM(H23:H27)</f>
        <v>8.23672598790443</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2.36099175932923</v>
      </c>
      <c r="F24" s="56">
        <v>0.03</v>
      </c>
      <c r="G24" s="49">
        <v>0.0973451327433628</v>
      </c>
      <c r="H24" s="49">
        <f t="shared" si="2"/>
        <v>0.236725987904426</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463.740996943043</v>
      </c>
      <c r="I34" s="65" t="s">
        <v>211</v>
      </c>
    </row>
    <row r="35" customHeight="1" spans="1:9">
      <c r="A35" s="58">
        <v>13</v>
      </c>
      <c r="B35" s="60" t="s">
        <v>212</v>
      </c>
      <c r="C35" s="61"/>
      <c r="D35" s="58" t="s">
        <v>6</v>
      </c>
      <c r="E35" s="60" t="s">
        <v>213</v>
      </c>
      <c r="F35" s="61"/>
      <c r="G35" s="63">
        <v>0.085</v>
      </c>
      <c r="H35" s="53">
        <f>H34*G35</f>
        <v>39.4179847401586</v>
      </c>
      <c r="I35" s="66"/>
    </row>
    <row r="36" customHeight="1" spans="1:9">
      <c r="A36" s="58">
        <v>14</v>
      </c>
      <c r="B36" s="60" t="s">
        <v>214</v>
      </c>
      <c r="C36" s="61"/>
      <c r="D36" s="58" t="s">
        <v>6</v>
      </c>
      <c r="E36" s="60" t="s">
        <v>215</v>
      </c>
      <c r="F36" s="61"/>
      <c r="G36" s="62"/>
      <c r="H36" s="53">
        <f>H34+H35</f>
        <v>503.158981683201</v>
      </c>
      <c r="I36" s="67">
        <f>H36</f>
        <v>503.158981683201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112</v>
      </c>
      <c r="C2" s="48"/>
      <c r="D2" s="48"/>
      <c r="E2" s="34" t="s">
        <v>153</v>
      </c>
      <c r="F2" s="48" t="s">
        <v>241</v>
      </c>
      <c r="G2" s="48"/>
      <c r="H2" s="34" t="s">
        <v>155</v>
      </c>
      <c r="I2" s="34"/>
    </row>
    <row r="3" customHeight="1" spans="1:9">
      <c r="A3" s="34" t="s">
        <v>62</v>
      </c>
      <c r="B3" s="34" t="s">
        <v>113</v>
      </c>
      <c r="C3" s="34"/>
      <c r="D3" s="34"/>
      <c r="E3" s="34" t="s">
        <v>156</v>
      </c>
      <c r="F3" s="48" t="s">
        <v>54</v>
      </c>
      <c r="G3" s="48"/>
      <c r="H3" s="34"/>
      <c r="I3" s="34"/>
    </row>
    <row r="4" customHeight="1" spans="1:9">
      <c r="A4" s="48" t="s">
        <v>157</v>
      </c>
      <c r="B4" s="34">
        <v>3300</v>
      </c>
      <c r="C4" s="48" t="s">
        <v>158</v>
      </c>
      <c r="D4" s="34">
        <v>2380</v>
      </c>
      <c r="E4" s="34" t="s">
        <v>159</v>
      </c>
      <c r="F4" s="49">
        <v>7.854</v>
      </c>
      <c r="G4" s="50" t="s">
        <v>160</v>
      </c>
      <c r="H4" s="34"/>
      <c r="I4" s="34"/>
    </row>
    <row r="5" customHeight="1" spans="1:9">
      <c r="A5" s="48"/>
      <c r="B5" s="34"/>
      <c r="C5" s="48"/>
      <c r="D5" s="34"/>
      <c r="E5" s="34"/>
      <c r="F5" s="49">
        <v>7.73355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190.504634355947</v>
      </c>
      <c r="I7" s="62"/>
    </row>
    <row r="8" customHeight="1" spans="1:9">
      <c r="A8" s="34">
        <v>1.1</v>
      </c>
      <c r="B8" s="54" t="s">
        <v>170</v>
      </c>
      <c r="C8" s="55"/>
      <c r="D8" s="34" t="s">
        <v>171</v>
      </c>
      <c r="E8" s="49">
        <v>7.09312546571289</v>
      </c>
      <c r="F8" s="56">
        <v>0.12</v>
      </c>
      <c r="G8" s="49">
        <v>22.6637168141593</v>
      </c>
      <c r="H8" s="49">
        <f t="shared" ref="H8:H11" si="0">E8*(1+F8)*G8</f>
        <v>180.047377308085</v>
      </c>
      <c r="I8" s="64" t="s">
        <v>172</v>
      </c>
    </row>
    <row r="9" customHeight="1" spans="1:9">
      <c r="A9" s="34">
        <v>1.2</v>
      </c>
      <c r="B9" s="54" t="s">
        <v>173</v>
      </c>
      <c r="C9" s="55"/>
      <c r="D9" s="34" t="s">
        <v>171</v>
      </c>
      <c r="E9" s="49">
        <v>0.426977960921118</v>
      </c>
      <c r="F9" s="56">
        <v>0.12</v>
      </c>
      <c r="G9" s="49">
        <v>21.8672566371681</v>
      </c>
      <c r="H9" s="49">
        <f t="shared" si="0"/>
        <v>10.457257047862</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8.40326661074212</v>
      </c>
      <c r="I12" s="62"/>
    </row>
    <row r="13" customHeight="1" spans="1:9">
      <c r="A13" s="34">
        <v>2.1</v>
      </c>
      <c r="B13" s="34" t="s">
        <v>242</v>
      </c>
      <c r="C13" s="34"/>
      <c r="D13" s="34" t="s">
        <v>178</v>
      </c>
      <c r="E13" s="49">
        <v>0.130654907724971</v>
      </c>
      <c r="F13" s="56">
        <v>0</v>
      </c>
      <c r="G13" s="49">
        <v>64.3165018219677</v>
      </c>
      <c r="H13" s="49">
        <f t="shared" ref="H13:H21" si="1">E13*(1+F13)*G13</f>
        <v>8.40326661074212</v>
      </c>
      <c r="I13" s="34" t="s">
        <v>179</v>
      </c>
    </row>
    <row r="14" customHeight="1" spans="1:9">
      <c r="A14" s="52">
        <v>3</v>
      </c>
      <c r="B14" s="52" t="s">
        <v>180</v>
      </c>
      <c r="C14" s="52"/>
      <c r="D14" s="52"/>
      <c r="E14" s="52"/>
      <c r="F14" s="52"/>
      <c r="G14" s="52"/>
      <c r="H14" s="53">
        <f>H15</f>
        <v>128.283566770854</v>
      </c>
      <c r="I14" s="62"/>
    </row>
    <row r="15" customHeight="1" spans="1:9">
      <c r="A15" s="34">
        <v>3.1</v>
      </c>
      <c r="B15" s="34" t="s">
        <v>181</v>
      </c>
      <c r="C15" s="34"/>
      <c r="D15" s="34" t="s">
        <v>182</v>
      </c>
      <c r="E15" s="49">
        <v>0.856132946202842</v>
      </c>
      <c r="F15" s="56">
        <v>0.02</v>
      </c>
      <c r="G15" s="49">
        <v>146.902654867257</v>
      </c>
      <c r="H15" s="49">
        <f t="shared" si="1"/>
        <v>128.283566770854</v>
      </c>
      <c r="I15" s="34" t="s">
        <v>183</v>
      </c>
    </row>
    <row r="16" customHeight="1" spans="1:9">
      <c r="A16" s="52">
        <v>4</v>
      </c>
      <c r="B16" s="52" t="s">
        <v>184</v>
      </c>
      <c r="C16" s="52"/>
      <c r="D16" s="52"/>
      <c r="E16" s="52"/>
      <c r="F16" s="52"/>
      <c r="G16" s="52"/>
      <c r="H16" s="53">
        <f>SUM(H17:H21)</f>
        <v>18.0553452169561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1.32049953726387</v>
      </c>
      <c r="F18" s="56">
        <v>0.03</v>
      </c>
      <c r="G18" s="49">
        <v>9.38053097345133</v>
      </c>
      <c r="H18" s="49">
        <f t="shared" si="1"/>
        <v>12.7585964140238</v>
      </c>
      <c r="I18" s="34" t="s">
        <v>188</v>
      </c>
    </row>
    <row r="19" customHeight="1" spans="1:9">
      <c r="A19" s="34">
        <v>4.3</v>
      </c>
      <c r="B19" s="34" t="s">
        <v>190</v>
      </c>
      <c r="C19" s="34"/>
      <c r="D19" s="34" t="s">
        <v>187</v>
      </c>
      <c r="E19" s="49">
        <v>0.0732320757798465</v>
      </c>
      <c r="F19" s="56">
        <v>0.03</v>
      </c>
      <c r="G19" s="49">
        <v>23.0088495575221</v>
      </c>
      <c r="H19" s="49">
        <f t="shared" si="1"/>
        <v>1.73553538883565</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v>0.50302139474114</v>
      </c>
      <c r="F21" s="56">
        <v>0</v>
      </c>
      <c r="G21" s="49">
        <v>7.07964601769912</v>
      </c>
      <c r="H21" s="49">
        <f t="shared" si="1"/>
        <v>3.56121341409657</v>
      </c>
      <c r="I21" s="50"/>
    </row>
    <row r="22" customHeight="1" spans="1:9">
      <c r="A22" s="52">
        <v>5</v>
      </c>
      <c r="B22" s="52" t="s">
        <v>195</v>
      </c>
      <c r="C22" s="52"/>
      <c r="D22" s="52"/>
      <c r="E22" s="52"/>
      <c r="F22" s="52"/>
      <c r="G22" s="52"/>
      <c r="H22" s="53">
        <f>SUM(H23:H27)</f>
        <v>8.22535450058462</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v>2.24757798464805</v>
      </c>
      <c r="F24" s="56">
        <v>0.03</v>
      </c>
      <c r="G24" s="49">
        <v>0.0973451327433628</v>
      </c>
      <c r="H24" s="49">
        <f t="shared" si="2"/>
        <v>0.225354500584623</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243</v>
      </c>
      <c r="C27" s="34"/>
      <c r="D27" s="34" t="s">
        <v>182</v>
      </c>
      <c r="E27" s="49">
        <v>1</v>
      </c>
      <c r="F27" s="56">
        <v>0</v>
      </c>
      <c r="G27" s="49">
        <v>8</v>
      </c>
      <c r="H27" s="49">
        <f t="shared" si="2"/>
        <v>8</v>
      </c>
      <c r="I27" s="34"/>
    </row>
    <row r="28" customHeight="1" spans="1:9">
      <c r="A28" s="57">
        <v>6</v>
      </c>
      <c r="B28" s="58" t="s">
        <v>244</v>
      </c>
      <c r="C28" s="58"/>
      <c r="D28" s="58" t="s">
        <v>182</v>
      </c>
      <c r="E28" s="59">
        <v>1</v>
      </c>
      <c r="F28" s="59">
        <v>0</v>
      </c>
      <c r="G28" s="59">
        <v>30</v>
      </c>
      <c r="H28" s="53">
        <f t="shared" si="2"/>
        <v>30</v>
      </c>
      <c r="I28" s="62" t="s">
        <v>185</v>
      </c>
    </row>
    <row r="29" customHeight="1" spans="1:9">
      <c r="A29" s="52">
        <v>7</v>
      </c>
      <c r="B29" s="58" t="s">
        <v>245</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451.472167455084</v>
      </c>
      <c r="I34" s="65" t="s">
        <v>211</v>
      </c>
    </row>
    <row r="35" customHeight="1" spans="1:9">
      <c r="A35" s="58">
        <v>13</v>
      </c>
      <c r="B35" s="60" t="s">
        <v>212</v>
      </c>
      <c r="C35" s="61"/>
      <c r="D35" s="58" t="s">
        <v>6</v>
      </c>
      <c r="E35" s="60" t="s">
        <v>213</v>
      </c>
      <c r="F35" s="61"/>
      <c r="G35" s="63">
        <v>0.085</v>
      </c>
      <c r="H35" s="53">
        <f>H34*G35</f>
        <v>38.3751342336822</v>
      </c>
      <c r="I35" s="66"/>
    </row>
    <row r="36" customHeight="1" spans="1:9">
      <c r="A36" s="58">
        <v>14</v>
      </c>
      <c r="B36" s="60" t="s">
        <v>214</v>
      </c>
      <c r="C36" s="61"/>
      <c r="D36" s="58" t="s">
        <v>6</v>
      </c>
      <c r="E36" s="60" t="s">
        <v>215</v>
      </c>
      <c r="F36" s="61"/>
      <c r="G36" s="62"/>
      <c r="H36" s="53">
        <f>H34+H35</f>
        <v>489.847301688766</v>
      </c>
      <c r="I36" s="67">
        <f>H36</f>
        <v>489.847301688766</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dimension ref="A1:I52"/>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95</v>
      </c>
      <c r="C2" s="48"/>
      <c r="D2" s="48"/>
      <c r="E2" s="34" t="s">
        <v>153</v>
      </c>
      <c r="F2" s="48" t="s">
        <v>222</v>
      </c>
      <c r="G2" s="48"/>
      <c r="H2" s="34" t="s">
        <v>155</v>
      </c>
      <c r="I2" s="34"/>
    </row>
    <row r="3" customHeight="1" spans="1:9">
      <c r="A3" s="34" t="s">
        <v>62</v>
      </c>
      <c r="B3" s="34" t="s">
        <v>114</v>
      </c>
      <c r="C3" s="34"/>
      <c r="D3" s="34"/>
      <c r="E3" s="34" t="s">
        <v>156</v>
      </c>
      <c r="F3" s="48" t="s">
        <v>220</v>
      </c>
      <c r="G3" s="48"/>
      <c r="H3" s="34"/>
      <c r="I3" s="34"/>
    </row>
    <row r="4" customHeight="1" spans="1:9">
      <c r="A4" s="48" t="s">
        <v>157</v>
      </c>
      <c r="B4" s="34">
        <v>4500</v>
      </c>
      <c r="C4" s="48" t="s">
        <v>158</v>
      </c>
      <c r="D4" s="34">
        <v>5360</v>
      </c>
      <c r="E4" s="34" t="s">
        <v>159</v>
      </c>
      <c r="F4" s="49">
        <v>24.12</v>
      </c>
      <c r="G4" s="50" t="s">
        <v>160</v>
      </c>
      <c r="H4" s="34"/>
      <c r="I4" s="34"/>
    </row>
    <row r="5" customHeight="1" spans="1:9">
      <c r="A5" s="48"/>
      <c r="B5" s="34"/>
      <c r="C5" s="48"/>
      <c r="D5" s="34"/>
      <c r="E5" s="34"/>
      <c r="F5" s="49">
        <v>23.89215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SUM(H8:H15)</f>
        <v>250.27774574122</v>
      </c>
      <c r="I7" s="62"/>
    </row>
    <row r="8" customHeight="1" spans="1:9">
      <c r="A8" s="34">
        <v>1.1</v>
      </c>
      <c r="B8" s="54" t="s">
        <v>170</v>
      </c>
      <c r="C8" s="55"/>
      <c r="D8" s="34" t="s">
        <v>171</v>
      </c>
      <c r="E8" s="49">
        <v>1.13821571702663</v>
      </c>
      <c r="F8" s="56">
        <v>0.12</v>
      </c>
      <c r="G8" s="49">
        <v>22.6637168141593</v>
      </c>
      <c r="H8" s="49">
        <f t="shared" ref="H8:H15" si="0">E8*(1+F8)*G8</f>
        <v>28.8917425262108</v>
      </c>
      <c r="I8" s="64" t="s">
        <v>172</v>
      </c>
    </row>
    <row r="9" customHeight="1" spans="1:9">
      <c r="A9" s="34">
        <v>1.2</v>
      </c>
      <c r="B9" s="54" t="s">
        <v>173</v>
      </c>
      <c r="C9" s="55"/>
      <c r="D9" s="34" t="s">
        <v>171</v>
      </c>
      <c r="E9" s="49">
        <v>0.0544840082474227</v>
      </c>
      <c r="F9" s="56">
        <v>0.12</v>
      </c>
      <c r="G9" s="49">
        <v>21.8672566371681</v>
      </c>
      <c r="H9" s="49">
        <f t="shared" si="0"/>
        <v>1.33438568588413</v>
      </c>
      <c r="I9" s="34" t="s">
        <v>172</v>
      </c>
    </row>
    <row r="10" customHeight="1" spans="1:9">
      <c r="A10" s="34">
        <v>1.3</v>
      </c>
      <c r="B10" s="34" t="s">
        <v>174</v>
      </c>
      <c r="C10" s="34"/>
      <c r="D10" s="34" t="s">
        <v>171</v>
      </c>
      <c r="E10" s="49">
        <v>0.0389847533544644</v>
      </c>
      <c r="F10" s="56">
        <v>0.12</v>
      </c>
      <c r="G10" s="49">
        <v>20.8938053097345</v>
      </c>
      <c r="H10" s="49">
        <f t="shared" si="0"/>
        <v>0.912284628232542</v>
      </c>
      <c r="I10" s="34" t="s">
        <v>172</v>
      </c>
    </row>
    <row r="11" customHeight="1" spans="1:9">
      <c r="A11" s="34">
        <v>1.4</v>
      </c>
      <c r="B11" s="34" t="s">
        <v>223</v>
      </c>
      <c r="C11" s="34"/>
      <c r="D11" s="34" t="s">
        <v>171</v>
      </c>
      <c r="E11" s="49">
        <v>6.63488523319609</v>
      </c>
      <c r="F11" s="56">
        <v>0.12</v>
      </c>
      <c r="G11" s="49">
        <v>22.929203539823</v>
      </c>
      <c r="H11" s="49">
        <f t="shared" si="0"/>
        <v>170.388550052357</v>
      </c>
      <c r="I11" s="34" t="s">
        <v>172</v>
      </c>
    </row>
    <row r="12" customHeight="1" spans="1:9">
      <c r="A12" s="34">
        <v>1.5</v>
      </c>
      <c r="B12" s="34" t="s">
        <v>224</v>
      </c>
      <c r="C12" s="34"/>
      <c r="D12" s="34" t="s">
        <v>171</v>
      </c>
      <c r="E12" s="49">
        <v>0.133455093036235</v>
      </c>
      <c r="F12" s="56">
        <v>0.12</v>
      </c>
      <c r="G12" s="49">
        <v>22.1327433628319</v>
      </c>
      <c r="H12" s="49">
        <f t="shared" si="0"/>
        <v>3.30817460358991</v>
      </c>
      <c r="I12" s="34" t="s">
        <v>172</v>
      </c>
    </row>
    <row r="13" customHeight="1" spans="1:9">
      <c r="A13" s="34">
        <v>1.6</v>
      </c>
      <c r="B13" s="34" t="s">
        <v>225</v>
      </c>
      <c r="C13" s="34"/>
      <c r="D13" s="34" t="s">
        <v>171</v>
      </c>
      <c r="E13" s="49">
        <v>1.00224250708171</v>
      </c>
      <c r="F13" s="56">
        <v>0.12</v>
      </c>
      <c r="G13" s="49">
        <v>32.1327433628319</v>
      </c>
      <c r="H13" s="49">
        <f t="shared" si="0"/>
        <v>36.069377419463</v>
      </c>
      <c r="I13" s="34" t="s">
        <v>172</v>
      </c>
    </row>
    <row r="14" customHeight="1" spans="1:9">
      <c r="A14" s="34">
        <v>1.7</v>
      </c>
      <c r="B14" s="34" t="s">
        <v>226</v>
      </c>
      <c r="C14" s="34"/>
      <c r="D14" s="34" t="s">
        <v>171</v>
      </c>
      <c r="E14" s="49">
        <v>0.389013590556322</v>
      </c>
      <c r="F14" s="56">
        <v>0.12</v>
      </c>
      <c r="G14" s="49">
        <v>21.5132743362832</v>
      </c>
      <c r="H14" s="49">
        <f t="shared" si="0"/>
        <v>9.37323082548238</v>
      </c>
      <c r="I14" s="34" t="s">
        <v>172</v>
      </c>
    </row>
    <row r="15" customHeight="1" spans="1:9">
      <c r="A15" s="34">
        <v>1.8</v>
      </c>
      <c r="B15" s="34" t="s">
        <v>175</v>
      </c>
      <c r="C15" s="34"/>
      <c r="D15" s="34" t="s">
        <v>171</v>
      </c>
      <c r="E15" s="49"/>
      <c r="F15" s="56">
        <v>0.06</v>
      </c>
      <c r="G15" s="49">
        <v>4.60176991150443</v>
      </c>
      <c r="H15" s="49">
        <f t="shared" si="0"/>
        <v>0</v>
      </c>
      <c r="I15" s="34"/>
    </row>
    <row r="16" customHeight="1" spans="1:9">
      <c r="A16" s="52">
        <v>2</v>
      </c>
      <c r="B16" s="52" t="s">
        <v>176</v>
      </c>
      <c r="C16" s="52"/>
      <c r="D16" s="52"/>
      <c r="E16" s="52"/>
      <c r="F16" s="52"/>
      <c r="G16" s="52"/>
      <c r="H16" s="53">
        <f>SUM(H17:H17)</f>
        <v>6.93873906000805</v>
      </c>
      <c r="I16" s="62"/>
    </row>
    <row r="17" customHeight="1" spans="1:9">
      <c r="A17" s="34">
        <v>2.1</v>
      </c>
      <c r="B17" s="34" t="s">
        <v>221</v>
      </c>
      <c r="C17" s="34"/>
      <c r="D17" s="34" t="s">
        <v>178</v>
      </c>
      <c r="E17" s="49">
        <v>0.0421216684392869</v>
      </c>
      <c r="F17" s="56">
        <v>0</v>
      </c>
      <c r="G17" s="49">
        <v>164.730869338886</v>
      </c>
      <c r="H17" s="49">
        <f t="shared" ref="H17:H20" si="1">E17*(1+F17)*G17</f>
        <v>6.93873906000805</v>
      </c>
      <c r="I17" s="34" t="s">
        <v>179</v>
      </c>
    </row>
    <row r="18" customHeight="1" spans="1:9">
      <c r="A18" s="58">
        <v>3</v>
      </c>
      <c r="B18" s="52" t="s">
        <v>227</v>
      </c>
      <c r="C18" s="52"/>
      <c r="D18" s="52"/>
      <c r="E18" s="52"/>
      <c r="F18" s="52"/>
      <c r="G18" s="52"/>
      <c r="H18" s="53">
        <f>SUM(H19:H20)</f>
        <v>363.587881254916</v>
      </c>
      <c r="I18" s="62"/>
    </row>
    <row r="19" ht="24" customHeight="1" spans="1:9">
      <c r="A19" s="34">
        <v>3.1</v>
      </c>
      <c r="B19" s="48" t="s">
        <v>228</v>
      </c>
      <c r="C19" s="48"/>
      <c r="D19" s="34" t="s">
        <v>182</v>
      </c>
      <c r="E19" s="49">
        <v>1.005</v>
      </c>
      <c r="F19" s="56">
        <v>0.02</v>
      </c>
      <c r="G19" s="49">
        <v>284.955752212389</v>
      </c>
      <c r="H19" s="49">
        <f t="shared" si="1"/>
        <v>292.10814159292</v>
      </c>
      <c r="I19" s="34" t="s">
        <v>183</v>
      </c>
    </row>
    <row r="20" ht="24" customHeight="1" spans="1:9">
      <c r="A20" s="34">
        <v>3.2</v>
      </c>
      <c r="B20" s="48" t="s">
        <v>229</v>
      </c>
      <c r="C20" s="48"/>
      <c r="D20" s="34" t="s">
        <v>182</v>
      </c>
      <c r="E20" s="49">
        <v>0.298823920895507</v>
      </c>
      <c r="F20" s="56">
        <v>0.02</v>
      </c>
      <c r="G20" s="49">
        <v>234.513274336283</v>
      </c>
      <c r="H20" s="49">
        <f t="shared" si="1"/>
        <v>71.4797396619959</v>
      </c>
      <c r="I20" s="34"/>
    </row>
    <row r="21" customHeight="1" spans="1:9">
      <c r="A21" s="58">
        <v>4</v>
      </c>
      <c r="B21" s="52" t="s">
        <v>184</v>
      </c>
      <c r="C21" s="52"/>
      <c r="D21" s="52"/>
      <c r="E21" s="52"/>
      <c r="F21" s="52"/>
      <c r="G21" s="52"/>
      <c r="H21" s="53">
        <f>SUM(H22:H29)</f>
        <v>46.8781234884793</v>
      </c>
      <c r="I21" s="62" t="s">
        <v>185</v>
      </c>
    </row>
    <row r="22" customHeight="1" spans="1:9">
      <c r="A22" s="34">
        <v>4.1</v>
      </c>
      <c r="B22" s="34" t="s">
        <v>186</v>
      </c>
      <c r="C22" s="34"/>
      <c r="D22" s="34" t="s">
        <v>187</v>
      </c>
      <c r="E22" s="49">
        <v>0.633540136684814</v>
      </c>
      <c r="F22" s="56">
        <v>0.03</v>
      </c>
      <c r="G22" s="49">
        <v>14.1592920353982</v>
      </c>
      <c r="H22" s="49">
        <f t="shared" ref="H22:H29" si="2">E22*(1+F22)*G22</f>
        <v>9.23959420581037</v>
      </c>
      <c r="I22" s="34" t="s">
        <v>188</v>
      </c>
    </row>
    <row r="23" customHeight="1" spans="1:9">
      <c r="A23" s="34">
        <v>4.2</v>
      </c>
      <c r="B23" s="34" t="s">
        <v>189</v>
      </c>
      <c r="C23" s="34"/>
      <c r="D23" s="34" t="s">
        <v>187</v>
      </c>
      <c r="E23" s="49">
        <v>0.539789181049461</v>
      </c>
      <c r="F23" s="56">
        <v>0.03</v>
      </c>
      <c r="G23" s="49">
        <v>9.38053097345133</v>
      </c>
      <c r="H23" s="49">
        <f t="shared" si="2"/>
        <v>5.21541440592745</v>
      </c>
      <c r="I23" s="34" t="s">
        <v>188</v>
      </c>
    </row>
    <row r="24" customHeight="1" spans="1:9">
      <c r="A24" s="34">
        <v>4.3</v>
      </c>
      <c r="B24" s="34" t="s">
        <v>190</v>
      </c>
      <c r="C24" s="34"/>
      <c r="D24" s="34" t="s">
        <v>187</v>
      </c>
      <c r="E24" s="49">
        <v>0.0347217780127774</v>
      </c>
      <c r="F24" s="56">
        <v>0.03</v>
      </c>
      <c r="G24" s="49">
        <v>23.0088495575221</v>
      </c>
      <c r="H24" s="49">
        <f t="shared" si="2"/>
        <v>0.822875411665644</v>
      </c>
      <c r="I24" s="34" t="s">
        <v>191</v>
      </c>
    </row>
    <row r="25" customHeight="1" spans="1:9">
      <c r="A25" s="34">
        <v>4.4</v>
      </c>
      <c r="B25" s="34" t="s">
        <v>192</v>
      </c>
      <c r="C25" s="34"/>
      <c r="D25" s="34" t="s">
        <v>187</v>
      </c>
      <c r="E25" s="49"/>
      <c r="F25" s="56">
        <v>0</v>
      </c>
      <c r="G25" s="49">
        <v>0</v>
      </c>
      <c r="H25" s="49">
        <f t="shared" si="2"/>
        <v>0</v>
      </c>
      <c r="I25" s="34"/>
    </row>
    <row r="26" customHeight="1" spans="1:9">
      <c r="A26" s="34">
        <v>4.5</v>
      </c>
      <c r="B26" s="34" t="s">
        <v>193</v>
      </c>
      <c r="C26" s="34"/>
      <c r="D26" s="34" t="s">
        <v>216</v>
      </c>
      <c r="E26" s="49">
        <v>0.247097844112769</v>
      </c>
      <c r="F26" s="56">
        <v>0</v>
      </c>
      <c r="G26" s="49">
        <v>7.07964601769912</v>
      </c>
      <c r="H26" s="49">
        <f t="shared" si="2"/>
        <v>1.749365268055</v>
      </c>
      <c r="I26" s="50"/>
    </row>
    <row r="27" customHeight="1" spans="1:9">
      <c r="A27" s="34">
        <v>4.6</v>
      </c>
      <c r="B27" s="34" t="s">
        <v>230</v>
      </c>
      <c r="C27" s="34"/>
      <c r="D27" s="34" t="s">
        <v>200</v>
      </c>
      <c r="E27" s="49">
        <v>0.765771932226236</v>
      </c>
      <c r="F27" s="56">
        <v>0.01</v>
      </c>
      <c r="G27" s="49">
        <v>20.7964601769912</v>
      </c>
      <c r="H27" s="49">
        <f t="shared" si="2"/>
        <v>16.0845989481325</v>
      </c>
      <c r="I27" s="50"/>
    </row>
    <row r="28" customHeight="1" spans="1:9">
      <c r="A28" s="34">
        <v>4.7</v>
      </c>
      <c r="B28" s="34" t="s">
        <v>231</v>
      </c>
      <c r="C28" s="34"/>
      <c r="D28" s="34" t="s">
        <v>200</v>
      </c>
      <c r="E28" s="49">
        <v>1.53154386445247</v>
      </c>
      <c r="F28" s="56">
        <v>0.01</v>
      </c>
      <c r="G28" s="49">
        <v>5.04424778761062</v>
      </c>
      <c r="H28" s="49">
        <f t="shared" si="2"/>
        <v>7.80274161739193</v>
      </c>
      <c r="I28" s="50"/>
    </row>
    <row r="29" customHeight="1" spans="1:9">
      <c r="A29" s="34">
        <v>4.8</v>
      </c>
      <c r="B29" s="34" t="s">
        <v>232</v>
      </c>
      <c r="C29" s="34"/>
      <c r="D29" s="34" t="s">
        <v>200</v>
      </c>
      <c r="E29" s="49">
        <v>3.06308772890494</v>
      </c>
      <c r="F29" s="56">
        <v>0</v>
      </c>
      <c r="G29" s="49">
        <v>1.94690265486726</v>
      </c>
      <c r="H29" s="49">
        <f t="shared" si="2"/>
        <v>5.96353363149636</v>
      </c>
      <c r="I29" s="50"/>
    </row>
    <row r="30" customHeight="1" spans="1:9">
      <c r="A30" s="52">
        <v>5</v>
      </c>
      <c r="B30" s="52" t="s">
        <v>195</v>
      </c>
      <c r="C30" s="52"/>
      <c r="D30" s="52"/>
      <c r="E30" s="52"/>
      <c r="F30" s="52"/>
      <c r="G30" s="52"/>
      <c r="H30" s="53">
        <f>SUM(H31:H35)</f>
        <v>20.5757988943062</v>
      </c>
      <c r="I30" s="62" t="s">
        <v>185</v>
      </c>
    </row>
    <row r="31" customHeight="1" spans="1:9">
      <c r="A31" s="34">
        <v>5.1</v>
      </c>
      <c r="B31" s="34" t="s">
        <v>196</v>
      </c>
      <c r="C31" s="34"/>
      <c r="D31" s="34" t="s">
        <v>194</v>
      </c>
      <c r="E31" s="49">
        <v>7.70927624443204</v>
      </c>
      <c r="F31" s="56">
        <v>0.03</v>
      </c>
      <c r="G31" s="49">
        <v>1.08</v>
      </c>
      <c r="H31" s="49">
        <f t="shared" ref="H31:H41" si="3">E31*(1+F31)*G31</f>
        <v>8.5757988943062</v>
      </c>
      <c r="I31" s="34" t="s">
        <v>197</v>
      </c>
    </row>
    <row r="32" customHeight="1" spans="1:9">
      <c r="A32" s="34">
        <v>5.2</v>
      </c>
      <c r="B32" s="34" t="s">
        <v>198</v>
      </c>
      <c r="C32" s="34"/>
      <c r="D32" s="34" t="s">
        <v>194</v>
      </c>
      <c r="E32" s="49"/>
      <c r="F32" s="56">
        <v>0.03</v>
      </c>
      <c r="G32" s="49">
        <v>0.0973451327433628</v>
      </c>
      <c r="H32" s="49">
        <f t="shared" si="3"/>
        <v>0</v>
      </c>
      <c r="I32" s="34"/>
    </row>
    <row r="33" customHeight="1" spans="1:9">
      <c r="A33" s="34">
        <v>5.3</v>
      </c>
      <c r="B33" s="34" t="s">
        <v>199</v>
      </c>
      <c r="C33" s="34"/>
      <c r="D33" s="34" t="s">
        <v>200</v>
      </c>
      <c r="E33" s="49"/>
      <c r="F33" s="56">
        <v>0</v>
      </c>
      <c r="G33" s="49">
        <v>0</v>
      </c>
      <c r="H33" s="49">
        <f t="shared" si="3"/>
        <v>0</v>
      </c>
      <c r="I33" s="50" t="s">
        <v>185</v>
      </c>
    </row>
    <row r="34" customHeight="1" spans="1:9">
      <c r="A34" s="34">
        <v>5.4</v>
      </c>
      <c r="B34" s="34" t="s">
        <v>201</v>
      </c>
      <c r="C34" s="34"/>
      <c r="D34" s="34" t="s">
        <v>200</v>
      </c>
      <c r="E34" s="49"/>
      <c r="F34" s="56">
        <v>0</v>
      </c>
      <c r="G34" s="49">
        <v>0</v>
      </c>
      <c r="H34" s="49">
        <f t="shared" si="3"/>
        <v>0</v>
      </c>
      <c r="I34" s="34"/>
    </row>
    <row r="35" customHeight="1" spans="1:9">
      <c r="A35" s="34">
        <v>5.5</v>
      </c>
      <c r="B35" s="34" t="s">
        <v>233</v>
      </c>
      <c r="C35" s="34"/>
      <c r="D35" s="34" t="s">
        <v>182</v>
      </c>
      <c r="E35" s="49">
        <v>1</v>
      </c>
      <c r="F35" s="56">
        <v>0</v>
      </c>
      <c r="G35" s="49">
        <v>12</v>
      </c>
      <c r="H35" s="49">
        <f t="shared" si="3"/>
        <v>12</v>
      </c>
      <c r="I35" s="34"/>
    </row>
    <row r="36" customHeight="1" spans="1:9">
      <c r="A36" s="57">
        <v>6</v>
      </c>
      <c r="B36" s="58" t="s">
        <v>234</v>
      </c>
      <c r="C36" s="58"/>
      <c r="D36" s="58" t="s">
        <v>182</v>
      </c>
      <c r="E36" s="59">
        <v>1</v>
      </c>
      <c r="F36" s="59">
        <v>0</v>
      </c>
      <c r="G36" s="59">
        <v>70</v>
      </c>
      <c r="H36" s="53">
        <f t="shared" si="3"/>
        <v>70</v>
      </c>
      <c r="I36" s="62" t="s">
        <v>185</v>
      </c>
    </row>
    <row r="37" customHeight="1" spans="1:9">
      <c r="A37" s="52">
        <v>7</v>
      </c>
      <c r="B37" s="58" t="s">
        <v>235</v>
      </c>
      <c r="C37" s="58"/>
      <c r="D37" s="58" t="s">
        <v>182</v>
      </c>
      <c r="E37" s="59">
        <v>1</v>
      </c>
      <c r="F37" s="59">
        <v>0</v>
      </c>
      <c r="G37" s="59">
        <v>80</v>
      </c>
      <c r="H37" s="53">
        <f t="shared" si="3"/>
        <v>80</v>
      </c>
      <c r="I37" s="62" t="s">
        <v>185</v>
      </c>
    </row>
    <row r="38" customHeight="1" spans="1:9">
      <c r="A38" s="52">
        <v>8</v>
      </c>
      <c r="B38" s="58" t="s">
        <v>236</v>
      </c>
      <c r="C38" s="58"/>
      <c r="D38" s="58" t="s">
        <v>182</v>
      </c>
      <c r="E38" s="59">
        <v>1</v>
      </c>
      <c r="F38" s="59">
        <v>0</v>
      </c>
      <c r="G38" s="59">
        <v>4</v>
      </c>
      <c r="H38" s="53">
        <f t="shared" si="3"/>
        <v>4</v>
      </c>
      <c r="I38" s="62" t="s">
        <v>185</v>
      </c>
    </row>
    <row r="39" customHeight="1" spans="1:9">
      <c r="A39" s="58">
        <v>9</v>
      </c>
      <c r="B39" s="58" t="s">
        <v>237</v>
      </c>
      <c r="C39" s="58"/>
      <c r="D39" s="58" t="s">
        <v>182</v>
      </c>
      <c r="E39" s="59">
        <v>1</v>
      </c>
      <c r="F39" s="59">
        <v>0</v>
      </c>
      <c r="G39" s="59">
        <v>2</v>
      </c>
      <c r="H39" s="53">
        <f t="shared" si="3"/>
        <v>2</v>
      </c>
      <c r="I39" s="62" t="s">
        <v>185</v>
      </c>
    </row>
    <row r="40" customHeight="1" spans="1:9">
      <c r="A40" s="58">
        <v>10</v>
      </c>
      <c r="B40" s="58" t="s">
        <v>238</v>
      </c>
      <c r="C40" s="58"/>
      <c r="D40" s="58" t="s">
        <v>182</v>
      </c>
      <c r="E40" s="59">
        <v>1</v>
      </c>
      <c r="F40" s="59">
        <v>0</v>
      </c>
      <c r="G40" s="59">
        <v>52</v>
      </c>
      <c r="H40" s="53">
        <f t="shared" si="3"/>
        <v>52</v>
      </c>
      <c r="I40" s="62" t="s">
        <v>185</v>
      </c>
    </row>
    <row r="41" customHeight="1" spans="1:9">
      <c r="A41" s="58">
        <v>11</v>
      </c>
      <c r="B41" s="58" t="s">
        <v>239</v>
      </c>
      <c r="C41" s="58"/>
      <c r="D41" s="58" t="s">
        <v>182</v>
      </c>
      <c r="E41" s="59">
        <v>1</v>
      </c>
      <c r="F41" s="59">
        <v>0</v>
      </c>
      <c r="G41" s="59">
        <v>9</v>
      </c>
      <c r="H41" s="53">
        <f t="shared" si="3"/>
        <v>9</v>
      </c>
      <c r="I41" s="62" t="s">
        <v>185</v>
      </c>
    </row>
    <row r="42" customHeight="1" spans="1:9">
      <c r="A42" s="58">
        <v>12</v>
      </c>
      <c r="B42" s="60" t="s">
        <v>209</v>
      </c>
      <c r="C42" s="61"/>
      <c r="D42" s="58" t="s">
        <v>6</v>
      </c>
      <c r="E42" s="60" t="s">
        <v>210</v>
      </c>
      <c r="F42" s="61"/>
      <c r="G42" s="62"/>
      <c r="H42" s="53">
        <f>SUM(H36:H41,H30,H21,H18,H16,H7)</f>
        <v>905.25828843893</v>
      </c>
      <c r="I42" s="65" t="s">
        <v>211</v>
      </c>
    </row>
    <row r="43" customHeight="1" spans="1:9">
      <c r="A43" s="58">
        <v>13</v>
      </c>
      <c r="B43" s="60" t="s">
        <v>212</v>
      </c>
      <c r="C43" s="61"/>
      <c r="D43" s="58" t="s">
        <v>6</v>
      </c>
      <c r="E43" s="60" t="s">
        <v>213</v>
      </c>
      <c r="F43" s="61"/>
      <c r="G43" s="63">
        <v>0.085</v>
      </c>
      <c r="H43" s="53">
        <f>H42*G43</f>
        <v>76.946954517309</v>
      </c>
      <c r="I43" s="66"/>
    </row>
    <row r="44" customHeight="1" spans="1:9">
      <c r="A44" s="58">
        <v>14</v>
      </c>
      <c r="B44" s="60" t="s">
        <v>214</v>
      </c>
      <c r="C44" s="61"/>
      <c r="D44" s="58" t="s">
        <v>6</v>
      </c>
      <c r="E44" s="60" t="s">
        <v>215</v>
      </c>
      <c r="F44" s="61"/>
      <c r="G44" s="62"/>
      <c r="H44" s="53">
        <f>H42+H43</f>
        <v>982.205242956239</v>
      </c>
      <c r="I44" s="67">
        <f>H44</f>
        <v>982.205242956239</v>
      </c>
    </row>
    <row r="51" ht="28" customHeight="1"/>
    <row r="52" ht="28" customHeight="1"/>
  </sheetData>
  <mergeCells count="53">
    <mergeCell ref="A1:I1"/>
    <mergeCell ref="B2:D2"/>
    <mergeCell ref="F2:G2"/>
    <mergeCell ref="B3:D3"/>
    <mergeCell ref="F3:G3"/>
    <mergeCell ref="B7:G7"/>
    <mergeCell ref="B8:C8"/>
    <mergeCell ref="B9:C9"/>
    <mergeCell ref="B10:C10"/>
    <mergeCell ref="B11:C11"/>
    <mergeCell ref="B12:C12"/>
    <mergeCell ref="B13:C13"/>
    <mergeCell ref="B14:C14"/>
    <mergeCell ref="B15:C15"/>
    <mergeCell ref="B16:G16"/>
    <mergeCell ref="B17:C17"/>
    <mergeCell ref="B18:G18"/>
    <mergeCell ref="B19:C19"/>
    <mergeCell ref="B20:C20"/>
    <mergeCell ref="B21:G21"/>
    <mergeCell ref="B22:C22"/>
    <mergeCell ref="B23:C23"/>
    <mergeCell ref="B24:C24"/>
    <mergeCell ref="B25:C25"/>
    <mergeCell ref="B26:C26"/>
    <mergeCell ref="B27:C27"/>
    <mergeCell ref="B28:C28"/>
    <mergeCell ref="B29:C29"/>
    <mergeCell ref="B30:G30"/>
    <mergeCell ref="B31:C31"/>
    <mergeCell ref="B32:C32"/>
    <mergeCell ref="B33:C33"/>
    <mergeCell ref="B34:C34"/>
    <mergeCell ref="B35:C35"/>
    <mergeCell ref="B36:C36"/>
    <mergeCell ref="B37:C37"/>
    <mergeCell ref="B38:C38"/>
    <mergeCell ref="B39:C39"/>
    <mergeCell ref="B40:C40"/>
    <mergeCell ref="B41:C41"/>
    <mergeCell ref="B42:C42"/>
    <mergeCell ref="E42:F42"/>
    <mergeCell ref="B43:C43"/>
    <mergeCell ref="E43:F43"/>
    <mergeCell ref="B44:C44"/>
    <mergeCell ref="E44:F44"/>
    <mergeCell ref="A4:A5"/>
    <mergeCell ref="B4:B5"/>
    <mergeCell ref="C4:C5"/>
    <mergeCell ref="D4:D5"/>
    <mergeCell ref="E4:E5"/>
    <mergeCell ref="I42:I43"/>
    <mergeCell ref="H2:I5"/>
  </mergeCells>
  <printOptions horizontalCentered="1"/>
  <pageMargins left="0.432638888888889" right="0.432638888888889" top="0.472222222222222" bottom="0.472222222222222" header="0.5" footer="0.5"/>
  <pageSetup paperSize="9" scale="85" orientation="portrait" horizontalDpi="600"/>
  <headerFooter/>
  <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101</v>
      </c>
      <c r="C3" s="34"/>
      <c r="D3" s="34"/>
      <c r="E3" s="34" t="s">
        <v>156</v>
      </c>
      <c r="F3" s="48" t="s">
        <v>53</v>
      </c>
      <c r="G3" s="48"/>
      <c r="H3" s="34"/>
      <c r="I3" s="34"/>
    </row>
    <row r="4" customHeight="1" spans="1:9">
      <c r="A4" s="48" t="s">
        <v>157</v>
      </c>
      <c r="B4" s="34">
        <v>500</v>
      </c>
      <c r="C4" s="48" t="s">
        <v>158</v>
      </c>
      <c r="D4" s="34">
        <v>1800</v>
      </c>
      <c r="E4" s="34" t="s">
        <v>159</v>
      </c>
      <c r="F4" s="49">
        <v>0.9</v>
      </c>
      <c r="G4" s="50" t="s">
        <v>160</v>
      </c>
      <c r="H4" s="34"/>
      <c r="I4" s="34"/>
    </row>
    <row r="5" customHeight="1" spans="1:9">
      <c r="A5" s="48"/>
      <c r="B5" s="34"/>
      <c r="C5" s="48"/>
      <c r="D5" s="34"/>
      <c r="E5" s="34"/>
      <c r="F5" s="49">
        <v>0.8319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190.289391636276</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7.64537496000001</v>
      </c>
      <c r="F9" s="56">
        <v>0.12</v>
      </c>
      <c r="G9" s="49">
        <v>21.8672566371681</v>
      </c>
      <c r="H9" s="49">
        <f t="shared" si="0"/>
        <v>187.245381498223</v>
      </c>
      <c r="I9" s="34" t="s">
        <v>172</v>
      </c>
    </row>
    <row r="10" customHeight="1" spans="1:9">
      <c r="A10" s="34">
        <v>1.3</v>
      </c>
      <c r="B10" s="34" t="s">
        <v>174</v>
      </c>
      <c r="C10" s="34"/>
      <c r="D10" s="34" t="s">
        <v>171</v>
      </c>
      <c r="E10" s="49">
        <v>0.13008</v>
      </c>
      <c r="F10" s="56">
        <v>0.12</v>
      </c>
      <c r="G10" s="49">
        <v>20.8938053097345</v>
      </c>
      <c r="H10" s="49">
        <f t="shared" si="0"/>
        <v>3.04401013805309</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42.6101793323032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3.72486772486772</v>
      </c>
      <c r="F18" s="56">
        <v>0.03</v>
      </c>
      <c r="G18" s="49">
        <v>9.38053097345133</v>
      </c>
      <c r="H18" s="49">
        <f t="shared" si="1"/>
        <v>35.9894741770848</v>
      </c>
      <c r="I18" s="34" t="s">
        <v>188</v>
      </c>
    </row>
    <row r="19" customHeight="1" spans="1:9">
      <c r="A19" s="34">
        <v>4.3</v>
      </c>
      <c r="B19" s="34" t="s">
        <v>190</v>
      </c>
      <c r="C19" s="34"/>
      <c r="D19" s="34" t="s">
        <v>187</v>
      </c>
      <c r="E19" s="49">
        <v>0.279365079365079</v>
      </c>
      <c r="F19" s="56">
        <v>0.03</v>
      </c>
      <c r="G19" s="49">
        <v>23.0088495575221</v>
      </c>
      <c r="H19" s="49">
        <f t="shared" si="1"/>
        <v>6.62070515521841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334.899570968579</v>
      </c>
      <c r="I34" s="65" t="s">
        <v>211</v>
      </c>
    </row>
    <row r="35" customHeight="1" spans="1:9">
      <c r="A35" s="58">
        <v>13</v>
      </c>
      <c r="B35" s="60" t="s">
        <v>212</v>
      </c>
      <c r="C35" s="61"/>
      <c r="D35" s="58" t="s">
        <v>6</v>
      </c>
      <c r="E35" s="60" t="s">
        <v>213</v>
      </c>
      <c r="F35" s="61"/>
      <c r="G35" s="63">
        <v>0.085</v>
      </c>
      <c r="H35" s="53">
        <f>H34*G35</f>
        <v>28.4664635323292</v>
      </c>
      <c r="I35" s="66"/>
    </row>
    <row r="36" customHeight="1" spans="1:9">
      <c r="A36" s="58">
        <v>14</v>
      </c>
      <c r="B36" s="60" t="s">
        <v>214</v>
      </c>
      <c r="C36" s="61"/>
      <c r="D36" s="58" t="s">
        <v>6</v>
      </c>
      <c r="E36" s="60" t="s">
        <v>215</v>
      </c>
      <c r="F36" s="61"/>
      <c r="G36" s="62"/>
      <c r="H36" s="53">
        <f>H34+H35</f>
        <v>363.366034500908</v>
      </c>
      <c r="I36" s="67">
        <f>H36</f>
        <v>363.366034500908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summaryRight="0"/>
  </sheetPr>
  <dimension ref="A1:I131"/>
  <sheetViews>
    <sheetView workbookViewId="0">
      <pane ySplit="2" topLeftCell="A3" activePane="bottomLeft" state="frozen"/>
      <selection/>
      <selection pane="bottomLeft" activeCell="N15" sqref="N15"/>
    </sheetView>
  </sheetViews>
  <sheetFormatPr defaultColWidth="9" defaultRowHeight="10.8"/>
  <cols>
    <col min="1" max="1" width="5.12962962962963" style="79" customWidth="1"/>
    <col min="2" max="2" width="7.37962962962963" style="79" customWidth="1"/>
    <col min="3" max="3" width="8.12962962962963" style="79" customWidth="1"/>
    <col min="4" max="4" width="25.3796296296296" style="80" customWidth="1"/>
    <col min="5" max="6" width="6.87962962962963" style="79" customWidth="1"/>
    <col min="7" max="7" width="6.62962962962963" style="79" customWidth="1"/>
    <col min="8" max="8" width="6.62962962962963" style="81" customWidth="1"/>
    <col min="9" max="9" width="9" style="79"/>
    <col min="10" max="16384" width="9" style="82"/>
  </cols>
  <sheetData>
    <row r="2" ht="32.4" spans="1:9">
      <c r="A2" s="83" t="s">
        <v>117</v>
      </c>
      <c r="B2" s="83" t="s">
        <v>61</v>
      </c>
      <c r="C2" s="84" t="s">
        <v>62</v>
      </c>
      <c r="D2" s="84" t="s">
        <v>63</v>
      </c>
      <c r="E2" s="83" t="s">
        <v>118</v>
      </c>
      <c r="F2" s="83" t="s">
        <v>119</v>
      </c>
      <c r="G2" s="83" t="s">
        <v>120</v>
      </c>
      <c r="H2" s="85" t="s">
        <v>39</v>
      </c>
      <c r="I2" s="84" t="s">
        <v>43</v>
      </c>
    </row>
    <row r="3" s="76" customFormat="1" ht="21.6" outlineLevel="1" spans="1:9">
      <c r="A3" s="86" t="s">
        <v>121</v>
      </c>
      <c r="B3" s="87" t="s">
        <v>48</v>
      </c>
      <c r="C3" s="87" t="s">
        <v>76</v>
      </c>
      <c r="D3" s="88" t="s">
        <v>122</v>
      </c>
      <c r="E3" s="89">
        <v>3300</v>
      </c>
      <c r="F3" s="89">
        <v>1780</v>
      </c>
      <c r="G3" s="89">
        <v>20</v>
      </c>
      <c r="H3" s="90">
        <f t="shared" ref="H3:H7" si="0">+E3*F3/1000000*G3</f>
        <v>117.48</v>
      </c>
      <c r="I3" s="89"/>
    </row>
    <row r="4" s="76" customFormat="1" ht="21.6" outlineLevel="1" spans="1:9">
      <c r="A4" s="86" t="s">
        <v>121</v>
      </c>
      <c r="B4" s="87" t="s">
        <v>48</v>
      </c>
      <c r="C4" s="87" t="s">
        <v>74</v>
      </c>
      <c r="D4" s="88" t="s">
        <v>122</v>
      </c>
      <c r="E4" s="87">
        <v>2100</v>
      </c>
      <c r="F4" s="87">
        <v>1780</v>
      </c>
      <c r="G4" s="87">
        <v>20</v>
      </c>
      <c r="H4" s="90">
        <f t="shared" si="0"/>
        <v>74.76</v>
      </c>
      <c r="I4" s="87"/>
    </row>
    <row r="5" s="77" customFormat="1" ht="21.6" outlineLevel="1" spans="1:9">
      <c r="A5" s="91" t="s">
        <v>121</v>
      </c>
      <c r="B5" s="92" t="s">
        <v>52</v>
      </c>
      <c r="C5" s="92" t="s">
        <v>68</v>
      </c>
      <c r="D5" s="93" t="s">
        <v>67</v>
      </c>
      <c r="E5" s="92">
        <v>900</v>
      </c>
      <c r="F5" s="92">
        <v>1480</v>
      </c>
      <c r="G5" s="92">
        <v>64</v>
      </c>
      <c r="H5" s="94">
        <f t="shared" si="0"/>
        <v>85.248</v>
      </c>
      <c r="I5" s="92"/>
    </row>
    <row r="6" s="77" customFormat="1" ht="31" customHeight="1" outlineLevel="1" spans="1:9">
      <c r="A6" s="91" t="s">
        <v>121</v>
      </c>
      <c r="B6" s="92" t="s">
        <v>48</v>
      </c>
      <c r="C6" s="92" t="s">
        <v>70</v>
      </c>
      <c r="D6" s="93" t="s">
        <v>67</v>
      </c>
      <c r="E6" s="92">
        <v>1500</v>
      </c>
      <c r="F6" s="92">
        <v>1480</v>
      </c>
      <c r="G6" s="92">
        <v>48</v>
      </c>
      <c r="H6" s="95">
        <f t="shared" si="0"/>
        <v>106.56</v>
      </c>
      <c r="I6" s="92"/>
    </row>
    <row r="7" s="77" customFormat="1" ht="21.6" outlineLevel="1" spans="1:9">
      <c r="A7" s="91" t="s">
        <v>121</v>
      </c>
      <c r="B7" s="92" t="s">
        <v>48</v>
      </c>
      <c r="C7" s="92" t="s">
        <v>69</v>
      </c>
      <c r="D7" s="93" t="s">
        <v>67</v>
      </c>
      <c r="E7" s="92">
        <v>1200</v>
      </c>
      <c r="F7" s="92">
        <v>1480</v>
      </c>
      <c r="G7" s="92">
        <v>33</v>
      </c>
      <c r="H7" s="95">
        <f t="shared" si="0"/>
        <v>58.608</v>
      </c>
      <c r="I7" s="92" t="s">
        <v>123</v>
      </c>
    </row>
    <row r="8" s="76" customFormat="1" ht="21.6" outlineLevel="1" spans="1:9">
      <c r="A8" s="86" t="s">
        <v>121</v>
      </c>
      <c r="B8" s="87" t="s">
        <v>50</v>
      </c>
      <c r="C8" s="87" t="s">
        <v>81</v>
      </c>
      <c r="D8" s="88" t="s">
        <v>67</v>
      </c>
      <c r="E8" s="87">
        <v>2700</v>
      </c>
      <c r="F8" s="87">
        <v>2380</v>
      </c>
      <c r="G8" s="87">
        <v>8</v>
      </c>
      <c r="H8" s="96">
        <f t="shared" ref="H8:H23" si="1">+E8*F8/1000000*G8</f>
        <v>51.408</v>
      </c>
      <c r="I8" s="87" t="s">
        <v>124</v>
      </c>
    </row>
    <row r="9" s="77" customFormat="1" ht="21.6" outlineLevel="1" spans="1:9">
      <c r="A9" s="91" t="s">
        <v>121</v>
      </c>
      <c r="B9" s="92" t="s">
        <v>48</v>
      </c>
      <c r="C9" s="92" t="s">
        <v>71</v>
      </c>
      <c r="D9" s="93" t="s">
        <v>67</v>
      </c>
      <c r="E9" s="94">
        <v>1500</v>
      </c>
      <c r="F9" s="94">
        <v>1500</v>
      </c>
      <c r="G9" s="94">
        <v>7</v>
      </c>
      <c r="H9" s="95">
        <f t="shared" si="1"/>
        <v>15.75</v>
      </c>
      <c r="I9" s="94" t="s">
        <v>125</v>
      </c>
    </row>
    <row r="10" s="77" customFormat="1" ht="21.6" outlineLevel="1" spans="1:9">
      <c r="A10" s="91" t="s">
        <v>121</v>
      </c>
      <c r="B10" s="92" t="s">
        <v>50</v>
      </c>
      <c r="C10" s="92" t="s">
        <v>86</v>
      </c>
      <c r="D10" s="93" t="s">
        <v>67</v>
      </c>
      <c r="E10" s="92">
        <v>1500</v>
      </c>
      <c r="F10" s="94">
        <v>1500</v>
      </c>
      <c r="G10" s="92">
        <v>2</v>
      </c>
      <c r="H10" s="97">
        <f t="shared" si="1"/>
        <v>4.5</v>
      </c>
      <c r="I10" s="92"/>
    </row>
    <row r="11" s="76" customFormat="1" ht="21.6" outlineLevel="1" spans="1:9">
      <c r="A11" s="86" t="s">
        <v>121</v>
      </c>
      <c r="B11" s="87" t="s">
        <v>49</v>
      </c>
      <c r="C11" s="87" t="s">
        <v>80</v>
      </c>
      <c r="D11" s="88" t="s">
        <v>126</v>
      </c>
      <c r="E11" s="87">
        <v>1200</v>
      </c>
      <c r="F11" s="87">
        <v>1080</v>
      </c>
      <c r="G11" s="87">
        <v>30</v>
      </c>
      <c r="H11" s="89">
        <f t="shared" si="1"/>
        <v>38.88</v>
      </c>
      <c r="I11" s="87" t="s">
        <v>127</v>
      </c>
    </row>
    <row r="12" s="77" customFormat="1" ht="21.6" outlineLevel="1" spans="1:9">
      <c r="A12" s="91" t="s">
        <v>121</v>
      </c>
      <c r="B12" s="92" t="s">
        <v>54</v>
      </c>
      <c r="C12" s="92" t="s">
        <v>128</v>
      </c>
      <c r="D12" s="93" t="s">
        <v>112</v>
      </c>
      <c r="E12" s="92">
        <v>3000</v>
      </c>
      <c r="F12" s="92">
        <v>2380</v>
      </c>
      <c r="G12" s="92">
        <v>28</v>
      </c>
      <c r="H12" s="94">
        <f t="shared" si="1"/>
        <v>199.92</v>
      </c>
      <c r="I12" s="92" t="s">
        <v>129</v>
      </c>
    </row>
    <row r="13" s="77" customFormat="1" ht="21.6" outlineLevel="1" spans="1:9">
      <c r="A13" s="91" t="s">
        <v>121</v>
      </c>
      <c r="B13" s="92" t="s">
        <v>54</v>
      </c>
      <c r="C13" s="92" t="s">
        <v>130</v>
      </c>
      <c r="D13" s="93" t="s">
        <v>112</v>
      </c>
      <c r="E13" s="92">
        <v>2700</v>
      </c>
      <c r="F13" s="92">
        <v>2380</v>
      </c>
      <c r="G13" s="92">
        <v>2</v>
      </c>
      <c r="H13" s="94">
        <f t="shared" si="1"/>
        <v>12.852</v>
      </c>
      <c r="I13" s="92" t="s">
        <v>129</v>
      </c>
    </row>
    <row r="14" s="77" customFormat="1" ht="21.6" outlineLevel="1" spans="1:9">
      <c r="A14" s="91" t="s">
        <v>121</v>
      </c>
      <c r="B14" s="92" t="s">
        <v>54</v>
      </c>
      <c r="C14" s="92" t="s">
        <v>113</v>
      </c>
      <c r="D14" s="93" t="s">
        <v>112</v>
      </c>
      <c r="E14" s="92">
        <v>3300</v>
      </c>
      <c r="F14" s="92">
        <v>2380</v>
      </c>
      <c r="G14" s="92">
        <v>12</v>
      </c>
      <c r="H14" s="94">
        <f t="shared" si="1"/>
        <v>94.248</v>
      </c>
      <c r="I14" s="92" t="s">
        <v>129</v>
      </c>
    </row>
    <row r="15" s="77" customFormat="1" ht="21.6" outlineLevel="1" spans="1:9">
      <c r="A15" s="91" t="s">
        <v>121</v>
      </c>
      <c r="B15" s="92" t="s">
        <v>54</v>
      </c>
      <c r="C15" s="92" t="s">
        <v>131</v>
      </c>
      <c r="D15" s="93" t="s">
        <v>112</v>
      </c>
      <c r="E15" s="92">
        <v>2100</v>
      </c>
      <c r="F15" s="92">
        <v>2380</v>
      </c>
      <c r="G15" s="92">
        <v>12</v>
      </c>
      <c r="H15" s="94">
        <f t="shared" si="1"/>
        <v>59.976</v>
      </c>
      <c r="I15" s="92" t="s">
        <v>129</v>
      </c>
    </row>
    <row r="16" s="77" customFormat="1" ht="21.6" outlineLevel="1" spans="1:9">
      <c r="A16" s="91" t="s">
        <v>121</v>
      </c>
      <c r="B16" s="92" t="s">
        <v>51</v>
      </c>
      <c r="C16" s="92" t="s">
        <v>87</v>
      </c>
      <c r="D16" s="93" t="s">
        <v>88</v>
      </c>
      <c r="E16" s="92">
        <v>1400</v>
      </c>
      <c r="F16" s="92">
        <v>2380</v>
      </c>
      <c r="G16" s="92">
        <v>4</v>
      </c>
      <c r="H16" s="94">
        <f>2.9*G16</f>
        <v>11.6</v>
      </c>
      <c r="I16" s="92"/>
    </row>
    <row r="17" s="77" customFormat="1" ht="21.6" outlineLevel="1" spans="1:9">
      <c r="A17" s="91" t="s">
        <v>121</v>
      </c>
      <c r="B17" s="92" t="s">
        <v>51</v>
      </c>
      <c r="C17" s="92" t="s">
        <v>91</v>
      </c>
      <c r="D17" s="93" t="s">
        <v>88</v>
      </c>
      <c r="E17" s="92">
        <v>1500</v>
      </c>
      <c r="F17" s="92">
        <v>2380</v>
      </c>
      <c r="G17" s="92">
        <v>16</v>
      </c>
      <c r="H17" s="94">
        <f>3*G17</f>
        <v>48</v>
      </c>
      <c r="I17" s="92"/>
    </row>
    <row r="18" s="77" customFormat="1" ht="25" customHeight="1" outlineLevel="1" spans="1:9">
      <c r="A18" s="91" t="s">
        <v>121</v>
      </c>
      <c r="B18" s="92" t="s">
        <v>51</v>
      </c>
      <c r="C18" s="92" t="s">
        <v>96</v>
      </c>
      <c r="D18" s="93" t="s">
        <v>97</v>
      </c>
      <c r="E18" s="94">
        <v>2700</v>
      </c>
      <c r="F18" s="94">
        <v>5380</v>
      </c>
      <c r="G18" s="94">
        <v>20</v>
      </c>
      <c r="H18" s="94">
        <f>+E18*F18/1000000*G18</f>
        <v>290.52</v>
      </c>
      <c r="I18" s="94"/>
    </row>
    <row r="19" s="77" customFormat="1" ht="15" customHeight="1" outlineLevel="1" spans="1:9">
      <c r="A19" s="91" t="s">
        <v>121</v>
      </c>
      <c r="B19" s="92" t="s">
        <v>53</v>
      </c>
      <c r="C19" s="92" t="s">
        <v>104</v>
      </c>
      <c r="D19" s="93" t="s">
        <v>102</v>
      </c>
      <c r="E19" s="92">
        <v>1900</v>
      </c>
      <c r="F19" s="92">
        <v>800</v>
      </c>
      <c r="G19" s="92">
        <v>1</v>
      </c>
      <c r="H19" s="94">
        <f t="shared" si="1"/>
        <v>1.52</v>
      </c>
      <c r="I19" s="92"/>
    </row>
    <row r="20" s="77" customFormat="1" ht="15" customHeight="1" outlineLevel="1" spans="1:9">
      <c r="A20" s="91" t="s">
        <v>121</v>
      </c>
      <c r="B20" s="92" t="s">
        <v>53</v>
      </c>
      <c r="C20" s="92" t="s">
        <v>106</v>
      </c>
      <c r="D20" s="93" t="s">
        <v>102</v>
      </c>
      <c r="E20" s="92">
        <v>2000</v>
      </c>
      <c r="F20" s="92">
        <v>1000</v>
      </c>
      <c r="G20" s="92">
        <v>1</v>
      </c>
      <c r="H20" s="94">
        <f t="shared" si="1"/>
        <v>2</v>
      </c>
      <c r="I20" s="92"/>
    </row>
    <row r="21" s="77" customFormat="1" ht="15" customHeight="1" outlineLevel="1" spans="1:9">
      <c r="A21" s="91" t="s">
        <v>121</v>
      </c>
      <c r="B21" s="92" t="s">
        <v>53</v>
      </c>
      <c r="C21" s="92" t="s">
        <v>132</v>
      </c>
      <c r="D21" s="93" t="s">
        <v>102</v>
      </c>
      <c r="E21" s="92">
        <v>1450</v>
      </c>
      <c r="F21" s="92">
        <v>5610</v>
      </c>
      <c r="G21" s="92">
        <v>12</v>
      </c>
      <c r="H21" s="94">
        <f t="shared" si="1"/>
        <v>97.614</v>
      </c>
      <c r="I21" s="92"/>
    </row>
    <row r="22" s="77" customFormat="1" ht="15" customHeight="1" outlineLevel="1" spans="1:9">
      <c r="A22" s="91" t="s">
        <v>121</v>
      </c>
      <c r="B22" s="92" t="s">
        <v>53</v>
      </c>
      <c r="C22" s="92" t="s">
        <v>133</v>
      </c>
      <c r="D22" s="93" t="s">
        <v>102</v>
      </c>
      <c r="E22" s="92">
        <v>1450</v>
      </c>
      <c r="F22" s="92">
        <v>2380</v>
      </c>
      <c r="G22" s="92">
        <v>16</v>
      </c>
      <c r="H22" s="94">
        <f t="shared" si="1"/>
        <v>55.216</v>
      </c>
      <c r="I22" s="92"/>
    </row>
    <row r="23" s="78" customFormat="1" ht="19" customHeight="1" spans="1:9">
      <c r="A23" s="98"/>
      <c r="B23" s="99"/>
      <c r="C23" s="99"/>
      <c r="D23" s="99"/>
      <c r="E23" s="98"/>
      <c r="F23" s="98"/>
      <c r="G23" s="98"/>
      <c r="H23" s="99"/>
      <c r="I23" s="101"/>
    </row>
    <row r="24" s="77" customFormat="1" ht="21.6" outlineLevel="1" spans="1:9">
      <c r="A24" s="91" t="s">
        <v>134</v>
      </c>
      <c r="B24" s="92" t="s">
        <v>48</v>
      </c>
      <c r="C24" s="92" t="s">
        <v>75</v>
      </c>
      <c r="D24" s="93" t="s">
        <v>67</v>
      </c>
      <c r="E24" s="94">
        <v>2400</v>
      </c>
      <c r="F24" s="94">
        <v>1780</v>
      </c>
      <c r="G24" s="94">
        <v>48</v>
      </c>
      <c r="H24" s="95">
        <f t="shared" ref="H24:H32" si="2">+E24*F24/1000000*G24</f>
        <v>205.056</v>
      </c>
      <c r="I24" s="94"/>
    </row>
    <row r="25" s="77" customFormat="1" ht="21.6" outlineLevel="1" spans="1:9">
      <c r="A25" s="91" t="s">
        <v>134</v>
      </c>
      <c r="B25" s="92" t="s">
        <v>52</v>
      </c>
      <c r="C25" s="92" t="s">
        <v>66</v>
      </c>
      <c r="D25" s="93" t="s">
        <v>67</v>
      </c>
      <c r="E25" s="92">
        <v>600</v>
      </c>
      <c r="F25" s="92">
        <v>1480</v>
      </c>
      <c r="G25" s="92">
        <v>48</v>
      </c>
      <c r="H25" s="94">
        <f t="shared" si="2"/>
        <v>42.624</v>
      </c>
      <c r="I25" s="92"/>
    </row>
    <row r="26" s="77" customFormat="1" ht="21.6" outlineLevel="1" spans="1:9">
      <c r="A26" s="91" t="s">
        <v>134</v>
      </c>
      <c r="B26" s="92" t="s">
        <v>52</v>
      </c>
      <c r="C26" s="92" t="s">
        <v>99</v>
      </c>
      <c r="D26" s="93" t="s">
        <v>67</v>
      </c>
      <c r="E26" s="92">
        <v>900</v>
      </c>
      <c r="F26" s="92">
        <v>1480</v>
      </c>
      <c r="G26" s="92">
        <v>48</v>
      </c>
      <c r="H26" s="94">
        <f t="shared" si="2"/>
        <v>63.936</v>
      </c>
      <c r="I26" s="92" t="s">
        <v>135</v>
      </c>
    </row>
    <row r="27" s="77" customFormat="1" ht="21.6" outlineLevel="1" spans="1:9">
      <c r="A27" s="91" t="s">
        <v>134</v>
      </c>
      <c r="B27" s="92" t="s">
        <v>48</v>
      </c>
      <c r="C27" s="92" t="s">
        <v>68</v>
      </c>
      <c r="D27" s="93" t="s">
        <v>67</v>
      </c>
      <c r="E27" s="92">
        <v>900</v>
      </c>
      <c r="F27" s="92">
        <v>1480</v>
      </c>
      <c r="G27" s="92">
        <v>21</v>
      </c>
      <c r="H27" s="95">
        <f t="shared" si="2"/>
        <v>27.972</v>
      </c>
      <c r="I27" s="92" t="s">
        <v>123</v>
      </c>
    </row>
    <row r="28" s="77" customFormat="1" ht="21.6" outlineLevel="1" spans="1:9">
      <c r="A28" s="91" t="s">
        <v>134</v>
      </c>
      <c r="B28" s="92" t="s">
        <v>48</v>
      </c>
      <c r="C28" s="92" t="s">
        <v>70</v>
      </c>
      <c r="D28" s="93" t="s">
        <v>67</v>
      </c>
      <c r="E28" s="92">
        <v>1500</v>
      </c>
      <c r="F28" s="92">
        <v>1480</v>
      </c>
      <c r="G28" s="92">
        <v>54</v>
      </c>
      <c r="H28" s="95">
        <f t="shared" si="2"/>
        <v>119.88</v>
      </c>
      <c r="I28" s="92"/>
    </row>
    <row r="29" s="77" customFormat="1" ht="21.6" outlineLevel="1" spans="1:9">
      <c r="A29" s="91" t="s">
        <v>134</v>
      </c>
      <c r="B29" s="92" t="s">
        <v>49</v>
      </c>
      <c r="C29" s="92" t="s">
        <v>69</v>
      </c>
      <c r="D29" s="88" t="s">
        <v>126</v>
      </c>
      <c r="E29" s="92">
        <v>1200</v>
      </c>
      <c r="F29" s="92">
        <v>1480</v>
      </c>
      <c r="G29" s="92">
        <v>12</v>
      </c>
      <c r="H29" s="94">
        <f t="shared" si="2"/>
        <v>21.312</v>
      </c>
      <c r="I29" s="92"/>
    </row>
    <row r="30" s="77" customFormat="1" ht="21.6" outlineLevel="1" spans="1:9">
      <c r="A30" s="91" t="s">
        <v>134</v>
      </c>
      <c r="B30" s="92" t="s">
        <v>49</v>
      </c>
      <c r="C30" s="92" t="s">
        <v>78</v>
      </c>
      <c r="D30" s="88" t="s">
        <v>126</v>
      </c>
      <c r="E30" s="92">
        <v>1200</v>
      </c>
      <c r="F30" s="92">
        <v>890</v>
      </c>
      <c r="G30" s="92">
        <v>3</v>
      </c>
      <c r="H30" s="94">
        <f t="shared" si="2"/>
        <v>3.204</v>
      </c>
      <c r="I30" s="92"/>
    </row>
    <row r="31" s="77" customFormat="1" ht="21.6" outlineLevel="1" spans="1:9">
      <c r="A31" s="91" t="s">
        <v>134</v>
      </c>
      <c r="B31" s="92" t="s">
        <v>49</v>
      </c>
      <c r="C31" s="92" t="s">
        <v>80</v>
      </c>
      <c r="D31" s="88" t="s">
        <v>126</v>
      </c>
      <c r="E31" s="94">
        <v>1200</v>
      </c>
      <c r="F31" s="94">
        <v>1110</v>
      </c>
      <c r="G31" s="94">
        <v>3</v>
      </c>
      <c r="H31" s="94">
        <f t="shared" si="2"/>
        <v>3.996</v>
      </c>
      <c r="I31" s="92"/>
    </row>
    <row r="32" s="77" customFormat="1" ht="21.6" outlineLevel="1" spans="1:9">
      <c r="A32" s="91" t="s">
        <v>134</v>
      </c>
      <c r="B32" s="92" t="s">
        <v>50</v>
      </c>
      <c r="C32" s="92" t="s">
        <v>83</v>
      </c>
      <c r="D32" s="88" t="s">
        <v>136</v>
      </c>
      <c r="E32" s="94">
        <v>1200</v>
      </c>
      <c r="F32" s="94">
        <v>2380</v>
      </c>
      <c r="G32" s="94">
        <v>3</v>
      </c>
      <c r="H32" s="97">
        <f t="shared" si="2"/>
        <v>8.568</v>
      </c>
      <c r="I32" s="92"/>
    </row>
    <row r="33" s="77" customFormat="1" ht="43.2" outlineLevel="1" spans="1:9">
      <c r="A33" s="91" t="s">
        <v>134</v>
      </c>
      <c r="B33" s="92" t="s">
        <v>54</v>
      </c>
      <c r="C33" s="92" t="s">
        <v>114</v>
      </c>
      <c r="D33" s="93" t="s">
        <v>95</v>
      </c>
      <c r="E33" s="94">
        <v>4500</v>
      </c>
      <c r="F33" s="94">
        <v>5360</v>
      </c>
      <c r="G33" s="92">
        <v>24</v>
      </c>
      <c r="H33" s="94">
        <f t="shared" ref="H33:H40" si="3">+E33*F33/1000000*G33</f>
        <v>578.88</v>
      </c>
      <c r="I33" s="92"/>
    </row>
    <row r="34" s="77" customFormat="1" ht="21.6" outlineLevel="1" spans="1:9">
      <c r="A34" s="91" t="s">
        <v>134</v>
      </c>
      <c r="B34" s="92" t="s">
        <v>54</v>
      </c>
      <c r="C34" s="92" t="s">
        <v>137</v>
      </c>
      <c r="D34" s="93" t="s">
        <v>138</v>
      </c>
      <c r="E34" s="94">
        <v>1800</v>
      </c>
      <c r="F34" s="94">
        <v>2380</v>
      </c>
      <c r="G34" s="92">
        <v>21</v>
      </c>
      <c r="H34" s="97">
        <f t="shared" si="3"/>
        <v>89.964</v>
      </c>
      <c r="I34" s="92"/>
    </row>
    <row r="35" s="77" customFormat="1" ht="21.6" outlineLevel="1" spans="1:9">
      <c r="A35" s="91" t="s">
        <v>134</v>
      </c>
      <c r="B35" s="92" t="s">
        <v>54</v>
      </c>
      <c r="C35" s="92" t="s">
        <v>139</v>
      </c>
      <c r="D35" s="93" t="s">
        <v>138</v>
      </c>
      <c r="E35" s="94">
        <v>2800</v>
      </c>
      <c r="F35" s="94">
        <v>2080</v>
      </c>
      <c r="G35" s="92">
        <v>24</v>
      </c>
      <c r="H35" s="94">
        <f t="shared" si="3"/>
        <v>139.776</v>
      </c>
      <c r="I35" s="92"/>
    </row>
    <row r="36" s="77" customFormat="1" ht="21.6" outlineLevel="1" spans="1:9">
      <c r="A36" s="91" t="s">
        <v>134</v>
      </c>
      <c r="B36" s="92" t="s">
        <v>54</v>
      </c>
      <c r="C36" s="92" t="s">
        <v>140</v>
      </c>
      <c r="D36" s="93" t="s">
        <v>138</v>
      </c>
      <c r="E36" s="94">
        <v>1800</v>
      </c>
      <c r="F36" s="94">
        <v>2080</v>
      </c>
      <c r="G36" s="92">
        <v>6</v>
      </c>
      <c r="H36" s="94">
        <f t="shared" si="3"/>
        <v>22.464</v>
      </c>
      <c r="I36" s="92"/>
    </row>
    <row r="37" s="77" customFormat="1" ht="24" customHeight="1" outlineLevel="1" spans="1:9">
      <c r="A37" s="91" t="s">
        <v>134</v>
      </c>
      <c r="B37" s="92" t="s">
        <v>54</v>
      </c>
      <c r="C37" s="92" t="s">
        <v>141</v>
      </c>
      <c r="D37" s="93" t="s">
        <v>138</v>
      </c>
      <c r="E37" s="94">
        <v>1600</v>
      </c>
      <c r="F37" s="94">
        <v>2080</v>
      </c>
      <c r="G37" s="92">
        <v>6</v>
      </c>
      <c r="H37" s="94">
        <f t="shared" si="3"/>
        <v>19.968</v>
      </c>
      <c r="I37" s="92"/>
    </row>
    <row r="38" s="77" customFormat="1" ht="21.6" outlineLevel="1" spans="1:9">
      <c r="A38" s="91" t="s">
        <v>134</v>
      </c>
      <c r="B38" s="92" t="s">
        <v>51</v>
      </c>
      <c r="C38" s="92" t="s">
        <v>89</v>
      </c>
      <c r="D38" s="93" t="s">
        <v>90</v>
      </c>
      <c r="E38" s="94"/>
      <c r="F38" s="94"/>
      <c r="G38" s="92">
        <v>4</v>
      </c>
      <c r="H38" s="94">
        <f>3.12*G38</f>
        <v>12.48</v>
      </c>
      <c r="I38" s="92"/>
    </row>
    <row r="39" s="77" customFormat="1" ht="21" customHeight="1" outlineLevel="1" spans="1:9">
      <c r="A39" s="91" t="s">
        <v>134</v>
      </c>
      <c r="B39" s="92" t="s">
        <v>53</v>
      </c>
      <c r="C39" s="92" t="s">
        <v>109</v>
      </c>
      <c r="D39" s="93" t="s">
        <v>102</v>
      </c>
      <c r="E39" s="100">
        <v>2200</v>
      </c>
      <c r="F39" s="100">
        <v>2000</v>
      </c>
      <c r="G39" s="92">
        <v>1</v>
      </c>
      <c r="H39" s="94">
        <f t="shared" si="3"/>
        <v>4.4</v>
      </c>
      <c r="I39" s="92"/>
    </row>
    <row r="40" s="77" customFormat="1" ht="21" customHeight="1" outlineLevel="1" spans="1:9">
      <c r="A40" s="91" t="s">
        <v>134</v>
      </c>
      <c r="B40" s="92" t="s">
        <v>53</v>
      </c>
      <c r="C40" s="92" t="s">
        <v>107</v>
      </c>
      <c r="D40" s="93" t="s">
        <v>102</v>
      </c>
      <c r="E40" s="100">
        <v>2000</v>
      </c>
      <c r="F40" s="100">
        <v>2000</v>
      </c>
      <c r="G40" s="92">
        <v>2</v>
      </c>
      <c r="H40" s="94">
        <f t="shared" si="3"/>
        <v>8</v>
      </c>
      <c r="I40" s="92"/>
    </row>
    <row r="41" s="78" customFormat="1" spans="1:9">
      <c r="A41" s="98"/>
      <c r="B41" s="99"/>
      <c r="C41" s="99"/>
      <c r="D41" s="99"/>
      <c r="E41" s="98"/>
      <c r="F41" s="98"/>
      <c r="G41" s="98"/>
      <c r="H41" s="99"/>
      <c r="I41" s="101"/>
    </row>
    <row r="42" s="77" customFormat="1" ht="21.6" outlineLevel="1" spans="1:9">
      <c r="A42" s="91" t="s">
        <v>142</v>
      </c>
      <c r="B42" s="92" t="s">
        <v>48</v>
      </c>
      <c r="C42" s="92" t="s">
        <v>76</v>
      </c>
      <c r="D42" s="93" t="s">
        <v>67</v>
      </c>
      <c r="E42" s="94">
        <v>3300</v>
      </c>
      <c r="F42" s="94">
        <v>1780</v>
      </c>
      <c r="G42" s="94">
        <v>20</v>
      </c>
      <c r="H42" s="95">
        <f t="shared" ref="H42:H47" si="4">+E42*F42/1000000*G42</f>
        <v>117.48</v>
      </c>
      <c r="I42" s="94"/>
    </row>
    <row r="43" s="77" customFormat="1" ht="21.6" outlineLevel="1" spans="1:9">
      <c r="A43" s="91" t="s">
        <v>142</v>
      </c>
      <c r="B43" s="92" t="s">
        <v>48</v>
      </c>
      <c r="C43" s="92" t="s">
        <v>74</v>
      </c>
      <c r="D43" s="93" t="s">
        <v>67</v>
      </c>
      <c r="E43" s="92">
        <v>2100</v>
      </c>
      <c r="F43" s="94">
        <v>1780</v>
      </c>
      <c r="G43" s="92">
        <v>20</v>
      </c>
      <c r="H43" s="95">
        <f t="shared" si="4"/>
        <v>74.76</v>
      </c>
      <c r="I43" s="92"/>
    </row>
    <row r="44" s="77" customFormat="1" ht="21.6" outlineLevel="1" spans="1:9">
      <c r="A44" s="91" t="s">
        <v>142</v>
      </c>
      <c r="B44" s="92" t="s">
        <v>48</v>
      </c>
      <c r="C44" s="92" t="s">
        <v>68</v>
      </c>
      <c r="D44" s="93" t="s">
        <v>67</v>
      </c>
      <c r="E44" s="92">
        <v>900</v>
      </c>
      <c r="F44" s="92">
        <v>1480</v>
      </c>
      <c r="G44" s="92">
        <v>64</v>
      </c>
      <c r="H44" s="95">
        <f t="shared" si="4"/>
        <v>85.248</v>
      </c>
      <c r="I44" s="92"/>
    </row>
    <row r="45" s="77" customFormat="1" ht="21.6" outlineLevel="1" spans="1:9">
      <c r="A45" s="91" t="s">
        <v>142</v>
      </c>
      <c r="B45" s="92" t="s">
        <v>48</v>
      </c>
      <c r="C45" s="92" t="s">
        <v>70</v>
      </c>
      <c r="D45" s="93" t="s">
        <v>67</v>
      </c>
      <c r="E45" s="92">
        <v>1500</v>
      </c>
      <c r="F45" s="92">
        <v>1480</v>
      </c>
      <c r="G45" s="92">
        <v>48</v>
      </c>
      <c r="H45" s="95">
        <f t="shared" si="4"/>
        <v>106.56</v>
      </c>
      <c r="I45" s="92"/>
    </row>
    <row r="46" s="77" customFormat="1" ht="21.6" outlineLevel="1" spans="1:9">
      <c r="A46" s="91" t="s">
        <v>142</v>
      </c>
      <c r="B46" s="92" t="s">
        <v>48</v>
      </c>
      <c r="C46" s="92" t="s">
        <v>69</v>
      </c>
      <c r="D46" s="93" t="s">
        <v>67</v>
      </c>
      <c r="E46" s="92">
        <v>1200</v>
      </c>
      <c r="F46" s="92">
        <v>1480</v>
      </c>
      <c r="G46" s="92">
        <v>33</v>
      </c>
      <c r="H46" s="95">
        <f t="shared" si="4"/>
        <v>58.608</v>
      </c>
      <c r="I46" s="92"/>
    </row>
    <row r="47" s="77" customFormat="1" ht="21.6" outlineLevel="1" spans="1:9">
      <c r="A47" s="91" t="s">
        <v>142</v>
      </c>
      <c r="B47" s="92" t="s">
        <v>49</v>
      </c>
      <c r="C47" s="92" t="s">
        <v>81</v>
      </c>
      <c r="D47" s="88" t="s">
        <v>126</v>
      </c>
      <c r="E47" s="92">
        <v>2700</v>
      </c>
      <c r="F47" s="92">
        <v>2380</v>
      </c>
      <c r="G47" s="92">
        <v>8</v>
      </c>
      <c r="H47" s="94">
        <f t="shared" si="4"/>
        <v>51.408</v>
      </c>
      <c r="I47" s="92"/>
    </row>
    <row r="48" s="77" customFormat="1" ht="21.6" outlineLevel="1" spans="1:9">
      <c r="A48" s="91" t="s">
        <v>142</v>
      </c>
      <c r="B48" s="92" t="s">
        <v>49</v>
      </c>
      <c r="C48" s="92" t="s">
        <v>80</v>
      </c>
      <c r="D48" s="88" t="s">
        <v>126</v>
      </c>
      <c r="E48" s="94">
        <v>1200</v>
      </c>
      <c r="F48" s="94">
        <v>1080</v>
      </c>
      <c r="G48" s="94">
        <v>30</v>
      </c>
      <c r="H48" s="94">
        <f t="shared" ref="H48:H53" si="5">+E48*F48/1000000*G48</f>
        <v>38.88</v>
      </c>
      <c r="I48" s="92"/>
    </row>
    <row r="49" s="77" customFormat="1" ht="21.6" outlineLevel="1" spans="1:9">
      <c r="A49" s="91" t="s">
        <v>142</v>
      </c>
      <c r="B49" s="92" t="s">
        <v>54</v>
      </c>
      <c r="C49" s="92" t="s">
        <v>128</v>
      </c>
      <c r="D49" s="93" t="s">
        <v>112</v>
      </c>
      <c r="E49" s="100">
        <v>3000</v>
      </c>
      <c r="F49" s="100">
        <v>2380</v>
      </c>
      <c r="G49" s="92">
        <v>28</v>
      </c>
      <c r="H49" s="94">
        <f t="shared" si="5"/>
        <v>199.92</v>
      </c>
      <c r="I49" s="92"/>
    </row>
    <row r="50" s="77" customFormat="1" ht="21.6" outlineLevel="1" spans="1:9">
      <c r="A50" s="91" t="s">
        <v>142</v>
      </c>
      <c r="B50" s="92" t="s">
        <v>54</v>
      </c>
      <c r="C50" s="92" t="s">
        <v>130</v>
      </c>
      <c r="D50" s="93" t="s">
        <v>112</v>
      </c>
      <c r="E50" s="100">
        <v>2700</v>
      </c>
      <c r="F50" s="100">
        <v>2380</v>
      </c>
      <c r="G50" s="92">
        <v>2</v>
      </c>
      <c r="H50" s="94">
        <f t="shared" si="5"/>
        <v>12.852</v>
      </c>
      <c r="I50" s="92"/>
    </row>
    <row r="51" s="77" customFormat="1" ht="21.6" outlineLevel="1" spans="1:9">
      <c r="A51" s="91" t="s">
        <v>142</v>
      </c>
      <c r="B51" s="92" t="s">
        <v>54</v>
      </c>
      <c r="C51" s="92" t="s">
        <v>113</v>
      </c>
      <c r="D51" s="93" t="s">
        <v>112</v>
      </c>
      <c r="E51" s="100">
        <v>3300</v>
      </c>
      <c r="F51" s="100">
        <v>2380</v>
      </c>
      <c r="G51" s="92">
        <v>12</v>
      </c>
      <c r="H51" s="94">
        <f t="shared" si="5"/>
        <v>94.248</v>
      </c>
      <c r="I51" s="92"/>
    </row>
    <row r="52" s="77" customFormat="1" ht="21.6" outlineLevel="1" spans="1:9">
      <c r="A52" s="91" t="s">
        <v>142</v>
      </c>
      <c r="B52" s="92" t="s">
        <v>54</v>
      </c>
      <c r="C52" s="92" t="s">
        <v>131</v>
      </c>
      <c r="D52" s="93" t="s">
        <v>112</v>
      </c>
      <c r="E52" s="100">
        <v>2100</v>
      </c>
      <c r="F52" s="100">
        <v>2380</v>
      </c>
      <c r="G52" s="92">
        <v>12</v>
      </c>
      <c r="H52" s="94">
        <f t="shared" si="5"/>
        <v>59.976</v>
      </c>
      <c r="I52" s="92"/>
    </row>
    <row r="53" s="77" customFormat="1" ht="21.6" outlineLevel="1" spans="1:9">
      <c r="A53" s="91" t="s">
        <v>142</v>
      </c>
      <c r="B53" s="92" t="s">
        <v>51</v>
      </c>
      <c r="C53" s="92" t="s">
        <v>87</v>
      </c>
      <c r="D53" s="93" t="s">
        <v>88</v>
      </c>
      <c r="E53" s="100"/>
      <c r="F53" s="100"/>
      <c r="G53" s="92">
        <v>2</v>
      </c>
      <c r="H53" s="94">
        <f>2.9*G53</f>
        <v>5.8</v>
      </c>
      <c r="I53" s="92"/>
    </row>
    <row r="54" s="77" customFormat="1" ht="21.6" outlineLevel="1" spans="1:9">
      <c r="A54" s="91" t="s">
        <v>142</v>
      </c>
      <c r="B54" s="92" t="s">
        <v>51</v>
      </c>
      <c r="C54" s="92" t="s">
        <v>91</v>
      </c>
      <c r="D54" s="93" t="s">
        <v>88</v>
      </c>
      <c r="E54" s="100"/>
      <c r="F54" s="100"/>
      <c r="G54" s="92">
        <v>16</v>
      </c>
      <c r="H54" s="94">
        <f>3*G54</f>
        <v>48</v>
      </c>
      <c r="I54" s="92"/>
    </row>
    <row r="55" s="77" customFormat="1" ht="32.4" outlineLevel="1" spans="1:9">
      <c r="A55" s="91" t="s">
        <v>142</v>
      </c>
      <c r="B55" s="92" t="s">
        <v>51</v>
      </c>
      <c r="C55" s="92" t="s">
        <v>96</v>
      </c>
      <c r="D55" s="93" t="s">
        <v>97</v>
      </c>
      <c r="E55" s="100">
        <v>2700</v>
      </c>
      <c r="F55" s="100">
        <v>5380</v>
      </c>
      <c r="G55" s="92">
        <v>20</v>
      </c>
      <c r="H55" s="94">
        <f t="shared" ref="H54:H61" si="6">+E55*F55/1000000*G55</f>
        <v>290.52</v>
      </c>
      <c r="I55" s="92"/>
    </row>
    <row r="56" s="77" customFormat="1" outlineLevel="1" spans="1:9">
      <c r="A56" s="91" t="s">
        <v>142</v>
      </c>
      <c r="B56" s="100" t="s">
        <v>53</v>
      </c>
      <c r="C56" s="100" t="s">
        <v>108</v>
      </c>
      <c r="D56" s="93" t="s">
        <v>102</v>
      </c>
      <c r="E56" s="100">
        <v>2200</v>
      </c>
      <c r="F56" s="100">
        <v>1800</v>
      </c>
      <c r="G56" s="92">
        <v>1</v>
      </c>
      <c r="H56" s="94">
        <f t="shared" si="6"/>
        <v>3.96</v>
      </c>
      <c r="I56" s="92"/>
    </row>
    <row r="57" s="77" customFormat="1" outlineLevel="1" spans="1:9">
      <c r="A57" s="91" t="s">
        <v>142</v>
      </c>
      <c r="B57" s="100" t="s">
        <v>53</v>
      </c>
      <c r="C57" s="100" t="s">
        <v>110</v>
      </c>
      <c r="D57" s="93" t="s">
        <v>102</v>
      </c>
      <c r="E57" s="100">
        <v>1500</v>
      </c>
      <c r="F57" s="100">
        <v>1800</v>
      </c>
      <c r="G57" s="92">
        <v>1</v>
      </c>
      <c r="H57" s="94">
        <f t="shared" si="6"/>
        <v>2.7</v>
      </c>
      <c r="I57" s="92"/>
    </row>
    <row r="58" s="77" customFormat="1" outlineLevel="1" spans="1:9">
      <c r="A58" s="91" t="s">
        <v>142</v>
      </c>
      <c r="B58" s="100" t="s">
        <v>53</v>
      </c>
      <c r="C58" s="100" t="s">
        <v>103</v>
      </c>
      <c r="D58" s="93" t="s">
        <v>102</v>
      </c>
      <c r="E58" s="100">
        <v>600</v>
      </c>
      <c r="F58" s="100">
        <v>1800</v>
      </c>
      <c r="G58" s="92">
        <v>1</v>
      </c>
      <c r="H58" s="94">
        <f t="shared" si="6"/>
        <v>1.08</v>
      </c>
      <c r="I58" s="92"/>
    </row>
    <row r="59" s="77" customFormat="1" outlineLevel="1" spans="1:9">
      <c r="A59" s="91" t="s">
        <v>142</v>
      </c>
      <c r="B59" s="100" t="s">
        <v>53</v>
      </c>
      <c r="C59" s="100" t="s">
        <v>101</v>
      </c>
      <c r="D59" s="93" t="s">
        <v>102</v>
      </c>
      <c r="E59" s="100">
        <v>500</v>
      </c>
      <c r="F59" s="100">
        <v>1800</v>
      </c>
      <c r="G59" s="92">
        <v>1</v>
      </c>
      <c r="H59" s="94">
        <f t="shared" si="6"/>
        <v>0.9</v>
      </c>
      <c r="I59" s="92"/>
    </row>
    <row r="60" s="77" customFormat="1" outlineLevel="1" spans="1:9">
      <c r="A60" s="91" t="s">
        <v>142</v>
      </c>
      <c r="B60" s="100" t="s">
        <v>53</v>
      </c>
      <c r="C60" s="100" t="s">
        <v>132</v>
      </c>
      <c r="D60" s="93" t="s">
        <v>102</v>
      </c>
      <c r="E60" s="100">
        <v>1450</v>
      </c>
      <c r="F60" s="92">
        <v>5610</v>
      </c>
      <c r="G60" s="92">
        <v>12</v>
      </c>
      <c r="H60" s="94">
        <f t="shared" si="6"/>
        <v>97.614</v>
      </c>
      <c r="I60" s="92"/>
    </row>
    <row r="61" s="77" customFormat="1" outlineLevel="1" spans="1:9">
      <c r="A61" s="91" t="s">
        <v>142</v>
      </c>
      <c r="B61" s="100" t="s">
        <v>53</v>
      </c>
      <c r="C61" s="100" t="s">
        <v>133</v>
      </c>
      <c r="D61" s="93" t="s">
        <v>102</v>
      </c>
      <c r="E61" s="100">
        <v>1450</v>
      </c>
      <c r="F61" s="100">
        <v>2380</v>
      </c>
      <c r="G61" s="92">
        <v>16</v>
      </c>
      <c r="H61" s="94">
        <f t="shared" si="6"/>
        <v>55.216</v>
      </c>
      <c r="I61" s="92"/>
    </row>
    <row r="62" s="78" customFormat="1" spans="1:9">
      <c r="A62" s="98"/>
      <c r="B62" s="99"/>
      <c r="C62" s="99"/>
      <c r="D62" s="99"/>
      <c r="E62" s="98"/>
      <c r="F62" s="98"/>
      <c r="G62" s="98"/>
      <c r="H62" s="99"/>
      <c r="I62" s="101"/>
    </row>
    <row r="63" s="77" customFormat="1" ht="21.6" outlineLevel="1" spans="1:9">
      <c r="A63" s="91" t="s">
        <v>143</v>
      </c>
      <c r="B63" s="92" t="s">
        <v>48</v>
      </c>
      <c r="C63" s="92" t="s">
        <v>73</v>
      </c>
      <c r="D63" s="93" t="s">
        <v>67</v>
      </c>
      <c r="E63" s="94">
        <v>2100</v>
      </c>
      <c r="F63" s="94">
        <v>1780</v>
      </c>
      <c r="G63" s="94">
        <v>64</v>
      </c>
      <c r="H63" s="95">
        <f t="shared" ref="H63:H65" si="7">+E63*F63/1000000*G63</f>
        <v>239.232</v>
      </c>
      <c r="I63" s="94"/>
    </row>
    <row r="64" s="77" customFormat="1" ht="21.6" outlineLevel="1" spans="1:9">
      <c r="A64" s="91" t="s">
        <v>143</v>
      </c>
      <c r="B64" s="92" t="s">
        <v>52</v>
      </c>
      <c r="C64" s="92" t="s">
        <v>66</v>
      </c>
      <c r="D64" s="93" t="s">
        <v>67</v>
      </c>
      <c r="E64" s="92">
        <v>600</v>
      </c>
      <c r="F64" s="94">
        <v>1480</v>
      </c>
      <c r="G64" s="92">
        <v>32</v>
      </c>
      <c r="H64" s="94">
        <f t="shared" si="7"/>
        <v>28.416</v>
      </c>
      <c r="I64" s="92" t="s">
        <v>135</v>
      </c>
    </row>
    <row r="65" s="77" customFormat="1" ht="21.6" outlineLevel="1" spans="1:9">
      <c r="A65" s="91" t="s">
        <v>143</v>
      </c>
      <c r="B65" s="92" t="s">
        <v>48</v>
      </c>
      <c r="C65" s="92" t="s">
        <v>66</v>
      </c>
      <c r="D65" s="93" t="s">
        <v>67</v>
      </c>
      <c r="E65" s="92">
        <v>600</v>
      </c>
      <c r="F65" s="94">
        <v>1480</v>
      </c>
      <c r="G65" s="92">
        <v>32</v>
      </c>
      <c r="H65" s="95">
        <f t="shared" si="7"/>
        <v>28.416</v>
      </c>
      <c r="I65" s="92" t="s">
        <v>123</v>
      </c>
    </row>
    <row r="66" s="77" customFormat="1" ht="21.6" outlineLevel="1" spans="1:9">
      <c r="A66" s="91" t="s">
        <v>143</v>
      </c>
      <c r="B66" s="92" t="s">
        <v>52</v>
      </c>
      <c r="C66" s="92" t="s">
        <v>98</v>
      </c>
      <c r="D66" s="93" t="s">
        <v>67</v>
      </c>
      <c r="E66" s="92">
        <v>800</v>
      </c>
      <c r="F66" s="94">
        <v>1480</v>
      </c>
      <c r="G66" s="92">
        <v>64</v>
      </c>
      <c r="H66" s="94">
        <f t="shared" ref="H66:H72" si="8">+E66*F66/1000000*G66</f>
        <v>75.776</v>
      </c>
      <c r="I66" s="92"/>
    </row>
    <row r="67" s="77" customFormat="1" ht="21.6" outlineLevel="1" spans="1:9">
      <c r="A67" s="91" t="s">
        <v>143</v>
      </c>
      <c r="B67" s="92" t="s">
        <v>48</v>
      </c>
      <c r="C67" s="92" t="s">
        <v>70</v>
      </c>
      <c r="D67" s="93" t="s">
        <v>67</v>
      </c>
      <c r="E67" s="92">
        <v>1500</v>
      </c>
      <c r="F67" s="94">
        <v>1480</v>
      </c>
      <c r="G67" s="92">
        <v>120</v>
      </c>
      <c r="H67" s="95">
        <f t="shared" si="8"/>
        <v>266.4</v>
      </c>
      <c r="I67" s="92"/>
    </row>
    <row r="68" s="77" customFormat="1" ht="21.6" outlineLevel="1" spans="1:9">
      <c r="A68" s="91" t="s">
        <v>143</v>
      </c>
      <c r="B68" s="92" t="s">
        <v>50</v>
      </c>
      <c r="C68" s="92" t="s">
        <v>82</v>
      </c>
      <c r="D68" s="93" t="s">
        <v>67</v>
      </c>
      <c r="E68" s="94">
        <v>1000</v>
      </c>
      <c r="F68" s="92">
        <v>780</v>
      </c>
      <c r="G68" s="94">
        <v>4</v>
      </c>
      <c r="H68" s="97">
        <f t="shared" si="8"/>
        <v>3.12</v>
      </c>
      <c r="I68" s="94"/>
    </row>
    <row r="69" s="77" customFormat="1" ht="21.6" outlineLevel="1" spans="1:9">
      <c r="A69" s="91" t="s">
        <v>143</v>
      </c>
      <c r="B69" s="92" t="s">
        <v>50</v>
      </c>
      <c r="C69" s="92" t="s">
        <v>68</v>
      </c>
      <c r="D69" s="93" t="s">
        <v>67</v>
      </c>
      <c r="E69" s="92">
        <v>900</v>
      </c>
      <c r="F69" s="92">
        <v>1480</v>
      </c>
      <c r="G69" s="92">
        <v>4</v>
      </c>
      <c r="H69" s="97">
        <f t="shared" si="8"/>
        <v>5.328</v>
      </c>
      <c r="I69" s="94"/>
    </row>
    <row r="70" s="77" customFormat="1" ht="21.6" outlineLevel="1" spans="1:9">
      <c r="A70" s="91" t="s">
        <v>143</v>
      </c>
      <c r="B70" s="92" t="s">
        <v>49</v>
      </c>
      <c r="C70" s="92" t="s">
        <v>71</v>
      </c>
      <c r="D70" s="88" t="s">
        <v>126</v>
      </c>
      <c r="E70" s="94">
        <v>1500</v>
      </c>
      <c r="F70" s="94">
        <v>1500</v>
      </c>
      <c r="G70" s="92">
        <v>20</v>
      </c>
      <c r="H70" s="94">
        <f t="shared" si="8"/>
        <v>45</v>
      </c>
      <c r="I70" s="94"/>
    </row>
    <row r="71" s="77" customFormat="1" ht="21.6" outlineLevel="1" spans="1:9">
      <c r="A71" s="91" t="s">
        <v>143</v>
      </c>
      <c r="B71" s="92" t="s">
        <v>51</v>
      </c>
      <c r="C71" s="92" t="s">
        <v>89</v>
      </c>
      <c r="D71" s="93" t="s">
        <v>90</v>
      </c>
      <c r="E71" s="94"/>
      <c r="F71" s="94"/>
      <c r="G71" s="92">
        <v>8</v>
      </c>
      <c r="H71" s="94">
        <f>3.12*G71</f>
        <v>24.96</v>
      </c>
      <c r="I71" s="94"/>
    </row>
    <row r="72" s="77" customFormat="1" ht="43.2" outlineLevel="1" spans="1:9">
      <c r="A72" s="91" t="s">
        <v>143</v>
      </c>
      <c r="B72" s="92" t="s">
        <v>51</v>
      </c>
      <c r="C72" s="92" t="s">
        <v>94</v>
      </c>
      <c r="D72" s="93" t="s">
        <v>95</v>
      </c>
      <c r="E72" s="100">
        <v>3750</v>
      </c>
      <c r="F72" s="100">
        <v>5360</v>
      </c>
      <c r="G72" s="94">
        <v>32</v>
      </c>
      <c r="H72" s="94">
        <f t="shared" si="8"/>
        <v>643.2</v>
      </c>
      <c r="I72" s="94"/>
    </row>
    <row r="73" s="76" customFormat="1" ht="26" customHeight="1" outlineLevel="1" spans="1:9">
      <c r="A73" s="86" t="s">
        <v>143</v>
      </c>
      <c r="B73" s="87" t="s">
        <v>144</v>
      </c>
      <c r="C73" s="102" t="s">
        <v>145</v>
      </c>
      <c r="D73" s="88" t="s">
        <v>93</v>
      </c>
      <c r="E73" s="102">
        <v>900</v>
      </c>
      <c r="F73" s="102">
        <v>2080</v>
      </c>
      <c r="G73" s="87">
        <v>8</v>
      </c>
      <c r="H73" s="89">
        <f t="shared" ref="H73:H83" si="9">+E73*F73/1000000*G73</f>
        <v>14.976</v>
      </c>
      <c r="I73" s="87" t="s">
        <v>146</v>
      </c>
    </row>
    <row r="74" s="77" customFormat="1" ht="23" customHeight="1" outlineLevel="1" spans="1:9">
      <c r="A74" s="91" t="s">
        <v>143</v>
      </c>
      <c r="B74" s="92" t="s">
        <v>53</v>
      </c>
      <c r="C74" s="92" t="s">
        <v>105</v>
      </c>
      <c r="D74" s="93" t="s">
        <v>102</v>
      </c>
      <c r="E74" s="100">
        <v>1900</v>
      </c>
      <c r="F74" s="100">
        <v>2700</v>
      </c>
      <c r="G74" s="92">
        <v>1</v>
      </c>
      <c r="H74" s="94">
        <f t="shared" si="9"/>
        <v>5.13</v>
      </c>
      <c r="I74" s="92"/>
    </row>
    <row r="75" s="78" customFormat="1" ht="14" customHeight="1" spans="1:9">
      <c r="A75" s="98"/>
      <c r="B75" s="99"/>
      <c r="C75" s="99"/>
      <c r="D75" s="99"/>
      <c r="E75" s="98"/>
      <c r="F75" s="98"/>
      <c r="G75" s="98"/>
      <c r="H75" s="99"/>
      <c r="I75" s="101"/>
    </row>
    <row r="76" s="77" customFormat="1" ht="21.6" outlineLevel="1" spans="1:9">
      <c r="A76" s="91" t="s">
        <v>147</v>
      </c>
      <c r="B76" s="92" t="s">
        <v>48</v>
      </c>
      <c r="C76" s="92" t="s">
        <v>74</v>
      </c>
      <c r="D76" s="93" t="s">
        <v>67</v>
      </c>
      <c r="E76" s="94">
        <v>2100</v>
      </c>
      <c r="F76" s="94">
        <v>1780</v>
      </c>
      <c r="G76" s="94">
        <v>32</v>
      </c>
      <c r="H76" s="95">
        <f t="shared" ref="H76:H85" si="10">+E76*F76/1000000*G76</f>
        <v>119.616</v>
      </c>
      <c r="I76" s="94"/>
    </row>
    <row r="77" s="77" customFormat="1" ht="21.6" outlineLevel="1" spans="1:9">
      <c r="A77" s="91" t="s">
        <v>147</v>
      </c>
      <c r="B77" s="92" t="s">
        <v>52</v>
      </c>
      <c r="C77" s="92" t="s">
        <v>100</v>
      </c>
      <c r="D77" s="93" t="s">
        <v>67</v>
      </c>
      <c r="E77" s="94">
        <v>1000</v>
      </c>
      <c r="F77" s="94">
        <v>1480</v>
      </c>
      <c r="G77" s="92">
        <v>64</v>
      </c>
      <c r="H77" s="97">
        <f t="shared" si="10"/>
        <v>94.72</v>
      </c>
      <c r="I77" s="92"/>
    </row>
    <row r="78" s="77" customFormat="1" ht="21.6" outlineLevel="1" spans="1:9">
      <c r="A78" s="91" t="s">
        <v>147</v>
      </c>
      <c r="B78" s="92" t="s">
        <v>48</v>
      </c>
      <c r="C78" s="92" t="s">
        <v>72</v>
      </c>
      <c r="D78" s="93" t="s">
        <v>67</v>
      </c>
      <c r="E78" s="94">
        <v>1800</v>
      </c>
      <c r="F78" s="94">
        <v>1480</v>
      </c>
      <c r="G78" s="92">
        <v>96</v>
      </c>
      <c r="H78" s="95">
        <f t="shared" si="10"/>
        <v>255.744</v>
      </c>
      <c r="I78" s="92"/>
    </row>
    <row r="79" s="77" customFormat="1" ht="21.6" outlineLevel="1" spans="1:9">
      <c r="A79" s="91" t="s">
        <v>147</v>
      </c>
      <c r="B79" s="92" t="s">
        <v>50</v>
      </c>
      <c r="C79" s="92" t="s">
        <v>84</v>
      </c>
      <c r="D79" s="93" t="s">
        <v>67</v>
      </c>
      <c r="E79" s="94">
        <v>2400</v>
      </c>
      <c r="F79" s="94">
        <v>1780</v>
      </c>
      <c r="G79" s="92">
        <v>8</v>
      </c>
      <c r="H79" s="97">
        <f t="shared" si="10"/>
        <v>34.176</v>
      </c>
      <c r="I79" s="92"/>
    </row>
    <row r="80" s="77" customFormat="1" ht="21.6" outlineLevel="1" spans="1:9">
      <c r="A80" s="91" t="s">
        <v>147</v>
      </c>
      <c r="B80" s="92" t="s">
        <v>50</v>
      </c>
      <c r="C80" s="92" t="s">
        <v>85</v>
      </c>
      <c r="D80" s="93" t="s">
        <v>67</v>
      </c>
      <c r="E80" s="94">
        <v>3000</v>
      </c>
      <c r="F80" s="94">
        <v>1780</v>
      </c>
      <c r="G80" s="94">
        <v>8</v>
      </c>
      <c r="H80" s="97">
        <f t="shared" si="10"/>
        <v>42.72</v>
      </c>
      <c r="I80" s="94"/>
    </row>
    <row r="81" s="77" customFormat="1" ht="21.6" outlineLevel="1" spans="1:9">
      <c r="A81" s="91" t="s">
        <v>147</v>
      </c>
      <c r="B81" s="92" t="s">
        <v>49</v>
      </c>
      <c r="C81" s="92" t="s">
        <v>80</v>
      </c>
      <c r="D81" s="88" t="s">
        <v>126</v>
      </c>
      <c r="E81" s="94">
        <v>1200</v>
      </c>
      <c r="F81" s="94">
        <v>1080</v>
      </c>
      <c r="G81" s="92">
        <v>30</v>
      </c>
      <c r="H81" s="97">
        <f t="shared" si="10"/>
        <v>38.88</v>
      </c>
      <c r="I81" s="92"/>
    </row>
    <row r="82" s="77" customFormat="1" ht="21.6" outlineLevel="1" spans="1:9">
      <c r="A82" s="91" t="s">
        <v>147</v>
      </c>
      <c r="B82" s="92" t="s">
        <v>54</v>
      </c>
      <c r="C82" s="92" t="s">
        <v>148</v>
      </c>
      <c r="D82" s="93" t="s">
        <v>149</v>
      </c>
      <c r="E82" s="94">
        <v>2400</v>
      </c>
      <c r="F82" s="94">
        <v>2380</v>
      </c>
      <c r="G82" s="92">
        <v>64</v>
      </c>
      <c r="H82" s="97">
        <f t="shared" si="10"/>
        <v>365.568</v>
      </c>
      <c r="I82" s="92"/>
    </row>
    <row r="83" s="77" customFormat="1" ht="21.6" outlineLevel="1" spans="1:9">
      <c r="A83" s="91" t="s">
        <v>147</v>
      </c>
      <c r="B83" s="92" t="s">
        <v>54</v>
      </c>
      <c r="C83" s="92" t="s">
        <v>128</v>
      </c>
      <c r="D83" s="93" t="s">
        <v>149</v>
      </c>
      <c r="E83" s="94">
        <v>3000</v>
      </c>
      <c r="F83" s="94">
        <v>2380</v>
      </c>
      <c r="G83" s="94">
        <v>32</v>
      </c>
      <c r="H83" s="97">
        <f t="shared" si="10"/>
        <v>228.48</v>
      </c>
      <c r="I83" s="92"/>
    </row>
    <row r="84" s="77" customFormat="1" ht="21.6" outlineLevel="1" spans="1:9">
      <c r="A84" s="91" t="s">
        <v>147</v>
      </c>
      <c r="B84" s="92" t="s">
        <v>51</v>
      </c>
      <c r="C84" s="100" t="s">
        <v>92</v>
      </c>
      <c r="D84" s="93" t="s">
        <v>93</v>
      </c>
      <c r="E84" s="94">
        <v>1800</v>
      </c>
      <c r="F84" s="94">
        <v>2380</v>
      </c>
      <c r="G84" s="92">
        <v>4</v>
      </c>
      <c r="H84" s="94">
        <f t="shared" si="10"/>
        <v>17.136</v>
      </c>
      <c r="I84" s="92"/>
    </row>
    <row r="85" s="77" customFormat="1" ht="18" customHeight="1" outlineLevel="1" spans="1:9">
      <c r="A85" s="91" t="s">
        <v>147</v>
      </c>
      <c r="B85" s="92" t="s">
        <v>53</v>
      </c>
      <c r="C85" s="100" t="s">
        <v>111</v>
      </c>
      <c r="D85" s="93" t="s">
        <v>102</v>
      </c>
      <c r="E85" s="94">
        <v>2500</v>
      </c>
      <c r="F85" s="94">
        <v>2500</v>
      </c>
      <c r="G85" s="92">
        <v>1</v>
      </c>
      <c r="H85" s="97">
        <f t="shared" si="10"/>
        <v>6.25</v>
      </c>
      <c r="I85" s="92"/>
    </row>
    <row r="86" s="78" customFormat="1" ht="14" customHeight="1" spans="1:9">
      <c r="A86" s="98"/>
      <c r="B86" s="99"/>
      <c r="C86" s="99"/>
      <c r="D86" s="99"/>
      <c r="E86" s="98"/>
      <c r="F86" s="98"/>
      <c r="G86" s="98"/>
      <c r="H86" s="99"/>
      <c r="I86" s="101"/>
    </row>
    <row r="87" s="77" customFormat="1" ht="21.6" outlineLevel="1" spans="1:9">
      <c r="A87" s="91" t="s">
        <v>150</v>
      </c>
      <c r="B87" s="92" t="s">
        <v>48</v>
      </c>
      <c r="C87" s="92" t="s">
        <v>76</v>
      </c>
      <c r="D87" s="93" t="s">
        <v>67</v>
      </c>
      <c r="E87" s="94">
        <v>3300</v>
      </c>
      <c r="F87" s="94">
        <v>1780</v>
      </c>
      <c r="G87" s="94">
        <v>20</v>
      </c>
      <c r="H87" s="95">
        <f t="shared" ref="H87:H94" si="11">+E87*F87/1000000*G87</f>
        <v>117.48</v>
      </c>
      <c r="I87" s="94"/>
    </row>
    <row r="88" s="77" customFormat="1" ht="21.6" outlineLevel="1" spans="1:9">
      <c r="A88" s="91" t="s">
        <v>150</v>
      </c>
      <c r="B88" s="92" t="s">
        <v>48</v>
      </c>
      <c r="C88" s="92" t="s">
        <v>74</v>
      </c>
      <c r="D88" s="93" t="s">
        <v>67</v>
      </c>
      <c r="E88" s="92">
        <v>2100</v>
      </c>
      <c r="F88" s="94">
        <v>1780</v>
      </c>
      <c r="G88" s="92">
        <v>20</v>
      </c>
      <c r="H88" s="95">
        <f t="shared" si="11"/>
        <v>74.76</v>
      </c>
      <c r="I88" s="92"/>
    </row>
    <row r="89" s="77" customFormat="1" ht="21.6" outlineLevel="1" spans="1:9">
      <c r="A89" s="91" t="s">
        <v>150</v>
      </c>
      <c r="B89" s="92" t="s">
        <v>52</v>
      </c>
      <c r="C89" s="92" t="s">
        <v>99</v>
      </c>
      <c r="D89" s="93" t="s">
        <v>67</v>
      </c>
      <c r="E89" s="92">
        <v>900</v>
      </c>
      <c r="F89" s="94">
        <v>1480</v>
      </c>
      <c r="G89" s="92">
        <v>64</v>
      </c>
      <c r="H89" s="97">
        <f t="shared" si="11"/>
        <v>85.248</v>
      </c>
      <c r="I89" s="92"/>
    </row>
    <row r="90" s="77" customFormat="1" ht="21.6" outlineLevel="1" spans="1:9">
      <c r="A90" s="91" t="s">
        <v>150</v>
      </c>
      <c r="B90" s="92" t="s">
        <v>48</v>
      </c>
      <c r="C90" s="92" t="s">
        <v>70</v>
      </c>
      <c r="D90" s="93" t="s">
        <v>67</v>
      </c>
      <c r="E90" s="94">
        <v>1500</v>
      </c>
      <c r="F90" s="94">
        <v>1480</v>
      </c>
      <c r="G90" s="92">
        <v>48</v>
      </c>
      <c r="H90" s="95">
        <f t="shared" si="11"/>
        <v>106.56</v>
      </c>
      <c r="I90" s="92"/>
    </row>
    <row r="91" s="77" customFormat="1" ht="21.6" outlineLevel="1" spans="1:9">
      <c r="A91" s="91" t="s">
        <v>150</v>
      </c>
      <c r="B91" s="92" t="s">
        <v>48</v>
      </c>
      <c r="C91" s="92" t="s">
        <v>69</v>
      </c>
      <c r="D91" s="93" t="s">
        <v>67</v>
      </c>
      <c r="E91" s="94">
        <v>1200</v>
      </c>
      <c r="F91" s="94">
        <v>1480</v>
      </c>
      <c r="G91" s="92">
        <v>29</v>
      </c>
      <c r="H91" s="95">
        <f t="shared" si="11"/>
        <v>51.504</v>
      </c>
      <c r="I91" s="92"/>
    </row>
    <row r="92" s="77" customFormat="1" ht="21.6" outlineLevel="1" spans="1:9">
      <c r="A92" s="91" t="s">
        <v>150</v>
      </c>
      <c r="B92" s="92" t="s">
        <v>50</v>
      </c>
      <c r="C92" s="92" t="s">
        <v>81</v>
      </c>
      <c r="D92" s="93" t="s">
        <v>67</v>
      </c>
      <c r="E92" s="94">
        <v>2700</v>
      </c>
      <c r="F92" s="94">
        <v>2380</v>
      </c>
      <c r="G92" s="92">
        <v>8</v>
      </c>
      <c r="H92" s="97">
        <f t="shared" si="11"/>
        <v>51.408</v>
      </c>
      <c r="I92" s="92"/>
    </row>
    <row r="93" s="77" customFormat="1" ht="21.6" outlineLevel="1" spans="1:9">
      <c r="A93" s="91" t="s">
        <v>150</v>
      </c>
      <c r="B93" s="92" t="s">
        <v>48</v>
      </c>
      <c r="C93" s="92" t="s">
        <v>71</v>
      </c>
      <c r="D93" s="93" t="s">
        <v>67</v>
      </c>
      <c r="E93" s="94">
        <v>1500</v>
      </c>
      <c r="F93" s="94">
        <v>1500</v>
      </c>
      <c r="G93" s="94">
        <v>7</v>
      </c>
      <c r="H93" s="95">
        <f t="shared" si="11"/>
        <v>15.75</v>
      </c>
      <c r="I93" s="92"/>
    </row>
    <row r="94" s="77" customFormat="1" ht="21.6" outlineLevel="1" spans="1:9">
      <c r="A94" s="91" t="s">
        <v>150</v>
      </c>
      <c r="B94" s="92" t="s">
        <v>50</v>
      </c>
      <c r="C94" s="100" t="s">
        <v>86</v>
      </c>
      <c r="D94" s="93" t="s">
        <v>67</v>
      </c>
      <c r="E94" s="94">
        <v>1500</v>
      </c>
      <c r="F94" s="94">
        <v>1500</v>
      </c>
      <c r="G94" s="92">
        <v>2</v>
      </c>
      <c r="H94" s="97">
        <f t="shared" si="11"/>
        <v>4.5</v>
      </c>
      <c r="I94" s="92"/>
    </row>
    <row r="95" s="77" customFormat="1" ht="21.6" outlineLevel="1" spans="1:9">
      <c r="A95" s="91" t="s">
        <v>150</v>
      </c>
      <c r="B95" s="92" t="s">
        <v>49</v>
      </c>
      <c r="C95" s="100" t="s">
        <v>80</v>
      </c>
      <c r="D95" s="88" t="s">
        <v>126</v>
      </c>
      <c r="E95" s="94">
        <v>1200</v>
      </c>
      <c r="F95" s="94">
        <v>1080</v>
      </c>
      <c r="G95" s="92">
        <v>30</v>
      </c>
      <c r="H95" s="97">
        <f t="shared" ref="H95:H100" si="12">+E95*F95/1000000*G95</f>
        <v>38.88</v>
      </c>
      <c r="I95" s="92" t="s">
        <v>127</v>
      </c>
    </row>
    <row r="96" s="77" customFormat="1" ht="21.6" outlineLevel="1" spans="1:9">
      <c r="A96" s="91" t="s">
        <v>150</v>
      </c>
      <c r="B96" s="92" t="s">
        <v>54</v>
      </c>
      <c r="C96" s="100" t="s">
        <v>128</v>
      </c>
      <c r="D96" s="93" t="s">
        <v>112</v>
      </c>
      <c r="E96" s="94">
        <v>3000</v>
      </c>
      <c r="F96" s="94">
        <v>2380</v>
      </c>
      <c r="G96" s="92">
        <v>28</v>
      </c>
      <c r="H96" s="97">
        <f t="shared" si="12"/>
        <v>199.92</v>
      </c>
      <c r="I96" s="92" t="s">
        <v>129</v>
      </c>
    </row>
    <row r="97" s="77" customFormat="1" ht="21.6" outlineLevel="1" spans="1:9">
      <c r="A97" s="91" t="s">
        <v>150</v>
      </c>
      <c r="B97" s="92" t="s">
        <v>54</v>
      </c>
      <c r="C97" s="92" t="s">
        <v>130</v>
      </c>
      <c r="D97" s="93" t="s">
        <v>112</v>
      </c>
      <c r="E97" s="94">
        <v>2700</v>
      </c>
      <c r="F97" s="94">
        <v>2380</v>
      </c>
      <c r="G97" s="92">
        <v>2</v>
      </c>
      <c r="H97" s="97">
        <f t="shared" si="12"/>
        <v>12.852</v>
      </c>
      <c r="I97" s="92" t="s">
        <v>129</v>
      </c>
    </row>
    <row r="98" s="77" customFormat="1" ht="21.6" outlineLevel="1" spans="1:9">
      <c r="A98" s="91" t="s">
        <v>150</v>
      </c>
      <c r="B98" s="92" t="s">
        <v>54</v>
      </c>
      <c r="C98" s="92" t="s">
        <v>113</v>
      </c>
      <c r="D98" s="93" t="s">
        <v>112</v>
      </c>
      <c r="E98" s="94">
        <v>3300</v>
      </c>
      <c r="F98" s="94">
        <v>2380</v>
      </c>
      <c r="G98" s="92">
        <v>12</v>
      </c>
      <c r="H98" s="97">
        <f t="shared" si="12"/>
        <v>94.248</v>
      </c>
      <c r="I98" s="92" t="s">
        <v>129</v>
      </c>
    </row>
    <row r="99" s="77" customFormat="1" ht="21.6" outlineLevel="1" spans="1:9">
      <c r="A99" s="91" t="s">
        <v>150</v>
      </c>
      <c r="B99" s="92" t="s">
        <v>54</v>
      </c>
      <c r="C99" s="92" t="s">
        <v>131</v>
      </c>
      <c r="D99" s="93" t="s">
        <v>112</v>
      </c>
      <c r="E99" s="94">
        <v>2100</v>
      </c>
      <c r="F99" s="94">
        <v>2380</v>
      </c>
      <c r="G99" s="94">
        <v>12</v>
      </c>
      <c r="H99" s="97">
        <f t="shared" si="12"/>
        <v>59.976</v>
      </c>
      <c r="I99" s="92" t="s">
        <v>129</v>
      </c>
    </row>
    <row r="100" s="77" customFormat="1" ht="21.6" outlineLevel="1" spans="1:9">
      <c r="A100" s="91" t="s">
        <v>150</v>
      </c>
      <c r="B100" s="92" t="s">
        <v>51</v>
      </c>
      <c r="C100" s="100" t="s">
        <v>87</v>
      </c>
      <c r="D100" s="93" t="s">
        <v>88</v>
      </c>
      <c r="E100" s="94"/>
      <c r="F100" s="94"/>
      <c r="G100" s="92">
        <v>4</v>
      </c>
      <c r="H100" s="97">
        <f>2.9*G100</f>
        <v>11.6</v>
      </c>
      <c r="I100" s="92" t="s">
        <v>146</v>
      </c>
    </row>
    <row r="101" s="77" customFormat="1" ht="21.6" outlineLevel="1" spans="1:9">
      <c r="A101" s="91" t="s">
        <v>150</v>
      </c>
      <c r="B101" s="92" t="s">
        <v>51</v>
      </c>
      <c r="C101" s="100" t="s">
        <v>91</v>
      </c>
      <c r="D101" s="93" t="s">
        <v>88</v>
      </c>
      <c r="E101" s="94"/>
      <c r="F101" s="94"/>
      <c r="G101" s="92">
        <v>16</v>
      </c>
      <c r="H101" s="97">
        <f>3*G101</f>
        <v>48</v>
      </c>
      <c r="I101" s="92" t="s">
        <v>146</v>
      </c>
    </row>
    <row r="102" s="77" customFormat="1" ht="32.4" outlineLevel="1" spans="1:9">
      <c r="A102" s="91" t="s">
        <v>150</v>
      </c>
      <c r="B102" s="92" t="s">
        <v>51</v>
      </c>
      <c r="C102" s="92" t="s">
        <v>96</v>
      </c>
      <c r="D102" s="93" t="s">
        <v>97</v>
      </c>
      <c r="E102" s="92">
        <v>2700</v>
      </c>
      <c r="F102" s="92">
        <v>5380</v>
      </c>
      <c r="G102" s="92">
        <v>20</v>
      </c>
      <c r="H102" s="97">
        <f t="shared" ref="H101:H110" si="13">+E102*F102/1000000*G102</f>
        <v>290.52</v>
      </c>
      <c r="I102" s="92" t="s">
        <v>129</v>
      </c>
    </row>
    <row r="103" s="77" customFormat="1" ht="16" customHeight="1" outlineLevel="1" spans="1:9">
      <c r="A103" s="91" t="s">
        <v>150</v>
      </c>
      <c r="B103" s="92" t="s">
        <v>53</v>
      </c>
      <c r="C103" s="92" t="s">
        <v>101</v>
      </c>
      <c r="D103" s="93" t="s">
        <v>102</v>
      </c>
      <c r="E103" s="92">
        <v>500</v>
      </c>
      <c r="F103" s="92">
        <v>1800</v>
      </c>
      <c r="G103" s="92">
        <v>1</v>
      </c>
      <c r="H103" s="97">
        <f t="shared" si="13"/>
        <v>0.9</v>
      </c>
      <c r="I103" s="92"/>
    </row>
    <row r="104" s="77" customFormat="1" ht="16" customHeight="1" outlineLevel="1" spans="1:9">
      <c r="A104" s="91" t="s">
        <v>150</v>
      </c>
      <c r="B104" s="92" t="s">
        <v>53</v>
      </c>
      <c r="C104" s="92" t="s">
        <v>110</v>
      </c>
      <c r="D104" s="93" t="s">
        <v>102</v>
      </c>
      <c r="E104" s="92">
        <v>2500</v>
      </c>
      <c r="F104" s="92">
        <v>1800</v>
      </c>
      <c r="G104" s="92">
        <v>1</v>
      </c>
      <c r="H104" s="97">
        <f t="shared" si="13"/>
        <v>4.5</v>
      </c>
      <c r="I104" s="92"/>
    </row>
    <row r="105" s="77" customFormat="1" ht="16" customHeight="1" outlineLevel="1" spans="1:9">
      <c r="A105" s="91" t="s">
        <v>150</v>
      </c>
      <c r="B105" s="92" t="s">
        <v>53</v>
      </c>
      <c r="C105" s="92" t="s">
        <v>132</v>
      </c>
      <c r="D105" s="93" t="s">
        <v>102</v>
      </c>
      <c r="E105" s="92">
        <v>1450</v>
      </c>
      <c r="F105" s="92">
        <v>2700</v>
      </c>
      <c r="G105" s="92">
        <v>12</v>
      </c>
      <c r="H105" s="97">
        <f t="shared" si="13"/>
        <v>46.98</v>
      </c>
      <c r="I105" s="92"/>
    </row>
    <row r="106" s="77" customFormat="1" ht="16" customHeight="1" outlineLevel="1" spans="1:9">
      <c r="A106" s="91" t="s">
        <v>150</v>
      </c>
      <c r="B106" s="92" t="s">
        <v>53</v>
      </c>
      <c r="C106" s="92" t="s">
        <v>133</v>
      </c>
      <c r="D106" s="93" t="s">
        <v>102</v>
      </c>
      <c r="E106" s="92">
        <v>1450</v>
      </c>
      <c r="F106" s="92">
        <v>2380</v>
      </c>
      <c r="G106" s="92">
        <v>16</v>
      </c>
      <c r="H106" s="97">
        <f t="shared" si="13"/>
        <v>55.216</v>
      </c>
      <c r="I106" s="92"/>
    </row>
    <row r="107" s="77" customFormat="1" spans="1:9">
      <c r="A107" s="78"/>
      <c r="B107" s="78"/>
      <c r="C107" s="78"/>
      <c r="D107" s="103"/>
      <c r="E107" s="78"/>
      <c r="F107" s="78"/>
      <c r="G107" s="78"/>
      <c r="H107" s="81"/>
      <c r="I107" s="78"/>
    </row>
    <row r="108" s="77" customFormat="1" spans="1:9">
      <c r="A108" s="78"/>
      <c r="B108" s="78"/>
      <c r="C108" s="78"/>
      <c r="D108" s="103"/>
      <c r="E108" s="78"/>
      <c r="F108" s="78"/>
      <c r="G108" s="78"/>
      <c r="H108" s="81"/>
      <c r="I108" s="78"/>
    </row>
    <row r="109" s="77" customFormat="1" spans="1:9">
      <c r="A109" s="78"/>
      <c r="B109" s="78"/>
      <c r="C109" s="78"/>
      <c r="D109" s="103"/>
      <c r="E109" s="78"/>
      <c r="F109" s="78"/>
      <c r="G109" s="78"/>
      <c r="H109" s="81"/>
      <c r="I109" s="78"/>
    </row>
    <row r="110" s="77" customFormat="1" spans="1:9">
      <c r="A110" s="78"/>
      <c r="B110" s="78"/>
      <c r="C110" s="78"/>
      <c r="D110" s="103"/>
      <c r="E110" s="78"/>
      <c r="F110" s="78"/>
      <c r="G110" s="78"/>
      <c r="H110" s="81"/>
      <c r="I110" s="78"/>
    </row>
    <row r="111" s="77" customFormat="1" spans="1:9">
      <c r="A111" s="78"/>
      <c r="B111" s="78"/>
      <c r="C111" s="78"/>
      <c r="D111" s="103"/>
      <c r="E111" s="78"/>
      <c r="F111" s="78"/>
      <c r="G111" s="78"/>
      <c r="H111" s="81"/>
      <c r="I111" s="78"/>
    </row>
    <row r="112" s="77" customFormat="1" spans="1:9">
      <c r="A112" s="78"/>
      <c r="B112" s="78"/>
      <c r="C112" s="78"/>
      <c r="D112" s="103"/>
      <c r="E112" s="78"/>
      <c r="F112" s="78"/>
      <c r="G112" s="78"/>
      <c r="H112" s="81"/>
      <c r="I112" s="78"/>
    </row>
    <row r="113" s="77" customFormat="1" spans="1:9">
      <c r="A113" s="78"/>
      <c r="B113" s="78"/>
      <c r="C113" s="78"/>
      <c r="D113" s="103"/>
      <c r="E113" s="78"/>
      <c r="F113" s="78"/>
      <c r="G113" s="78"/>
      <c r="H113" s="81"/>
      <c r="I113" s="78"/>
    </row>
    <row r="114" s="77" customFormat="1" spans="1:9">
      <c r="A114" s="78"/>
      <c r="B114" s="78"/>
      <c r="C114" s="78"/>
      <c r="D114" s="103"/>
      <c r="E114" s="78"/>
      <c r="F114" s="78"/>
      <c r="G114" s="78"/>
      <c r="H114" s="81"/>
      <c r="I114" s="78"/>
    </row>
    <row r="115" s="77" customFormat="1" spans="1:9">
      <c r="A115" s="78"/>
      <c r="B115" s="78"/>
      <c r="C115" s="78"/>
      <c r="D115" s="103"/>
      <c r="E115" s="78"/>
      <c r="F115" s="78"/>
      <c r="G115" s="78"/>
      <c r="H115" s="81"/>
      <c r="I115" s="78"/>
    </row>
    <row r="116" s="77" customFormat="1" spans="1:9">
      <c r="A116" s="78"/>
      <c r="B116" s="78"/>
      <c r="C116" s="78"/>
      <c r="D116" s="103"/>
      <c r="E116" s="78"/>
      <c r="F116" s="78"/>
      <c r="G116" s="78"/>
      <c r="H116" s="81"/>
      <c r="I116" s="78"/>
    </row>
    <row r="117" s="77" customFormat="1" spans="1:9">
      <c r="A117" s="78"/>
      <c r="B117" s="78"/>
      <c r="C117" s="78"/>
      <c r="D117" s="103"/>
      <c r="E117" s="78"/>
      <c r="F117" s="78"/>
      <c r="G117" s="78"/>
      <c r="H117" s="81"/>
      <c r="I117" s="78"/>
    </row>
    <row r="118" s="77" customFormat="1" spans="1:9">
      <c r="A118" s="78"/>
      <c r="B118" s="78"/>
      <c r="C118" s="78"/>
      <c r="D118" s="103"/>
      <c r="E118" s="78"/>
      <c r="F118" s="78"/>
      <c r="G118" s="78"/>
      <c r="H118" s="81"/>
      <c r="I118" s="78"/>
    </row>
    <row r="119" s="77" customFormat="1" spans="1:9">
      <c r="A119" s="78"/>
      <c r="B119" s="78"/>
      <c r="C119" s="78"/>
      <c r="D119" s="103"/>
      <c r="E119" s="78"/>
      <c r="F119" s="78"/>
      <c r="G119" s="78"/>
      <c r="H119" s="81"/>
      <c r="I119" s="78"/>
    </row>
    <row r="120" s="77" customFormat="1" spans="1:9">
      <c r="A120" s="78"/>
      <c r="B120" s="78"/>
      <c r="C120" s="78"/>
      <c r="D120" s="103"/>
      <c r="E120" s="78"/>
      <c r="F120" s="78"/>
      <c r="G120" s="78"/>
      <c r="H120" s="81"/>
      <c r="I120" s="78"/>
    </row>
    <row r="121" s="77" customFormat="1" spans="1:9">
      <c r="A121" s="78"/>
      <c r="B121" s="78"/>
      <c r="C121" s="78"/>
      <c r="D121" s="103"/>
      <c r="E121" s="78"/>
      <c r="F121" s="78"/>
      <c r="G121" s="78"/>
      <c r="H121" s="81"/>
      <c r="I121" s="78"/>
    </row>
    <row r="122" s="77" customFormat="1" spans="1:9">
      <c r="A122" s="78"/>
      <c r="B122" s="78"/>
      <c r="C122" s="78"/>
      <c r="D122" s="103"/>
      <c r="E122" s="78"/>
      <c r="F122" s="78"/>
      <c r="G122" s="78"/>
      <c r="H122" s="81"/>
      <c r="I122" s="78"/>
    </row>
    <row r="123" s="77" customFormat="1" spans="1:9">
      <c r="A123" s="78"/>
      <c r="B123" s="78"/>
      <c r="C123" s="78"/>
      <c r="D123" s="103"/>
      <c r="E123" s="78"/>
      <c r="F123" s="78"/>
      <c r="G123" s="78"/>
      <c r="H123" s="81"/>
      <c r="I123" s="78"/>
    </row>
    <row r="124" s="77" customFormat="1" spans="1:9">
      <c r="A124" s="78"/>
      <c r="B124" s="78"/>
      <c r="C124" s="78"/>
      <c r="D124" s="103"/>
      <c r="E124" s="78"/>
      <c r="F124" s="78"/>
      <c r="G124" s="78"/>
      <c r="H124" s="81"/>
      <c r="I124" s="78"/>
    </row>
    <row r="125" s="77" customFormat="1" spans="1:9">
      <c r="A125" s="78"/>
      <c r="B125" s="78"/>
      <c r="C125" s="78"/>
      <c r="D125" s="103"/>
      <c r="E125" s="78"/>
      <c r="F125" s="78"/>
      <c r="G125" s="78"/>
      <c r="H125" s="81"/>
      <c r="I125" s="78"/>
    </row>
    <row r="126" s="77" customFormat="1" spans="1:9">
      <c r="A126" s="78"/>
      <c r="B126" s="78"/>
      <c r="C126" s="78"/>
      <c r="D126" s="103"/>
      <c r="E126" s="78"/>
      <c r="F126" s="78"/>
      <c r="G126" s="78"/>
      <c r="H126" s="81"/>
      <c r="I126" s="78"/>
    </row>
    <row r="127" s="77" customFormat="1" spans="1:9">
      <c r="A127" s="78"/>
      <c r="B127" s="78"/>
      <c r="C127" s="78"/>
      <c r="D127" s="103"/>
      <c r="E127" s="78"/>
      <c r="F127" s="78"/>
      <c r="G127" s="78"/>
      <c r="H127" s="81"/>
      <c r="I127" s="78"/>
    </row>
    <row r="128" s="77" customFormat="1" spans="1:9">
      <c r="A128" s="78"/>
      <c r="B128" s="78"/>
      <c r="C128" s="78"/>
      <c r="D128" s="103"/>
      <c r="E128" s="78"/>
      <c r="F128" s="78"/>
      <c r="G128" s="78"/>
      <c r="H128" s="81"/>
      <c r="I128" s="78"/>
    </row>
    <row r="129" s="77" customFormat="1" spans="1:9">
      <c r="A129" s="78"/>
      <c r="B129" s="78"/>
      <c r="C129" s="78"/>
      <c r="D129" s="103"/>
      <c r="E129" s="78"/>
      <c r="F129" s="78"/>
      <c r="G129" s="78"/>
      <c r="H129" s="81"/>
      <c r="I129" s="78"/>
    </row>
    <row r="130" s="77" customFormat="1" spans="1:9">
      <c r="A130" s="78"/>
      <c r="B130" s="78"/>
      <c r="C130" s="78"/>
      <c r="D130" s="103"/>
      <c r="E130" s="78"/>
      <c r="F130" s="78"/>
      <c r="G130" s="78"/>
      <c r="H130" s="81"/>
      <c r="I130" s="78"/>
    </row>
    <row r="131" s="77" customFormat="1" spans="1:9">
      <c r="A131" s="78"/>
      <c r="B131" s="78"/>
      <c r="C131" s="78"/>
      <c r="D131" s="103"/>
      <c r="E131" s="78"/>
      <c r="F131" s="78"/>
      <c r="G131" s="78"/>
      <c r="H131" s="81"/>
      <c r="I131" s="78"/>
    </row>
  </sheetData>
  <autoFilter ref="A2:I106">
    <extLst/>
  </autoFilter>
  <mergeCells count="1">
    <mergeCell ref="A1:I1"/>
  </mergeCells>
  <printOptions horizontalCentered="1"/>
  <pageMargins left="0.554861111111111" right="0.554861111111111" top="0.60625" bottom="0.60625" header="0.5" footer="0.5"/>
  <pageSetup paperSize="9" orientation="portrait" horizontalDpi="600"/>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103</v>
      </c>
      <c r="C3" s="34"/>
      <c r="D3" s="34"/>
      <c r="E3" s="34" t="s">
        <v>156</v>
      </c>
      <c r="F3" s="48" t="s">
        <v>53</v>
      </c>
      <c r="G3" s="48"/>
      <c r="H3" s="34"/>
      <c r="I3" s="34"/>
    </row>
    <row r="4" customHeight="1" spans="1:9">
      <c r="A4" s="48" t="s">
        <v>157</v>
      </c>
      <c r="B4" s="34">
        <v>600</v>
      </c>
      <c r="C4" s="48" t="s">
        <v>158</v>
      </c>
      <c r="D4" s="34">
        <v>1800</v>
      </c>
      <c r="E4" s="34" t="s">
        <v>159</v>
      </c>
      <c r="F4" s="49">
        <v>1.08</v>
      </c>
      <c r="G4" s="50" t="s">
        <v>160</v>
      </c>
      <c r="H4" s="34"/>
      <c r="I4" s="34"/>
    </row>
    <row r="5" customHeight="1" spans="1:9">
      <c r="A5" s="48"/>
      <c r="B5" s="34"/>
      <c r="C5" s="48"/>
      <c r="D5" s="34"/>
      <c r="E5" s="34"/>
      <c r="F5" s="49">
        <v>1.0089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180.560956403179</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7.27075341818182</v>
      </c>
      <c r="F9" s="56">
        <v>0.12</v>
      </c>
      <c r="G9" s="49">
        <v>21.8672566371681</v>
      </c>
      <c r="H9" s="49">
        <f t="shared" si="0"/>
        <v>178.070402653863</v>
      </c>
      <c r="I9" s="34" t="s">
        <v>172</v>
      </c>
    </row>
    <row r="10" customHeight="1" spans="1:9">
      <c r="A10" s="34">
        <v>1.3</v>
      </c>
      <c r="B10" s="34" t="s">
        <v>174</v>
      </c>
      <c r="C10" s="34"/>
      <c r="D10" s="34" t="s">
        <v>171</v>
      </c>
      <c r="E10" s="49">
        <v>0.106429090909091</v>
      </c>
      <c r="F10" s="56">
        <v>0.12</v>
      </c>
      <c r="G10" s="49">
        <v>20.8938053097345</v>
      </c>
      <c r="H10" s="49">
        <f t="shared" si="0"/>
        <v>2.49055374931617</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36.447550090028</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3.18614718614719</v>
      </c>
      <c r="F18" s="56">
        <v>0.03</v>
      </c>
      <c r="G18" s="49">
        <v>9.38053097345133</v>
      </c>
      <c r="H18" s="49">
        <f t="shared" si="1"/>
        <v>30.7843849365974</v>
      </c>
      <c r="I18" s="34" t="s">
        <v>188</v>
      </c>
    </row>
    <row r="19" customHeight="1" spans="1:9">
      <c r="A19" s="34">
        <v>4.3</v>
      </c>
      <c r="B19" s="34" t="s">
        <v>190</v>
      </c>
      <c r="C19" s="34"/>
      <c r="D19" s="34" t="s">
        <v>187</v>
      </c>
      <c r="E19" s="49">
        <v>0.238961038961039</v>
      </c>
      <c r="F19" s="56">
        <v>0.03</v>
      </c>
      <c r="G19" s="49">
        <v>23.0088495575221</v>
      </c>
      <c r="H19" s="49">
        <f t="shared" si="1"/>
        <v>5.66316515343064</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319.008506493207</v>
      </c>
      <c r="I34" s="65" t="s">
        <v>211</v>
      </c>
    </row>
    <row r="35" customHeight="1" spans="1:9">
      <c r="A35" s="58">
        <v>13</v>
      </c>
      <c r="B35" s="60" t="s">
        <v>212</v>
      </c>
      <c r="C35" s="61"/>
      <c r="D35" s="58" t="s">
        <v>6</v>
      </c>
      <c r="E35" s="60" t="s">
        <v>213</v>
      </c>
      <c r="F35" s="61"/>
      <c r="G35" s="63">
        <v>0.085</v>
      </c>
      <c r="H35" s="53">
        <f>H34*G35</f>
        <v>27.1157230519226</v>
      </c>
      <c r="I35" s="66"/>
    </row>
    <row r="36" customHeight="1" spans="1:9">
      <c r="A36" s="58">
        <v>14</v>
      </c>
      <c r="B36" s="60" t="s">
        <v>214</v>
      </c>
      <c r="C36" s="61"/>
      <c r="D36" s="58" t="s">
        <v>6</v>
      </c>
      <c r="E36" s="60" t="s">
        <v>215</v>
      </c>
      <c r="F36" s="61"/>
      <c r="G36" s="62"/>
      <c r="H36" s="53">
        <f>H34+H35</f>
        <v>346.12422954513</v>
      </c>
      <c r="I36" s="67">
        <f>H36</f>
        <v>346.12422954513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133</v>
      </c>
      <c r="C3" s="34"/>
      <c r="D3" s="34"/>
      <c r="E3" s="34" t="s">
        <v>156</v>
      </c>
      <c r="F3" s="48" t="s">
        <v>53</v>
      </c>
      <c r="G3" s="48"/>
      <c r="H3" s="34"/>
      <c r="I3" s="34"/>
    </row>
    <row r="4" customHeight="1" spans="1:9">
      <c r="A4" s="48" t="s">
        <v>157</v>
      </c>
      <c r="B4" s="34">
        <v>1450</v>
      </c>
      <c r="C4" s="48" t="s">
        <v>158</v>
      </c>
      <c r="D4" s="34">
        <v>2380</v>
      </c>
      <c r="E4" s="34" t="s">
        <v>159</v>
      </c>
      <c r="F4" s="49">
        <v>3.451</v>
      </c>
      <c r="G4" s="50" t="s">
        <v>160</v>
      </c>
      <c r="H4" s="34"/>
      <c r="I4" s="34"/>
    </row>
    <row r="5" customHeight="1" spans="1:9">
      <c r="A5" s="48"/>
      <c r="B5" s="34"/>
      <c r="C5" s="48"/>
      <c r="D5" s="34"/>
      <c r="E5" s="34"/>
      <c r="F5" s="49">
        <v>3.337</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129.875307071002</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5.21289368004292</v>
      </c>
      <c r="F9" s="56">
        <v>0.12</v>
      </c>
      <c r="G9" s="49">
        <v>21.8672566371681</v>
      </c>
      <c r="H9" s="49">
        <f t="shared" si="0"/>
        <v>127.670685994623</v>
      </c>
      <c r="I9" s="34" t="s">
        <v>172</v>
      </c>
    </row>
    <row r="10" customHeight="1" spans="1:9">
      <c r="A10" s="34">
        <v>1.3</v>
      </c>
      <c r="B10" s="34" t="s">
        <v>174</v>
      </c>
      <c r="C10" s="34"/>
      <c r="D10" s="34" t="s">
        <v>171</v>
      </c>
      <c r="E10" s="49">
        <v>0.0942103004291845</v>
      </c>
      <c r="F10" s="56">
        <v>0.12</v>
      </c>
      <c r="G10" s="49">
        <v>20.8938053097345</v>
      </c>
      <c r="H10" s="49">
        <f t="shared" si="0"/>
        <v>2.20462107637966</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15.7285748436638</v>
      </c>
      <c r="I12" s="62"/>
    </row>
    <row r="13" customHeight="1" spans="1:9">
      <c r="A13" s="34">
        <v>2.1</v>
      </c>
      <c r="B13" s="34" t="s">
        <v>248</v>
      </c>
      <c r="C13" s="34"/>
      <c r="D13" s="34" t="s">
        <v>178</v>
      </c>
      <c r="E13" s="49">
        <v>0.613120784794605</v>
      </c>
      <c r="F13" s="56">
        <v>0</v>
      </c>
      <c r="G13" s="49">
        <v>25.6533055700156</v>
      </c>
      <c r="H13" s="49">
        <f t="shared" ref="H13:H21" si="1">E13*(1+F13)*G13</f>
        <v>15.7285748436638</v>
      </c>
      <c r="I13" s="34" t="s">
        <v>179</v>
      </c>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17.4407886288702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1.52462701818925</v>
      </c>
      <c r="F18" s="56">
        <v>0.03</v>
      </c>
      <c r="G18" s="49">
        <v>9.38053097345133</v>
      </c>
      <c r="H18" s="49">
        <f t="shared" si="1"/>
        <v>14.7308652960976</v>
      </c>
      <c r="I18" s="34" t="s">
        <v>188</v>
      </c>
    </row>
    <row r="19" customHeight="1" spans="1:9">
      <c r="A19" s="34">
        <v>4.3</v>
      </c>
      <c r="B19" s="34" t="s">
        <v>190</v>
      </c>
      <c r="C19" s="34"/>
      <c r="D19" s="34" t="s">
        <v>187</v>
      </c>
      <c r="E19" s="49">
        <v>0.114347026364194</v>
      </c>
      <c r="F19" s="56">
        <v>0.03</v>
      </c>
      <c r="G19" s="49">
        <v>23.0088495575221</v>
      </c>
      <c r="H19" s="49">
        <f t="shared" si="1"/>
        <v>2.70992333277267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265.044670543536</v>
      </c>
      <c r="I34" s="65" t="s">
        <v>211</v>
      </c>
    </row>
    <row r="35" customHeight="1" spans="1:9">
      <c r="A35" s="58">
        <v>13</v>
      </c>
      <c r="B35" s="60" t="s">
        <v>212</v>
      </c>
      <c r="C35" s="61"/>
      <c r="D35" s="58" t="s">
        <v>6</v>
      </c>
      <c r="E35" s="60" t="s">
        <v>213</v>
      </c>
      <c r="F35" s="61"/>
      <c r="G35" s="63">
        <v>0.085</v>
      </c>
      <c r="H35" s="53">
        <f>H34*G35</f>
        <v>22.5287969962006</v>
      </c>
      <c r="I35" s="66"/>
    </row>
    <row r="36" customHeight="1" spans="1:9">
      <c r="A36" s="58">
        <v>14</v>
      </c>
      <c r="B36" s="60" t="s">
        <v>214</v>
      </c>
      <c r="C36" s="61"/>
      <c r="D36" s="58" t="s">
        <v>6</v>
      </c>
      <c r="E36" s="60" t="s">
        <v>215</v>
      </c>
      <c r="F36" s="61"/>
      <c r="G36" s="62"/>
      <c r="H36" s="53">
        <f>H34+H35</f>
        <v>287.573467539737</v>
      </c>
      <c r="I36" s="67">
        <f>H36</f>
        <v>287.573467539737</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132</v>
      </c>
      <c r="C3" s="34"/>
      <c r="D3" s="34"/>
      <c r="E3" s="34" t="s">
        <v>156</v>
      </c>
      <c r="F3" s="48" t="s">
        <v>53</v>
      </c>
      <c r="G3" s="48"/>
      <c r="H3" s="34"/>
      <c r="I3" s="34"/>
    </row>
    <row r="4" customHeight="1" spans="1:9">
      <c r="A4" s="48" t="s">
        <v>157</v>
      </c>
      <c r="B4" s="34">
        <v>1450</v>
      </c>
      <c r="C4" s="48" t="s">
        <v>158</v>
      </c>
      <c r="D4" s="34">
        <v>5610</v>
      </c>
      <c r="E4" s="34" t="s">
        <v>159</v>
      </c>
      <c r="F4" s="49">
        <v>8.1345</v>
      </c>
      <c r="G4" s="50" t="s">
        <v>160</v>
      </c>
      <c r="H4" s="34"/>
      <c r="I4" s="34"/>
    </row>
    <row r="5" customHeight="1" spans="1:9">
      <c r="A5" s="48"/>
      <c r="B5" s="34"/>
      <c r="C5" s="48"/>
      <c r="D5" s="34"/>
      <c r="E5" s="34"/>
      <c r="F5" s="49">
        <v>7.9236</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151.091439945354</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6.08116169847122</v>
      </c>
      <c r="F9" s="56">
        <v>0.12</v>
      </c>
      <c r="G9" s="49">
        <v>21.8672566371681</v>
      </c>
      <c r="H9" s="49">
        <f t="shared" si="0"/>
        <v>148.935722334098</v>
      </c>
      <c r="I9" s="34" t="s">
        <v>172</v>
      </c>
    </row>
    <row r="10" customHeight="1" spans="1:9">
      <c r="A10" s="34">
        <v>1.3</v>
      </c>
      <c r="B10" s="34" t="s">
        <v>174</v>
      </c>
      <c r="C10" s="34"/>
      <c r="D10" s="34" t="s">
        <v>171</v>
      </c>
      <c r="E10" s="49">
        <v>0.0921205035971223</v>
      </c>
      <c r="F10" s="56">
        <v>0.12</v>
      </c>
      <c r="G10" s="49">
        <v>20.8938053097345</v>
      </c>
      <c r="H10" s="49">
        <f t="shared" si="0"/>
        <v>2.15571761125613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13.1825825128549</v>
      </c>
      <c r="I12" s="62"/>
    </row>
    <row r="13" customHeight="1" spans="1:9">
      <c r="A13" s="34">
        <v>2.1</v>
      </c>
      <c r="B13" s="34" t="s">
        <v>248</v>
      </c>
      <c r="C13" s="34"/>
      <c r="D13" s="34" t="s">
        <v>178</v>
      </c>
      <c r="E13" s="49">
        <v>0.513874614594039</v>
      </c>
      <c r="F13" s="56">
        <v>0</v>
      </c>
      <c r="G13" s="49">
        <v>25.6533055700156</v>
      </c>
      <c r="H13" s="49">
        <f t="shared" ref="H13:H21" si="1">E13*(1+F13)*G13</f>
        <v>13.1825825128549</v>
      </c>
      <c r="I13" s="34" t="s">
        <v>179</v>
      </c>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13.6379048467926</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1.19218910585817</v>
      </c>
      <c r="F18" s="56">
        <v>0.03</v>
      </c>
      <c r="G18" s="49">
        <v>9.38053097345133</v>
      </c>
      <c r="H18" s="49">
        <f t="shared" si="1"/>
        <v>11.5188678387252</v>
      </c>
      <c r="I18" s="34" t="s">
        <v>188</v>
      </c>
    </row>
    <row r="19" customHeight="1" spans="1:9">
      <c r="A19" s="34">
        <v>4.3</v>
      </c>
      <c r="B19" s="34" t="s">
        <v>190</v>
      </c>
      <c r="C19" s="34"/>
      <c r="D19" s="34" t="s">
        <v>187</v>
      </c>
      <c r="E19" s="49">
        <v>0.0894141829393628</v>
      </c>
      <c r="F19" s="56">
        <v>0.03</v>
      </c>
      <c r="G19" s="49">
        <v>23.0088495575221</v>
      </c>
      <c r="H19" s="49">
        <f t="shared" si="1"/>
        <v>2.11903700806737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279.911927305001</v>
      </c>
      <c r="I34" s="65" t="s">
        <v>211</v>
      </c>
    </row>
    <row r="35" customHeight="1" spans="1:9">
      <c r="A35" s="58">
        <v>13</v>
      </c>
      <c r="B35" s="60" t="s">
        <v>212</v>
      </c>
      <c r="C35" s="61"/>
      <c r="D35" s="58" t="s">
        <v>6</v>
      </c>
      <c r="E35" s="60" t="s">
        <v>213</v>
      </c>
      <c r="F35" s="61"/>
      <c r="G35" s="63">
        <v>0.085</v>
      </c>
      <c r="H35" s="53">
        <f>H34*G35</f>
        <v>23.7925138209251</v>
      </c>
      <c r="I35" s="66"/>
    </row>
    <row r="36" customHeight="1" spans="1:9">
      <c r="A36" s="58">
        <v>14</v>
      </c>
      <c r="B36" s="60" t="s">
        <v>214</v>
      </c>
      <c r="C36" s="61"/>
      <c r="D36" s="58" t="s">
        <v>6</v>
      </c>
      <c r="E36" s="60" t="s">
        <v>215</v>
      </c>
      <c r="F36" s="61"/>
      <c r="G36" s="62"/>
      <c r="H36" s="53">
        <f>H34+H35</f>
        <v>303.704441125926</v>
      </c>
      <c r="I36" s="67">
        <f>H36</f>
        <v>303.704441125926</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dimension ref="A1:I47"/>
  <sheetViews>
    <sheetView view="pageBreakPreview" zoomScale="90" zoomScaleNormal="90"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104</v>
      </c>
      <c r="C3" s="34"/>
      <c r="D3" s="34"/>
      <c r="E3" s="34" t="s">
        <v>156</v>
      </c>
      <c r="F3" s="48" t="s">
        <v>53</v>
      </c>
      <c r="G3" s="48"/>
      <c r="H3" s="34"/>
      <c r="I3" s="34"/>
    </row>
    <row r="4" customHeight="1" spans="1:9">
      <c r="A4" s="48" t="s">
        <v>157</v>
      </c>
      <c r="B4" s="34">
        <v>1900</v>
      </c>
      <c r="C4" s="48" t="s">
        <v>158</v>
      </c>
      <c r="D4" s="34">
        <v>800</v>
      </c>
      <c r="E4" s="34" t="s">
        <v>159</v>
      </c>
      <c r="F4" s="49">
        <v>1.52</v>
      </c>
      <c r="G4" s="50" t="s">
        <v>160</v>
      </c>
      <c r="H4" s="34"/>
      <c r="I4" s="34"/>
    </row>
    <row r="5" customHeight="1" spans="1:9">
      <c r="A5" s="48"/>
      <c r="B5" s="34"/>
      <c r="C5" s="48"/>
      <c r="D5" s="34"/>
      <c r="E5" s="34"/>
      <c r="F5" s="49">
        <v>1.4399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177.432341923666</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7.10361574054055</v>
      </c>
      <c r="F9" s="56">
        <v>0.12</v>
      </c>
      <c r="G9" s="49">
        <v>21.8672566371681</v>
      </c>
      <c r="H9" s="49">
        <f t="shared" si="0"/>
        <v>173.976979064254</v>
      </c>
      <c r="I9" s="34" t="s">
        <v>172</v>
      </c>
    </row>
    <row r="10" customHeight="1" spans="1:9">
      <c r="A10" s="34">
        <v>1.3</v>
      </c>
      <c r="B10" s="34" t="s">
        <v>174</v>
      </c>
      <c r="C10" s="34"/>
      <c r="D10" s="34" t="s">
        <v>171</v>
      </c>
      <c r="E10" s="49">
        <v>0.147658378378378</v>
      </c>
      <c r="F10" s="56">
        <v>0.12</v>
      </c>
      <c r="G10" s="49">
        <v>20.8938053097345</v>
      </c>
      <c r="H10" s="49">
        <f t="shared" si="0"/>
        <v>3.45536285941162</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28.5812750803901</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2.4984984984985</v>
      </c>
      <c r="F18" s="56">
        <v>0.03</v>
      </c>
      <c r="G18" s="49">
        <v>9.38053097345133</v>
      </c>
      <c r="H18" s="49">
        <f t="shared" si="1"/>
        <v>24.1403598288554</v>
      </c>
      <c r="I18" s="34" t="s">
        <v>188</v>
      </c>
    </row>
    <row r="19" customHeight="1" spans="1:9">
      <c r="A19" s="34">
        <v>4.3</v>
      </c>
      <c r="B19" s="34" t="s">
        <v>190</v>
      </c>
      <c r="C19" s="34"/>
      <c r="D19" s="34" t="s">
        <v>187</v>
      </c>
      <c r="E19" s="49">
        <v>0.187387387387387</v>
      </c>
      <c r="F19" s="56">
        <v>0.03</v>
      </c>
      <c r="G19" s="49">
        <v>23.0088495575221</v>
      </c>
      <c r="H19" s="49">
        <f t="shared" si="1"/>
        <v>4.44091525153471</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308.013617004056</v>
      </c>
      <c r="I34" s="65" t="s">
        <v>211</v>
      </c>
    </row>
    <row r="35" customHeight="1" spans="1:9">
      <c r="A35" s="58">
        <v>13</v>
      </c>
      <c r="B35" s="60" t="s">
        <v>212</v>
      </c>
      <c r="C35" s="61"/>
      <c r="D35" s="58" t="s">
        <v>6</v>
      </c>
      <c r="E35" s="60" t="s">
        <v>213</v>
      </c>
      <c r="F35" s="61"/>
      <c r="G35" s="63">
        <v>0.085</v>
      </c>
      <c r="H35" s="53">
        <f>H34*G35</f>
        <v>26.1811574453448</v>
      </c>
      <c r="I35" s="66"/>
    </row>
    <row r="36" customHeight="1" spans="1:9">
      <c r="A36" s="58">
        <v>14</v>
      </c>
      <c r="B36" s="60" t="s">
        <v>214</v>
      </c>
      <c r="C36" s="61"/>
      <c r="D36" s="58" t="s">
        <v>6</v>
      </c>
      <c r="E36" s="60" t="s">
        <v>215</v>
      </c>
      <c r="F36" s="61"/>
      <c r="G36" s="62"/>
      <c r="H36" s="53">
        <f>H34+H35</f>
        <v>334.194774449401</v>
      </c>
      <c r="I36" s="67">
        <f>H36</f>
        <v>334.194774449401</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105</v>
      </c>
      <c r="C3" s="34"/>
      <c r="D3" s="34"/>
      <c r="E3" s="34" t="s">
        <v>156</v>
      </c>
      <c r="F3" s="48" t="s">
        <v>53</v>
      </c>
      <c r="G3" s="48"/>
      <c r="H3" s="34"/>
      <c r="I3" s="34"/>
    </row>
    <row r="4" customHeight="1" spans="1:9">
      <c r="A4" s="48" t="s">
        <v>157</v>
      </c>
      <c r="B4" s="34">
        <v>1900</v>
      </c>
      <c r="C4" s="48" t="s">
        <v>158</v>
      </c>
      <c r="D4" s="34">
        <v>2700</v>
      </c>
      <c r="E4" s="34" t="s">
        <v>159</v>
      </c>
      <c r="F4" s="49">
        <v>5.13</v>
      </c>
      <c r="G4" s="50" t="s">
        <v>160</v>
      </c>
      <c r="H4" s="34"/>
      <c r="I4" s="34"/>
    </row>
    <row r="5" customHeight="1" spans="1:9">
      <c r="A5" s="48"/>
      <c r="B5" s="34"/>
      <c r="C5" s="48"/>
      <c r="D5" s="34"/>
      <c r="E5" s="34"/>
      <c r="F5" s="49">
        <v>4.9929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154.009511418515</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6.24839870147884</v>
      </c>
      <c r="F9" s="56">
        <v>0.12</v>
      </c>
      <c r="G9" s="49">
        <v>21.8672566371681</v>
      </c>
      <c r="H9" s="49">
        <f t="shared" si="0"/>
        <v>153.031578533776</v>
      </c>
      <c r="I9" s="34" t="s">
        <v>172</v>
      </c>
    </row>
    <row r="10" customHeight="1" spans="1:9">
      <c r="A10" s="34">
        <v>1.3</v>
      </c>
      <c r="B10" s="34" t="s">
        <v>174</v>
      </c>
      <c r="C10" s="34"/>
      <c r="D10" s="34" t="s">
        <v>171</v>
      </c>
      <c r="E10" s="49">
        <v>0.0417901070882203</v>
      </c>
      <c r="F10" s="56">
        <v>0.12</v>
      </c>
      <c r="G10" s="49">
        <v>20.8938053097345</v>
      </c>
      <c r="H10" s="49">
        <f t="shared" si="0"/>
        <v>0.977932884739138</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14.00026174112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1.22386537480877</v>
      </c>
      <c r="F18" s="56">
        <v>0.03</v>
      </c>
      <c r="G18" s="49">
        <v>9.38053097345133</v>
      </c>
      <c r="H18" s="49">
        <f t="shared" si="1"/>
        <v>11.8249222674001</v>
      </c>
      <c r="I18" s="34" t="s">
        <v>188</v>
      </c>
    </row>
    <row r="19" customHeight="1" spans="1:9">
      <c r="A19" s="34">
        <v>4.3</v>
      </c>
      <c r="B19" s="34" t="s">
        <v>190</v>
      </c>
      <c r="C19" s="34"/>
      <c r="D19" s="34" t="s">
        <v>187</v>
      </c>
      <c r="E19" s="49">
        <v>0.0917899031106578</v>
      </c>
      <c r="F19" s="56">
        <v>0.03</v>
      </c>
      <c r="G19" s="49">
        <v>23.0088495575221</v>
      </c>
      <c r="H19" s="49">
        <f t="shared" si="1"/>
        <v>2.17533947371983</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270.009773159635</v>
      </c>
      <c r="I34" s="65" t="s">
        <v>211</v>
      </c>
    </row>
    <row r="35" customHeight="1" spans="1:9">
      <c r="A35" s="58">
        <v>13</v>
      </c>
      <c r="B35" s="60" t="s">
        <v>212</v>
      </c>
      <c r="C35" s="61"/>
      <c r="D35" s="58" t="s">
        <v>6</v>
      </c>
      <c r="E35" s="60" t="s">
        <v>213</v>
      </c>
      <c r="F35" s="61"/>
      <c r="G35" s="63">
        <v>0.085</v>
      </c>
      <c r="H35" s="53">
        <f>H34*G35</f>
        <v>22.950830718569</v>
      </c>
      <c r="I35" s="66"/>
    </row>
    <row r="36" customHeight="1" spans="1:9">
      <c r="A36" s="58">
        <v>14</v>
      </c>
      <c r="B36" s="60" t="s">
        <v>214</v>
      </c>
      <c r="C36" s="61"/>
      <c r="D36" s="58" t="s">
        <v>6</v>
      </c>
      <c r="E36" s="60" t="s">
        <v>215</v>
      </c>
      <c r="F36" s="61"/>
      <c r="G36" s="62"/>
      <c r="H36" s="53">
        <f>H34+H35</f>
        <v>292.960603878204</v>
      </c>
      <c r="I36" s="67">
        <f>H36</f>
        <v>292.960603878204</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106</v>
      </c>
      <c r="C3" s="34"/>
      <c r="D3" s="34"/>
      <c r="E3" s="34" t="s">
        <v>156</v>
      </c>
      <c r="F3" s="48" t="s">
        <v>53</v>
      </c>
      <c r="G3" s="48"/>
      <c r="H3" s="34"/>
      <c r="I3" s="34"/>
    </row>
    <row r="4" customHeight="1" spans="1:9">
      <c r="A4" s="48" t="s">
        <v>157</v>
      </c>
      <c r="B4" s="34">
        <v>2000</v>
      </c>
      <c r="C4" s="48" t="s">
        <v>158</v>
      </c>
      <c r="D4" s="34">
        <v>1000</v>
      </c>
      <c r="E4" s="34" t="s">
        <v>159</v>
      </c>
      <c r="F4" s="49">
        <v>2</v>
      </c>
      <c r="G4" s="50" t="s">
        <v>160</v>
      </c>
      <c r="H4" s="34"/>
      <c r="I4" s="34"/>
    </row>
    <row r="5" customHeight="1" spans="1:9">
      <c r="A5" s="48"/>
      <c r="B5" s="34"/>
      <c r="C5" s="48"/>
      <c r="D5" s="34"/>
      <c r="E5" s="34"/>
      <c r="F5" s="49">
        <v>1.9109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169.044112741841</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6.79653188987854</v>
      </c>
      <c r="F9" s="56">
        <v>0.12</v>
      </c>
      <c r="G9" s="49">
        <v>21.8672566371681</v>
      </c>
      <c r="H9" s="49">
        <f t="shared" si="0"/>
        <v>166.456087928112</v>
      </c>
      <c r="I9" s="34" t="s">
        <v>172</v>
      </c>
    </row>
    <row r="10" customHeight="1" spans="1:9">
      <c r="A10" s="34">
        <v>1.3</v>
      </c>
      <c r="B10" s="34" t="s">
        <v>174</v>
      </c>
      <c r="C10" s="34"/>
      <c r="D10" s="34" t="s">
        <v>171</v>
      </c>
      <c r="E10" s="49">
        <v>0.110594331983806</v>
      </c>
      <c r="F10" s="56">
        <v>0.12</v>
      </c>
      <c r="G10" s="49">
        <v>20.8938053097345</v>
      </c>
      <c r="H10" s="49">
        <f t="shared" si="0"/>
        <v>2.58802481372935</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23.8770695743216</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2.08726945569051</v>
      </c>
      <c r="F18" s="56">
        <v>0.03</v>
      </c>
      <c r="G18" s="49">
        <v>9.38053097345133</v>
      </c>
      <c r="H18" s="49">
        <f t="shared" si="1"/>
        <v>20.167086652415</v>
      </c>
      <c r="I18" s="34" t="s">
        <v>188</v>
      </c>
    </row>
    <row r="19" customHeight="1" spans="1:9">
      <c r="A19" s="34">
        <v>4.3</v>
      </c>
      <c r="B19" s="34" t="s">
        <v>190</v>
      </c>
      <c r="C19" s="34"/>
      <c r="D19" s="34" t="s">
        <v>187</v>
      </c>
      <c r="E19" s="49">
        <v>0.156545209176788</v>
      </c>
      <c r="F19" s="56">
        <v>0.03</v>
      </c>
      <c r="G19" s="49">
        <v>23.0088495575221</v>
      </c>
      <c r="H19" s="49">
        <f t="shared" si="1"/>
        <v>3.70998292190653</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294.921182316163</v>
      </c>
      <c r="I34" s="65" t="s">
        <v>211</v>
      </c>
    </row>
    <row r="35" customHeight="1" spans="1:9">
      <c r="A35" s="58">
        <v>13</v>
      </c>
      <c r="B35" s="60" t="s">
        <v>212</v>
      </c>
      <c r="C35" s="61"/>
      <c r="D35" s="58" t="s">
        <v>6</v>
      </c>
      <c r="E35" s="60" t="s">
        <v>213</v>
      </c>
      <c r="F35" s="61"/>
      <c r="G35" s="63">
        <v>0.085</v>
      </c>
      <c r="H35" s="53">
        <f>H34*G35</f>
        <v>25.0683004968738</v>
      </c>
      <c r="I35" s="66"/>
    </row>
    <row r="36" customHeight="1" spans="1:9">
      <c r="A36" s="58">
        <v>14</v>
      </c>
      <c r="B36" s="60" t="s">
        <v>214</v>
      </c>
      <c r="C36" s="61"/>
      <c r="D36" s="58" t="s">
        <v>6</v>
      </c>
      <c r="E36" s="60" t="s">
        <v>215</v>
      </c>
      <c r="F36" s="61"/>
      <c r="G36" s="62"/>
      <c r="H36" s="53">
        <f>H34+H35</f>
        <v>319.989482813036</v>
      </c>
      <c r="I36" s="67">
        <f>H36</f>
        <v>319.989482813036</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107</v>
      </c>
      <c r="C3" s="34"/>
      <c r="D3" s="34"/>
      <c r="E3" s="34" t="s">
        <v>156</v>
      </c>
      <c r="F3" s="48" t="s">
        <v>53</v>
      </c>
      <c r="G3" s="48"/>
      <c r="H3" s="34"/>
      <c r="I3" s="34"/>
    </row>
    <row r="4" customHeight="1" spans="1:9">
      <c r="A4" s="48" t="s">
        <v>157</v>
      </c>
      <c r="B4" s="34">
        <v>2000</v>
      </c>
      <c r="C4" s="48" t="s">
        <v>158</v>
      </c>
      <c r="D4" s="34">
        <v>2000</v>
      </c>
      <c r="E4" s="34" t="s">
        <v>159</v>
      </c>
      <c r="F4" s="49">
        <v>4</v>
      </c>
      <c r="G4" s="50" t="s">
        <v>160</v>
      </c>
      <c r="H4" s="34"/>
      <c r="I4" s="34"/>
    </row>
    <row r="5" customHeight="1" spans="1:9">
      <c r="A5" s="48"/>
      <c r="B5" s="34"/>
      <c r="C5" s="48"/>
      <c r="D5" s="34"/>
      <c r="E5" s="34"/>
      <c r="F5" s="49">
        <v>3.8809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155.014557640971</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6.27788450650888</v>
      </c>
      <c r="F9" s="56">
        <v>0.12</v>
      </c>
      <c r="G9" s="49">
        <v>21.8672566371681</v>
      </c>
      <c r="H9" s="49">
        <f t="shared" si="0"/>
        <v>153.753725039411</v>
      </c>
      <c r="I9" s="34" t="s">
        <v>172</v>
      </c>
    </row>
    <row r="10" customHeight="1" spans="1:9">
      <c r="A10" s="34">
        <v>1.3</v>
      </c>
      <c r="B10" s="34" t="s">
        <v>174</v>
      </c>
      <c r="C10" s="34"/>
      <c r="D10" s="34" t="s">
        <v>171</v>
      </c>
      <c r="E10" s="49">
        <v>0.0538792899408284</v>
      </c>
      <c r="F10" s="56">
        <v>0.12</v>
      </c>
      <c r="G10" s="49">
        <v>20.8938053097345</v>
      </c>
      <c r="H10" s="49">
        <f t="shared" si="0"/>
        <v>1.26083260156045</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15.6435973073142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1.36752136752137</v>
      </c>
      <c r="F18" s="56">
        <v>0.03</v>
      </c>
      <c r="G18" s="49">
        <v>9.38053097345133</v>
      </c>
      <c r="H18" s="49">
        <f t="shared" si="1"/>
        <v>13.2129188412375</v>
      </c>
      <c r="I18" s="34" t="s">
        <v>188</v>
      </c>
    </row>
    <row r="19" customHeight="1" spans="1:9">
      <c r="A19" s="34">
        <v>4.3</v>
      </c>
      <c r="B19" s="34" t="s">
        <v>190</v>
      </c>
      <c r="C19" s="34"/>
      <c r="D19" s="34" t="s">
        <v>187</v>
      </c>
      <c r="E19" s="49">
        <v>0.102564102564103</v>
      </c>
      <c r="F19" s="56">
        <v>0.03</v>
      </c>
      <c r="G19" s="49">
        <v>23.0088495575221</v>
      </c>
      <c r="H19" s="49">
        <f t="shared" si="1"/>
        <v>2.4306784660767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272.658154948285</v>
      </c>
      <c r="I34" s="65" t="s">
        <v>211</v>
      </c>
    </row>
    <row r="35" customHeight="1" spans="1:9">
      <c r="A35" s="58">
        <v>13</v>
      </c>
      <c r="B35" s="60" t="s">
        <v>212</v>
      </c>
      <c r="C35" s="61"/>
      <c r="D35" s="58" t="s">
        <v>6</v>
      </c>
      <c r="E35" s="60" t="s">
        <v>213</v>
      </c>
      <c r="F35" s="61"/>
      <c r="G35" s="63">
        <v>0.085</v>
      </c>
      <c r="H35" s="53">
        <f>H34*G35</f>
        <v>23.1759431706043</v>
      </c>
      <c r="I35" s="66"/>
    </row>
    <row r="36" customHeight="1" spans="1:9">
      <c r="A36" s="58">
        <v>14</v>
      </c>
      <c r="B36" s="60" t="s">
        <v>214</v>
      </c>
      <c r="C36" s="61"/>
      <c r="D36" s="58" t="s">
        <v>6</v>
      </c>
      <c r="E36" s="60" t="s">
        <v>215</v>
      </c>
      <c r="F36" s="61"/>
      <c r="G36" s="62"/>
      <c r="H36" s="53">
        <f>H34+H35</f>
        <v>295.83409811889</v>
      </c>
      <c r="I36" s="67">
        <f>H36</f>
        <v>295.83409811889</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108</v>
      </c>
      <c r="C3" s="34"/>
      <c r="D3" s="34"/>
      <c r="E3" s="34" t="s">
        <v>156</v>
      </c>
      <c r="F3" s="48" t="s">
        <v>53</v>
      </c>
      <c r="G3" s="48"/>
      <c r="H3" s="34"/>
      <c r="I3" s="34"/>
    </row>
    <row r="4" customHeight="1" spans="1:9">
      <c r="A4" s="48" t="s">
        <v>157</v>
      </c>
      <c r="B4" s="34">
        <v>2200</v>
      </c>
      <c r="C4" s="48" t="s">
        <v>158</v>
      </c>
      <c r="D4" s="34">
        <v>1800</v>
      </c>
      <c r="E4" s="34" t="s">
        <v>159</v>
      </c>
      <c r="F4" s="49">
        <v>3.96</v>
      </c>
      <c r="G4" s="50" t="s">
        <v>160</v>
      </c>
      <c r="H4" s="34"/>
      <c r="I4" s="34"/>
    </row>
    <row r="5" customHeight="1" spans="1:9">
      <c r="A5" s="48"/>
      <c r="B5" s="34"/>
      <c r="C5" s="48"/>
      <c r="D5" s="34"/>
      <c r="E5" s="34"/>
      <c r="F5" s="49">
        <v>3.8409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154.700113585029</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6.26449820651163</v>
      </c>
      <c r="F9" s="56">
        <v>0.12</v>
      </c>
      <c r="G9" s="49">
        <v>21.8672566371681</v>
      </c>
      <c r="H9" s="49">
        <f t="shared" si="0"/>
        <v>153.425876783053</v>
      </c>
      <c r="I9" s="34" t="s">
        <v>172</v>
      </c>
    </row>
    <row r="10" customHeight="1" spans="1:9">
      <c r="A10" s="34">
        <v>1.3</v>
      </c>
      <c r="B10" s="34" t="s">
        <v>174</v>
      </c>
      <c r="C10" s="34"/>
      <c r="D10" s="34" t="s">
        <v>171</v>
      </c>
      <c r="E10" s="49">
        <v>0.0544520930232558</v>
      </c>
      <c r="F10" s="56">
        <v>0.12</v>
      </c>
      <c r="G10" s="49">
        <v>20.8938053097345</v>
      </c>
      <c r="H10" s="49">
        <f t="shared" si="0"/>
        <v>1.27423680197571</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15.809907976362</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1.38205980066445</v>
      </c>
      <c r="F18" s="56">
        <v>0.03</v>
      </c>
      <c r="G18" s="49">
        <v>9.38053097345133</v>
      </c>
      <c r="H18" s="49">
        <f t="shared" si="1"/>
        <v>13.3533884103137</v>
      </c>
      <c r="I18" s="34" t="s">
        <v>188</v>
      </c>
    </row>
    <row r="19" customHeight="1" spans="1:9">
      <c r="A19" s="34">
        <v>4.3</v>
      </c>
      <c r="B19" s="34" t="s">
        <v>190</v>
      </c>
      <c r="C19" s="34"/>
      <c r="D19" s="34" t="s">
        <v>187</v>
      </c>
      <c r="E19" s="49">
        <v>0.103654485049834</v>
      </c>
      <c r="F19" s="56">
        <v>0.03</v>
      </c>
      <c r="G19" s="49">
        <v>23.0088495575221</v>
      </c>
      <c r="H19" s="49">
        <f t="shared" si="1"/>
        <v>2.45651956604828</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272.510021561391</v>
      </c>
      <c r="I34" s="65" t="s">
        <v>211</v>
      </c>
    </row>
    <row r="35" customHeight="1" spans="1:9">
      <c r="A35" s="58">
        <v>13</v>
      </c>
      <c r="B35" s="60" t="s">
        <v>212</v>
      </c>
      <c r="C35" s="61"/>
      <c r="D35" s="58" t="s">
        <v>6</v>
      </c>
      <c r="E35" s="60" t="s">
        <v>213</v>
      </c>
      <c r="F35" s="61"/>
      <c r="G35" s="63">
        <v>0.085</v>
      </c>
      <c r="H35" s="53">
        <f>H34*G35</f>
        <v>23.1633518327182</v>
      </c>
      <c r="I35" s="66"/>
    </row>
    <row r="36" customHeight="1" spans="1:9">
      <c r="A36" s="58">
        <v>14</v>
      </c>
      <c r="B36" s="60" t="s">
        <v>214</v>
      </c>
      <c r="C36" s="61"/>
      <c r="D36" s="58" t="s">
        <v>6</v>
      </c>
      <c r="E36" s="60" t="s">
        <v>215</v>
      </c>
      <c r="F36" s="61"/>
      <c r="G36" s="62"/>
      <c r="H36" s="53">
        <f>H34+H35</f>
        <v>295.673373394109</v>
      </c>
      <c r="I36" s="67">
        <f>H36</f>
        <v>295.673373394109</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109</v>
      </c>
      <c r="C3" s="34"/>
      <c r="D3" s="34"/>
      <c r="E3" s="34" t="s">
        <v>156</v>
      </c>
      <c r="F3" s="48" t="s">
        <v>53</v>
      </c>
      <c r="G3" s="48"/>
      <c r="H3" s="34"/>
      <c r="I3" s="34"/>
    </row>
    <row r="4" customHeight="1" spans="1:9">
      <c r="A4" s="48" t="s">
        <v>157</v>
      </c>
      <c r="B4" s="34">
        <v>2200</v>
      </c>
      <c r="C4" s="48" t="s">
        <v>158</v>
      </c>
      <c r="D4" s="34">
        <v>2000</v>
      </c>
      <c r="E4" s="34" t="s">
        <v>159</v>
      </c>
      <c r="F4" s="49">
        <v>4.4</v>
      </c>
      <c r="G4" s="50" t="s">
        <v>160</v>
      </c>
      <c r="H4" s="34"/>
      <c r="I4" s="34"/>
    </row>
    <row r="5" customHeight="1" spans="1:9">
      <c r="A5" s="48"/>
      <c r="B5" s="34"/>
      <c r="C5" s="48"/>
      <c r="D5" s="34"/>
      <c r="E5" s="34"/>
      <c r="F5" s="49">
        <v>4.2749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153.180218886237</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6.20777593416816</v>
      </c>
      <c r="F9" s="56">
        <v>0.12</v>
      </c>
      <c r="G9" s="49">
        <v>21.8672566371681</v>
      </c>
      <c r="H9" s="49">
        <f t="shared" si="0"/>
        <v>152.03667303831</v>
      </c>
      <c r="I9" s="34" t="s">
        <v>172</v>
      </c>
    </row>
    <row r="10" customHeight="1" spans="1:9">
      <c r="A10" s="34">
        <v>1.3</v>
      </c>
      <c r="B10" s="34" t="s">
        <v>174</v>
      </c>
      <c r="C10" s="34"/>
      <c r="D10" s="34" t="s">
        <v>171</v>
      </c>
      <c r="E10" s="49">
        <v>0.0488672629695886</v>
      </c>
      <c r="F10" s="56">
        <v>0.12</v>
      </c>
      <c r="G10" s="49">
        <v>20.8938053097345</v>
      </c>
      <c r="H10" s="49">
        <f t="shared" si="0"/>
        <v>1.14354584792692</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14.9159881302297</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1.30391572252037</v>
      </c>
      <c r="F18" s="56">
        <v>0.03</v>
      </c>
      <c r="G18" s="49">
        <v>9.38053097345133</v>
      </c>
      <c r="H18" s="49">
        <f t="shared" si="1"/>
        <v>12.5983644765287</v>
      </c>
      <c r="I18" s="34" t="s">
        <v>188</v>
      </c>
    </row>
    <row r="19" customHeight="1" spans="1:9">
      <c r="A19" s="34">
        <v>4.3</v>
      </c>
      <c r="B19" s="34" t="s">
        <v>190</v>
      </c>
      <c r="C19" s="34"/>
      <c r="D19" s="34" t="s">
        <v>187</v>
      </c>
      <c r="E19" s="49">
        <v>0.097793679189028</v>
      </c>
      <c r="F19" s="56">
        <v>0.03</v>
      </c>
      <c r="G19" s="49">
        <v>23.0088495575221</v>
      </c>
      <c r="H19" s="49">
        <f t="shared" si="1"/>
        <v>2.31762365370103</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270.096207016467</v>
      </c>
      <c r="I34" s="65" t="s">
        <v>211</v>
      </c>
    </row>
    <row r="35" customHeight="1" spans="1:9">
      <c r="A35" s="58">
        <v>13</v>
      </c>
      <c r="B35" s="60" t="s">
        <v>212</v>
      </c>
      <c r="C35" s="61"/>
      <c r="D35" s="58" t="s">
        <v>6</v>
      </c>
      <c r="E35" s="60" t="s">
        <v>213</v>
      </c>
      <c r="F35" s="61"/>
      <c r="G35" s="63">
        <v>0.085</v>
      </c>
      <c r="H35" s="53">
        <f>H34*G35</f>
        <v>22.9581775963997</v>
      </c>
      <c r="I35" s="66"/>
    </row>
    <row r="36" customHeight="1" spans="1:9">
      <c r="A36" s="58">
        <v>14</v>
      </c>
      <c r="B36" s="60" t="s">
        <v>214</v>
      </c>
      <c r="C36" s="61"/>
      <c r="D36" s="58" t="s">
        <v>6</v>
      </c>
      <c r="E36" s="60" t="s">
        <v>215</v>
      </c>
      <c r="F36" s="61"/>
      <c r="G36" s="62"/>
      <c r="H36" s="53">
        <f>H34+H35</f>
        <v>293.054384612866</v>
      </c>
      <c r="I36" s="67">
        <f>H36</f>
        <v>293.054384612866</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dimension ref="A1:I47"/>
  <sheetViews>
    <sheetView view="pageBreakPreview" zoomScale="90" zoomScaleNormal="90" topLeftCell="A3"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tr">
        <f>VLOOKUP($B$3,工程量清单清单!$C$42:$G$53,2,FALSE)</f>
        <v>铝合金防雨百叶</v>
      </c>
      <c r="C2" s="48"/>
      <c r="D2" s="48"/>
      <c r="E2" s="34" t="s">
        <v>153</v>
      </c>
      <c r="F2" s="48" t="str">
        <f>LEFT(B2,7)</f>
        <v>铝合金防雨百叶</v>
      </c>
      <c r="G2" s="48"/>
      <c r="H2" s="34" t="s">
        <v>155</v>
      </c>
      <c r="I2" s="34"/>
    </row>
    <row r="3" customHeight="1" spans="1:9">
      <c r="A3" s="34" t="s">
        <v>62</v>
      </c>
      <c r="B3" s="34" t="s">
        <v>110</v>
      </c>
      <c r="C3" s="34"/>
      <c r="D3" s="34"/>
      <c r="E3" s="34" t="s">
        <v>156</v>
      </c>
      <c r="F3" s="48" t="s">
        <v>53</v>
      </c>
      <c r="G3" s="48"/>
      <c r="H3" s="34"/>
      <c r="I3" s="34"/>
    </row>
    <row r="4" customHeight="1" spans="1:9">
      <c r="A4" s="48" t="s">
        <v>157</v>
      </c>
      <c r="B4" s="34">
        <v>1500</v>
      </c>
      <c r="C4" s="48" t="s">
        <v>158</v>
      </c>
      <c r="D4" s="34">
        <v>1800</v>
      </c>
      <c r="E4" s="34" t="s">
        <v>159</v>
      </c>
      <c r="F4" s="49">
        <v>2.7</v>
      </c>
      <c r="G4" s="50" t="s">
        <v>160</v>
      </c>
      <c r="H4" s="34"/>
      <c r="I4" s="34"/>
    </row>
    <row r="5" customHeight="1" spans="1:9">
      <c r="A5" s="48"/>
      <c r="B5" s="34"/>
      <c r="C5" s="48"/>
      <c r="D5" s="34"/>
      <c r="E5" s="34"/>
      <c r="F5" s="49">
        <v>2.6019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163.34975566196</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6.59255283310345</v>
      </c>
      <c r="F9" s="56">
        <v>0.12</v>
      </c>
      <c r="G9" s="49">
        <v>21.8672566371681</v>
      </c>
      <c r="H9" s="49">
        <f t="shared" si="0"/>
        <v>161.46037005903</v>
      </c>
      <c r="I9" s="34" t="s">
        <v>172</v>
      </c>
    </row>
    <row r="10" customHeight="1" spans="1:9">
      <c r="A10" s="34">
        <v>1.3</v>
      </c>
      <c r="B10" s="34" t="s">
        <v>174</v>
      </c>
      <c r="C10" s="34"/>
      <c r="D10" s="34" t="s">
        <v>171</v>
      </c>
      <c r="E10" s="49">
        <v>0.0807393103448276</v>
      </c>
      <c r="F10" s="56">
        <v>0.12</v>
      </c>
      <c r="G10" s="49">
        <v>20.8938053097345</v>
      </c>
      <c r="H10" s="49">
        <f t="shared" si="0"/>
        <v>1.88938560292951</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19.2346891029833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1.68144499178982</v>
      </c>
      <c r="F18" s="56">
        <v>0.03</v>
      </c>
      <c r="G18" s="49">
        <v>9.38053097345133</v>
      </c>
      <c r="H18" s="49">
        <f t="shared" si="1"/>
        <v>16.2460322304082</v>
      </c>
      <c r="I18" s="34" t="s">
        <v>188</v>
      </c>
    </row>
    <row r="19" customHeight="1" spans="1:9">
      <c r="A19" s="34">
        <v>4.3</v>
      </c>
      <c r="B19" s="34" t="s">
        <v>190</v>
      </c>
      <c r="C19" s="34"/>
      <c r="D19" s="34" t="s">
        <v>187</v>
      </c>
      <c r="E19" s="49">
        <v>0.126108374384236</v>
      </c>
      <c r="F19" s="56">
        <v>0.03</v>
      </c>
      <c r="G19" s="49">
        <v>23.0088495575221</v>
      </c>
      <c r="H19" s="49">
        <f t="shared" si="1"/>
        <v>2.98865687257508</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284.584444764943</v>
      </c>
      <c r="I34" s="65" t="s">
        <v>211</v>
      </c>
    </row>
    <row r="35" customHeight="1" spans="1:9">
      <c r="A35" s="58">
        <v>13</v>
      </c>
      <c r="B35" s="60" t="s">
        <v>212</v>
      </c>
      <c r="C35" s="61"/>
      <c r="D35" s="58" t="s">
        <v>6</v>
      </c>
      <c r="E35" s="60" t="s">
        <v>213</v>
      </c>
      <c r="F35" s="61"/>
      <c r="G35" s="63">
        <v>0.085</v>
      </c>
      <c r="H35" s="53">
        <f>H34*G35</f>
        <v>24.1896778050202</v>
      </c>
      <c r="I35" s="66"/>
    </row>
    <row r="36" customHeight="1" spans="1:9">
      <c r="A36" s="58">
        <v>14</v>
      </c>
      <c r="B36" s="60" t="s">
        <v>214</v>
      </c>
      <c r="C36" s="61"/>
      <c r="D36" s="58" t="s">
        <v>6</v>
      </c>
      <c r="E36" s="60" t="s">
        <v>215</v>
      </c>
      <c r="F36" s="61"/>
      <c r="G36" s="62"/>
      <c r="H36" s="53">
        <f>H34+H35</f>
        <v>308.774122569963</v>
      </c>
      <c r="I36" s="67">
        <f>H36</f>
        <v>308.774122569963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E1" s="46"/>
      <c r="G1" s="46"/>
      <c r="H1" s="46"/>
      <c r="I1" s="46"/>
    </row>
    <row r="2" ht="26" customHeight="1" spans="1:9">
      <c r="A2" s="34" t="s">
        <v>152</v>
      </c>
      <c r="B2" s="48" t="s">
        <v>67</v>
      </c>
      <c r="C2" s="48"/>
      <c r="D2" s="48"/>
      <c r="E2" s="34" t="s">
        <v>153</v>
      </c>
      <c r="F2" s="48" t="s">
        <v>154</v>
      </c>
      <c r="G2" s="48"/>
      <c r="H2" s="34" t="s">
        <v>155</v>
      </c>
      <c r="I2" s="34"/>
    </row>
    <row r="3" customHeight="1" spans="1:9">
      <c r="A3" s="34" t="s">
        <v>62</v>
      </c>
      <c r="B3" s="34" t="s">
        <v>66</v>
      </c>
      <c r="C3" s="34"/>
      <c r="D3" s="34"/>
      <c r="E3" s="34" t="s">
        <v>156</v>
      </c>
      <c r="F3" s="48" t="s">
        <v>48</v>
      </c>
      <c r="G3" s="48"/>
      <c r="H3" s="34"/>
      <c r="I3" s="34"/>
    </row>
    <row r="4" customHeight="1" spans="1:9">
      <c r="A4" s="48" t="s">
        <v>157</v>
      </c>
      <c r="B4" s="34">
        <v>600</v>
      </c>
      <c r="C4" s="48" t="s">
        <v>158</v>
      </c>
      <c r="D4" s="34">
        <v>1480</v>
      </c>
      <c r="E4" s="34" t="s">
        <v>159</v>
      </c>
      <c r="F4" s="49">
        <v>0.888</v>
      </c>
      <c r="G4" s="50" t="s">
        <v>160</v>
      </c>
      <c r="H4" s="34"/>
      <c r="I4" s="34"/>
    </row>
    <row r="5" customHeight="1" spans="1:9">
      <c r="A5" s="48"/>
      <c r="B5" s="34"/>
      <c r="C5" s="48"/>
      <c r="D5" s="34"/>
      <c r="E5" s="34"/>
      <c r="F5" s="49">
        <v>0.8265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434.593660479458</v>
      </c>
      <c r="I7" s="62"/>
    </row>
    <row r="8" customHeight="1" spans="1:9">
      <c r="A8" s="34">
        <v>1.1</v>
      </c>
      <c r="B8" s="54" t="s">
        <v>170</v>
      </c>
      <c r="C8" s="55"/>
      <c r="D8" s="34" t="s">
        <v>171</v>
      </c>
      <c r="E8" s="49">
        <v>15.3491977113795</v>
      </c>
      <c r="F8" s="56">
        <v>0.12</v>
      </c>
      <c r="G8" s="49">
        <v>22.6637168141593</v>
      </c>
      <c r="H8" s="49">
        <f>E8*(1+F8)*G8</f>
        <v>389.614254685877</v>
      </c>
      <c r="I8" s="64" t="s">
        <v>172</v>
      </c>
    </row>
    <row r="9" customHeight="1" spans="1:9">
      <c r="A9" s="34">
        <v>1.2</v>
      </c>
      <c r="B9" s="54" t="s">
        <v>173</v>
      </c>
      <c r="C9" s="55"/>
      <c r="D9" s="34" t="s">
        <v>171</v>
      </c>
      <c r="E9" s="49">
        <v>0.905255664335664</v>
      </c>
      <c r="F9" s="56">
        <v>0.12</v>
      </c>
      <c r="G9" s="49">
        <v>21.8672566371681</v>
      </c>
      <c r="H9" s="49">
        <f t="shared" ref="H8:H13" si="0">E9*(1+F9)*G9</f>
        <v>22.1709128863914</v>
      </c>
      <c r="I9" s="34" t="s">
        <v>172</v>
      </c>
    </row>
    <row r="10" customHeight="1" spans="1:9">
      <c r="A10" s="34">
        <v>1.3</v>
      </c>
      <c r="B10" s="34" t="s">
        <v>174</v>
      </c>
      <c r="C10" s="34"/>
      <c r="D10" s="34" t="s">
        <v>171</v>
      </c>
      <c r="E10" s="49">
        <v>0.974677685950413</v>
      </c>
      <c r="F10" s="56">
        <v>0.12</v>
      </c>
      <c r="G10" s="49">
        <v>20.8938053097345</v>
      </c>
      <c r="H10" s="49">
        <f t="shared" si="0"/>
        <v>22.8084929071893</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88.6378776682123</v>
      </c>
      <c r="I12" s="62"/>
    </row>
    <row r="13" customHeight="1" spans="1:9">
      <c r="A13" s="34">
        <v>2.1</v>
      </c>
      <c r="B13" s="34" t="s">
        <v>177</v>
      </c>
      <c r="C13" s="34"/>
      <c r="D13" s="34" t="s">
        <v>178</v>
      </c>
      <c r="E13" s="49">
        <v>1.27145581691036</v>
      </c>
      <c r="F13" s="56">
        <v>0</v>
      </c>
      <c r="G13" s="49">
        <v>69.713690786049</v>
      </c>
      <c r="H13" s="49">
        <f t="shared" si="0"/>
        <v>88.6378776682123</v>
      </c>
      <c r="I13" s="34" t="s">
        <v>179</v>
      </c>
    </row>
    <row r="14" customHeight="1" spans="1:9">
      <c r="A14" s="52">
        <v>3</v>
      </c>
      <c r="B14" s="52" t="s">
        <v>180</v>
      </c>
      <c r="C14" s="52"/>
      <c r="D14" s="52"/>
      <c r="E14" s="52"/>
      <c r="F14" s="52"/>
      <c r="G14" s="52"/>
      <c r="H14" s="53">
        <f>H15</f>
        <v>92.4927946583285</v>
      </c>
      <c r="I14" s="62"/>
    </row>
    <row r="15" customHeight="1" spans="1:9">
      <c r="A15" s="34">
        <v>3.1</v>
      </c>
      <c r="B15" s="34" t="s">
        <v>181</v>
      </c>
      <c r="C15" s="34"/>
      <c r="D15" s="34" t="s">
        <v>182</v>
      </c>
      <c r="E15" s="49">
        <v>0.617274143420216</v>
      </c>
      <c r="F15" s="56">
        <v>0.02</v>
      </c>
      <c r="G15" s="49">
        <v>146.902654867257</v>
      </c>
      <c r="H15" s="49">
        <f t="shared" ref="H15:H21" si="1">E15*(1+F15)*G15</f>
        <v>92.4927946583285</v>
      </c>
      <c r="I15" s="34" t="s">
        <v>183</v>
      </c>
    </row>
    <row r="16" customHeight="1" spans="1:9">
      <c r="A16" s="52">
        <v>4</v>
      </c>
      <c r="B16" s="52" t="s">
        <v>184</v>
      </c>
      <c r="C16" s="52"/>
      <c r="D16" s="52"/>
      <c r="E16" s="52"/>
      <c r="F16" s="52"/>
      <c r="G16" s="52"/>
      <c r="H16" s="53">
        <f>SUM(H17:H21)</f>
        <v>46.369241841023</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4.18166560712015</v>
      </c>
      <c r="F18" s="56">
        <v>0.03</v>
      </c>
      <c r="G18" s="49">
        <v>9.38053097345133</v>
      </c>
      <c r="H18" s="49">
        <f t="shared" si="1"/>
        <v>40.403031060653</v>
      </c>
      <c r="I18" s="34" t="s">
        <v>188</v>
      </c>
    </row>
    <row r="19" customHeight="1" spans="1:9">
      <c r="A19" s="34">
        <v>4.3</v>
      </c>
      <c r="B19" s="34" t="s">
        <v>190</v>
      </c>
      <c r="C19" s="34"/>
      <c r="D19" s="34" t="s">
        <v>187</v>
      </c>
      <c r="E19" s="49">
        <v>0.251748251748252</v>
      </c>
      <c r="F19" s="56">
        <v>0.03</v>
      </c>
      <c r="G19" s="49">
        <v>23.0088495575221</v>
      </c>
      <c r="H19" s="49">
        <f t="shared" si="1"/>
        <v>5.96621078037007</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194</v>
      </c>
      <c r="E21" s="49"/>
      <c r="F21" s="56">
        <v>0</v>
      </c>
      <c r="G21" s="49">
        <v>7.07964601769912</v>
      </c>
      <c r="H21" s="49">
        <f t="shared" si="1"/>
        <v>0</v>
      </c>
      <c r="I21" s="50"/>
    </row>
    <row r="22" customHeight="1" spans="1:9">
      <c r="A22" s="52">
        <v>5</v>
      </c>
      <c r="B22" s="52" t="s">
        <v>195</v>
      </c>
      <c r="C22" s="52"/>
      <c r="D22" s="52"/>
      <c r="E22" s="52"/>
      <c r="F22" s="52"/>
      <c r="G22" s="52"/>
      <c r="H22" s="53">
        <f>SUM(H23:H27)</f>
        <v>19.6473581691036</v>
      </c>
      <c r="I22" s="62" t="s">
        <v>185</v>
      </c>
    </row>
    <row r="23" customHeight="1" spans="1:9">
      <c r="A23" s="34">
        <v>5.1</v>
      </c>
      <c r="B23" s="34" t="s">
        <v>196</v>
      </c>
      <c r="C23" s="34"/>
      <c r="D23" s="34" t="s">
        <v>194</v>
      </c>
      <c r="E23" s="49">
        <v>9.57151938970121</v>
      </c>
      <c r="F23" s="56">
        <v>0.03</v>
      </c>
      <c r="G23" s="49">
        <v>1.08</v>
      </c>
      <c r="H23" s="49">
        <f>E23*(1+F23)*G23</f>
        <v>10.6473581691036</v>
      </c>
      <c r="I23" s="34" t="s">
        <v>197</v>
      </c>
    </row>
    <row r="24" customHeight="1" spans="1:9">
      <c r="A24" s="34">
        <v>5.2</v>
      </c>
      <c r="B24" s="34" t="s">
        <v>198</v>
      </c>
      <c r="C24" s="34"/>
      <c r="D24" s="34" t="s">
        <v>194</v>
      </c>
      <c r="E24" s="49"/>
      <c r="F24" s="56">
        <v>0.03</v>
      </c>
      <c r="G24" s="49">
        <v>0.0973451327433628</v>
      </c>
      <c r="H24" s="49">
        <f t="shared" ref="H23:H33" si="2">E24*(1+F24)*G24</f>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779.740932816126</v>
      </c>
      <c r="I34" s="65" t="s">
        <v>211</v>
      </c>
    </row>
    <row r="35" customHeight="1" spans="1:9">
      <c r="A35" s="58">
        <v>13</v>
      </c>
      <c r="B35" s="60" t="s">
        <v>212</v>
      </c>
      <c r="C35" s="61"/>
      <c r="D35" s="58" t="s">
        <v>6</v>
      </c>
      <c r="E35" s="60" t="s">
        <v>213</v>
      </c>
      <c r="F35" s="61"/>
      <c r="G35" s="63">
        <v>0.085</v>
      </c>
      <c r="H35" s="53">
        <f>H34*G35</f>
        <v>66.2779792893707</v>
      </c>
      <c r="I35" s="66"/>
    </row>
    <row r="36" customHeight="1" spans="1:9">
      <c r="A36" s="58">
        <v>14</v>
      </c>
      <c r="B36" s="60" t="s">
        <v>214</v>
      </c>
      <c r="C36" s="61"/>
      <c r="D36" s="58" t="s">
        <v>6</v>
      </c>
      <c r="E36" s="60" t="s">
        <v>215</v>
      </c>
      <c r="F36" s="61"/>
      <c r="G36" s="62"/>
      <c r="H36" s="53">
        <f>H34+H35</f>
        <v>846.018912105497</v>
      </c>
      <c r="I36" s="67">
        <f>H36</f>
        <v>846.018912105497</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dimension ref="A1:I47"/>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102</v>
      </c>
      <c r="C2" s="48"/>
      <c r="D2" s="48"/>
      <c r="E2" s="34" t="s">
        <v>153</v>
      </c>
      <c r="F2" s="48" t="s">
        <v>102</v>
      </c>
      <c r="G2" s="48"/>
      <c r="H2" s="34" t="s">
        <v>155</v>
      </c>
      <c r="I2" s="34"/>
    </row>
    <row r="3" customHeight="1" spans="1:9">
      <c r="A3" s="34" t="s">
        <v>62</v>
      </c>
      <c r="B3" s="34" t="s">
        <v>111</v>
      </c>
      <c r="C3" s="34"/>
      <c r="D3" s="34"/>
      <c r="E3" s="34" t="s">
        <v>156</v>
      </c>
      <c r="F3" s="48" t="s">
        <v>53</v>
      </c>
      <c r="G3" s="48"/>
      <c r="H3" s="34"/>
      <c r="I3" s="34"/>
    </row>
    <row r="4" customHeight="1" spans="1:9">
      <c r="A4" s="48" t="s">
        <v>157</v>
      </c>
      <c r="B4" s="34">
        <v>2500</v>
      </c>
      <c r="C4" s="48" t="s">
        <v>158</v>
      </c>
      <c r="D4" s="34">
        <v>2500</v>
      </c>
      <c r="E4" s="34" t="s">
        <v>159</v>
      </c>
      <c r="F4" s="49">
        <v>6.25</v>
      </c>
      <c r="G4" s="50" t="s">
        <v>160</v>
      </c>
      <c r="H4" s="34"/>
      <c r="I4" s="34"/>
    </row>
    <row r="5" customHeight="1" spans="1:9">
      <c r="A5" s="48"/>
      <c r="B5" s="34"/>
      <c r="C5" s="48"/>
      <c r="D5" s="34"/>
      <c r="E5" s="34"/>
      <c r="F5" s="49">
        <v>6.1009</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149.878288160179</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6.08703504139942</v>
      </c>
      <c r="F9" s="56">
        <v>0.12</v>
      </c>
      <c r="G9" s="49">
        <v>21.8672566371681</v>
      </c>
      <c r="H9" s="49">
        <f t="shared" si="0"/>
        <v>149.079568298882</v>
      </c>
      <c r="I9" s="34" t="s">
        <v>172</v>
      </c>
    </row>
    <row r="10" customHeight="1" spans="1:9">
      <c r="A10" s="34">
        <v>1.3</v>
      </c>
      <c r="B10" s="34" t="s">
        <v>174</v>
      </c>
      <c r="C10" s="34"/>
      <c r="D10" s="34" t="s">
        <v>171</v>
      </c>
      <c r="E10" s="49">
        <v>0.034131778425656</v>
      </c>
      <c r="F10" s="56">
        <v>0.12</v>
      </c>
      <c r="G10" s="49">
        <v>20.8938053097345</v>
      </c>
      <c r="H10" s="49">
        <f t="shared" si="0"/>
        <v>0.798719861296731</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H13</f>
        <v>0</v>
      </c>
      <c r="I12" s="62"/>
    </row>
    <row r="13" customHeight="1" spans="1:9">
      <c r="A13" s="34">
        <v>2.1</v>
      </c>
      <c r="B13" s="34"/>
      <c r="C13" s="34"/>
      <c r="D13" s="34" t="s">
        <v>178</v>
      </c>
      <c r="E13" s="49">
        <v>0</v>
      </c>
      <c r="F13" s="56">
        <v>0</v>
      </c>
      <c r="G13" s="49">
        <v>0</v>
      </c>
      <c r="H13" s="49">
        <f t="shared" ref="H13:H21" si="1">E13*(1+F13)*G13</f>
        <v>0</v>
      </c>
      <c r="I13" s="34"/>
    </row>
    <row r="14" customHeight="1" spans="1:9">
      <c r="A14" s="52">
        <v>3</v>
      </c>
      <c r="B14" s="52" t="s">
        <v>180</v>
      </c>
      <c r="C14" s="52"/>
      <c r="D14" s="52"/>
      <c r="E14" s="52"/>
      <c r="F14" s="52"/>
      <c r="G14" s="52"/>
      <c r="H14" s="53">
        <f>H15</f>
        <v>0</v>
      </c>
      <c r="I14" s="62"/>
    </row>
    <row r="15" customHeight="1" spans="1:9">
      <c r="A15" s="34">
        <v>3.1</v>
      </c>
      <c r="B15" s="34"/>
      <c r="C15" s="34"/>
      <c r="D15" s="34" t="s">
        <v>182</v>
      </c>
      <c r="E15" s="49">
        <v>0</v>
      </c>
      <c r="F15" s="56">
        <v>0</v>
      </c>
      <c r="G15" s="49">
        <v>0</v>
      </c>
      <c r="H15" s="49">
        <f t="shared" si="1"/>
        <v>0</v>
      </c>
      <c r="I15" s="34"/>
    </row>
    <row r="16" customHeight="1" spans="1:9">
      <c r="A16" s="52">
        <v>4</v>
      </c>
      <c r="B16" s="52" t="s">
        <v>184</v>
      </c>
      <c r="C16" s="52"/>
      <c r="D16" s="52"/>
      <c r="E16" s="52"/>
      <c r="F16" s="52"/>
      <c r="G16" s="52"/>
      <c r="H16" s="53">
        <f>SUM(H17:H21)</f>
        <v>12.4510264282704</v>
      </c>
      <c r="I16" s="62" t="s">
        <v>185</v>
      </c>
    </row>
    <row r="17" customHeight="1" spans="1:9">
      <c r="A17" s="34">
        <v>4.1</v>
      </c>
      <c r="B17" s="34" t="s">
        <v>186</v>
      </c>
      <c r="C17" s="34"/>
      <c r="D17" s="34" t="s">
        <v>187</v>
      </c>
      <c r="E17" s="49"/>
      <c r="F17" s="56">
        <v>0.03</v>
      </c>
      <c r="G17" s="49">
        <v>14.1592920353982</v>
      </c>
      <c r="H17" s="49">
        <f t="shared" si="1"/>
        <v>0</v>
      </c>
      <c r="I17" s="34" t="s">
        <v>188</v>
      </c>
    </row>
    <row r="18" customHeight="1" spans="1:9">
      <c r="A18" s="34">
        <v>4.2</v>
      </c>
      <c r="B18" s="34" t="s">
        <v>189</v>
      </c>
      <c r="C18" s="34"/>
      <c r="D18" s="34" t="s">
        <v>187</v>
      </c>
      <c r="E18" s="49">
        <v>1.08843537414966</v>
      </c>
      <c r="F18" s="56">
        <v>0.03</v>
      </c>
      <c r="G18" s="49">
        <v>9.38053097345133</v>
      </c>
      <c r="H18" s="49">
        <f t="shared" si="1"/>
        <v>10.5164047920053</v>
      </c>
      <c r="I18" s="34" t="s">
        <v>188</v>
      </c>
    </row>
    <row r="19" customHeight="1" spans="1:9">
      <c r="A19" s="34">
        <v>4.3</v>
      </c>
      <c r="B19" s="34" t="s">
        <v>190</v>
      </c>
      <c r="C19" s="34"/>
      <c r="D19" s="34" t="s">
        <v>187</v>
      </c>
      <c r="E19" s="49">
        <v>0.0816326530612245</v>
      </c>
      <c r="F19" s="56">
        <v>0.03</v>
      </c>
      <c r="G19" s="49">
        <v>23.0088495575221</v>
      </c>
      <c r="H19" s="49">
        <f t="shared" si="1"/>
        <v>1.93462163626512</v>
      </c>
      <c r="I19" s="34" t="s">
        <v>191</v>
      </c>
    </row>
    <row r="20" customHeight="1" spans="1:9">
      <c r="A20" s="34">
        <v>4.4</v>
      </c>
      <c r="B20" s="34" t="s">
        <v>192</v>
      </c>
      <c r="C20" s="34"/>
      <c r="D20" s="34" t="s">
        <v>187</v>
      </c>
      <c r="E20" s="49"/>
      <c r="F20" s="56">
        <v>0</v>
      </c>
      <c r="G20" s="49">
        <v>0</v>
      </c>
      <c r="H20" s="49">
        <f t="shared" si="1"/>
        <v>0</v>
      </c>
      <c r="I20" s="34"/>
    </row>
    <row r="21" customHeight="1" spans="1:9">
      <c r="A21" s="34">
        <v>4.5</v>
      </c>
      <c r="B21" s="34" t="s">
        <v>193</v>
      </c>
      <c r="C21" s="34"/>
      <c r="D21" s="34" t="s">
        <v>216</v>
      </c>
      <c r="E21" s="49"/>
      <c r="F21" s="56">
        <v>0</v>
      </c>
      <c r="G21" s="49">
        <v>7.07964601769912</v>
      </c>
      <c r="H21" s="49">
        <f t="shared" si="1"/>
        <v>0</v>
      </c>
      <c r="I21" s="50"/>
    </row>
    <row r="22" customHeight="1" spans="1:9">
      <c r="A22" s="52">
        <v>5</v>
      </c>
      <c r="B22" s="52" t="s">
        <v>195</v>
      </c>
      <c r="C22" s="52"/>
      <c r="D22" s="52"/>
      <c r="E22" s="52"/>
      <c r="F22" s="52"/>
      <c r="G22" s="52"/>
      <c r="H22" s="53">
        <f>SUM(H23:H27)</f>
        <v>9</v>
      </c>
      <c r="I22" s="62" t="s">
        <v>185</v>
      </c>
    </row>
    <row r="23" customHeight="1" spans="1:9">
      <c r="A23" s="34">
        <v>5.1</v>
      </c>
      <c r="B23" s="34" t="s">
        <v>196</v>
      </c>
      <c r="C23" s="34"/>
      <c r="D23" s="34" t="s">
        <v>194</v>
      </c>
      <c r="E23" s="49">
        <v>0</v>
      </c>
      <c r="F23" s="56">
        <v>0.03</v>
      </c>
      <c r="G23" s="49">
        <v>1.08</v>
      </c>
      <c r="H23" s="49">
        <f t="shared" ref="H23:H33" si="2">E23*(1+F23)*G23</f>
        <v>0</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34">
        <v>5.5</v>
      </c>
      <c r="B27" s="34" t="s">
        <v>202</v>
      </c>
      <c r="C27" s="34"/>
      <c r="D27" s="34" t="s">
        <v>182</v>
      </c>
      <c r="E27" s="49">
        <v>1</v>
      </c>
      <c r="F27" s="56">
        <v>0</v>
      </c>
      <c r="G27" s="49">
        <v>9</v>
      </c>
      <c r="H27" s="49">
        <f t="shared" si="2"/>
        <v>9</v>
      </c>
      <c r="I27" s="34"/>
    </row>
    <row r="28" customHeight="1" spans="1:9">
      <c r="A28" s="57">
        <v>6</v>
      </c>
      <c r="B28" s="58" t="s">
        <v>246</v>
      </c>
      <c r="C28" s="58"/>
      <c r="D28" s="58" t="s">
        <v>182</v>
      </c>
      <c r="E28" s="59">
        <v>1</v>
      </c>
      <c r="F28" s="59">
        <v>0</v>
      </c>
      <c r="G28" s="59">
        <v>30</v>
      </c>
      <c r="H28" s="53">
        <f t="shared" si="2"/>
        <v>30</v>
      </c>
      <c r="I28" s="62" t="s">
        <v>185</v>
      </c>
    </row>
    <row r="29" customHeight="1" spans="1:9">
      <c r="A29" s="52">
        <v>7</v>
      </c>
      <c r="B29" s="58" t="s">
        <v>247</v>
      </c>
      <c r="C29" s="58"/>
      <c r="D29" s="58" t="s">
        <v>182</v>
      </c>
      <c r="E29" s="59">
        <v>1</v>
      </c>
      <c r="F29" s="59">
        <v>0</v>
      </c>
      <c r="G29" s="59">
        <v>40</v>
      </c>
      <c r="H29" s="53">
        <f t="shared" si="2"/>
        <v>40</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264.329314588449</v>
      </c>
      <c r="I34" s="65" t="s">
        <v>211</v>
      </c>
    </row>
    <row r="35" customHeight="1" spans="1:9">
      <c r="A35" s="58">
        <v>13</v>
      </c>
      <c r="B35" s="60" t="s">
        <v>212</v>
      </c>
      <c r="C35" s="61"/>
      <c r="D35" s="58" t="s">
        <v>6</v>
      </c>
      <c r="E35" s="60" t="s">
        <v>213</v>
      </c>
      <c r="F35" s="61"/>
      <c r="G35" s="63">
        <v>0.085</v>
      </c>
      <c r="H35" s="53">
        <f>H34*G35</f>
        <v>22.4679917400182</v>
      </c>
      <c r="I35" s="66"/>
    </row>
    <row r="36" customHeight="1" spans="1:9">
      <c r="A36" s="58">
        <v>14</v>
      </c>
      <c r="B36" s="60" t="s">
        <v>214</v>
      </c>
      <c r="C36" s="61"/>
      <c r="D36" s="58" t="s">
        <v>6</v>
      </c>
      <c r="E36" s="60" t="s">
        <v>215</v>
      </c>
      <c r="F36" s="61"/>
      <c r="G36" s="62"/>
      <c r="H36" s="53">
        <f>H34+H35</f>
        <v>286.797306328468</v>
      </c>
      <c r="I36" s="67">
        <f>H36</f>
        <v>286.797306328468</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dimension ref="A1:I48"/>
  <sheetViews>
    <sheetView view="pageBreakPreview" zoomScale="90" zoomScaleNormal="90" topLeftCell="A2"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93</v>
      </c>
      <c r="C2" s="48"/>
      <c r="D2" s="48"/>
      <c r="E2" s="34" t="s">
        <v>153</v>
      </c>
      <c r="F2" s="48" t="s">
        <v>217</v>
      </c>
      <c r="G2" s="48"/>
      <c r="H2" s="34" t="s">
        <v>155</v>
      </c>
      <c r="I2" s="34"/>
    </row>
    <row r="3" customHeight="1" spans="1:9">
      <c r="A3" s="34" t="s">
        <v>62</v>
      </c>
      <c r="B3" s="34" t="s">
        <v>145</v>
      </c>
      <c r="C3" s="34"/>
      <c r="D3" s="34"/>
      <c r="E3" s="34" t="s">
        <v>156</v>
      </c>
      <c r="F3" s="48" t="s">
        <v>220</v>
      </c>
      <c r="G3" s="48"/>
      <c r="H3" s="34"/>
      <c r="I3" s="34"/>
    </row>
    <row r="4" customHeight="1" spans="1:9">
      <c r="A4" s="48" t="s">
        <v>157</v>
      </c>
      <c r="B4" s="34">
        <v>900</v>
      </c>
      <c r="C4" s="48" t="s">
        <v>158</v>
      </c>
      <c r="D4" s="34">
        <v>2080</v>
      </c>
      <c r="E4" s="34" t="s">
        <v>159</v>
      </c>
      <c r="F4" s="49">
        <v>1.872</v>
      </c>
      <c r="G4" s="50" t="s">
        <v>160</v>
      </c>
      <c r="H4" s="34"/>
      <c r="I4" s="34"/>
    </row>
    <row r="5" customHeight="1" spans="1:9">
      <c r="A5" s="48"/>
      <c r="B5" s="34"/>
      <c r="C5" s="48"/>
      <c r="D5" s="34"/>
      <c r="E5" s="34"/>
      <c r="F5" s="49">
        <v>1.79655</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361.720046958024</v>
      </c>
      <c r="I7" s="62"/>
    </row>
    <row r="8" customHeight="1" spans="1:9">
      <c r="A8" s="34">
        <v>1.1</v>
      </c>
      <c r="B8" s="54" t="s">
        <v>170</v>
      </c>
      <c r="C8" s="55"/>
      <c r="D8" s="34" t="s">
        <v>171</v>
      </c>
      <c r="E8" s="49">
        <v>13.1641921854873</v>
      </c>
      <c r="F8" s="56">
        <v>0.12</v>
      </c>
      <c r="G8" s="49">
        <v>22.6637168141593</v>
      </c>
      <c r="H8" s="49">
        <f t="shared" ref="H8:H11" si="0">E8*(1+F8)*G8</f>
        <v>334.15146663254</v>
      </c>
      <c r="I8" s="64" t="s">
        <v>172</v>
      </c>
    </row>
    <row r="9" customHeight="1" spans="1:9">
      <c r="A9" s="34">
        <v>1.2</v>
      </c>
      <c r="B9" s="54" t="s">
        <v>173</v>
      </c>
      <c r="C9" s="55"/>
      <c r="D9" s="34" t="s">
        <v>171</v>
      </c>
      <c r="E9" s="49">
        <v>0.61500022327179</v>
      </c>
      <c r="F9" s="56">
        <v>0.12</v>
      </c>
      <c r="G9" s="49">
        <v>21.8672566371681</v>
      </c>
      <c r="H9" s="49">
        <f t="shared" si="0"/>
        <v>15.0621718399039</v>
      </c>
      <c r="I9" s="34" t="s">
        <v>172</v>
      </c>
    </row>
    <row r="10" customHeight="1" spans="1:9">
      <c r="A10" s="34">
        <v>1.3</v>
      </c>
      <c r="B10" s="34" t="s">
        <v>174</v>
      </c>
      <c r="C10" s="34"/>
      <c r="D10" s="34" t="s">
        <v>171</v>
      </c>
      <c r="E10" s="49">
        <v>0.534437647058824</v>
      </c>
      <c r="F10" s="56">
        <v>0.12</v>
      </c>
      <c r="G10" s="49">
        <v>20.8938053097345</v>
      </c>
      <c r="H10" s="49">
        <f t="shared" si="0"/>
        <v>12.5064084855804</v>
      </c>
      <c r="I10" s="34" t="s">
        <v>172</v>
      </c>
    </row>
    <row r="11" customHeight="1" spans="1:9">
      <c r="A11" s="34">
        <v>1.4</v>
      </c>
      <c r="B11" s="34" t="s">
        <v>175</v>
      </c>
      <c r="C11" s="34"/>
      <c r="D11" s="34" t="s">
        <v>171</v>
      </c>
      <c r="E11" s="49"/>
      <c r="F11" s="56">
        <v>0.06</v>
      </c>
      <c r="G11" s="49">
        <v>4.60176991150443</v>
      </c>
      <c r="H11" s="49">
        <f t="shared" si="0"/>
        <v>0</v>
      </c>
      <c r="I11" s="34"/>
    </row>
    <row r="12" customHeight="1" spans="1:9">
      <c r="A12" s="52">
        <v>2</v>
      </c>
      <c r="B12" s="52" t="s">
        <v>176</v>
      </c>
      <c r="C12" s="52"/>
      <c r="D12" s="52"/>
      <c r="E12" s="52"/>
      <c r="F12" s="52"/>
      <c r="G12" s="52"/>
      <c r="H12" s="53">
        <f>SUM(H13)</f>
        <v>94.3070670324236</v>
      </c>
      <c r="I12" s="62"/>
    </row>
    <row r="13" customHeight="1" spans="1:9">
      <c r="A13" s="34">
        <v>2.1</v>
      </c>
      <c r="B13" s="34" t="s">
        <v>221</v>
      </c>
      <c r="C13" s="34"/>
      <c r="D13" s="34" t="s">
        <v>178</v>
      </c>
      <c r="E13" s="49">
        <v>0.5724917704308</v>
      </c>
      <c r="F13" s="56">
        <v>0</v>
      </c>
      <c r="G13" s="49">
        <v>164.730869338886</v>
      </c>
      <c r="H13" s="49">
        <f>E13*(1+F13)*G13</f>
        <v>94.3070670324236</v>
      </c>
      <c r="I13" s="34" t="s">
        <v>179</v>
      </c>
    </row>
    <row r="14" customHeight="1" spans="1:9">
      <c r="A14" s="52">
        <v>3</v>
      </c>
      <c r="B14" s="52" t="s">
        <v>180</v>
      </c>
      <c r="C14" s="52"/>
      <c r="D14" s="52"/>
      <c r="E14" s="52"/>
      <c r="F14" s="52"/>
      <c r="G14" s="52"/>
      <c r="H14" s="53">
        <f>H15</f>
        <v>100.260494855475</v>
      </c>
      <c r="I14" s="62"/>
    </row>
    <row r="15" customHeight="1" spans="1:9">
      <c r="A15" s="34">
        <v>3.1</v>
      </c>
      <c r="B15" s="34" t="s">
        <v>181</v>
      </c>
      <c r="C15" s="34"/>
      <c r="D15" s="34" t="s">
        <v>182</v>
      </c>
      <c r="E15" s="49">
        <v>0.669113862430228</v>
      </c>
      <c r="F15" s="56">
        <v>0.02</v>
      </c>
      <c r="G15" s="49">
        <v>146.902654867257</v>
      </c>
      <c r="H15" s="49">
        <f>E15*(1+F15)*G15</f>
        <v>100.260494855475</v>
      </c>
      <c r="I15" s="34" t="s">
        <v>183</v>
      </c>
    </row>
    <row r="16" customHeight="1" spans="1:9">
      <c r="A16" s="58">
        <v>4</v>
      </c>
      <c r="B16" s="52" t="s">
        <v>184</v>
      </c>
      <c r="C16" s="52"/>
      <c r="D16" s="52"/>
      <c r="E16" s="52"/>
      <c r="F16" s="52"/>
      <c r="G16" s="52"/>
      <c r="H16" s="53">
        <f>SUM(H17:H21)</f>
        <v>30.7817182876078</v>
      </c>
      <c r="I16" s="62" t="s">
        <v>185</v>
      </c>
    </row>
    <row r="17" customHeight="1" spans="1:9">
      <c r="A17" s="34">
        <v>4.1</v>
      </c>
      <c r="B17" s="34" t="s">
        <v>186</v>
      </c>
      <c r="C17" s="34"/>
      <c r="D17" s="34" t="s">
        <v>187</v>
      </c>
      <c r="E17" s="49"/>
      <c r="F17" s="56">
        <v>0.03</v>
      </c>
      <c r="G17" s="49">
        <v>14.1592920353982</v>
      </c>
      <c r="H17" s="49">
        <f t="shared" ref="H17:H21" si="1">E17*(1+F17)*G17</f>
        <v>0</v>
      </c>
      <c r="I17" s="34" t="s">
        <v>188</v>
      </c>
    </row>
    <row r="18" customHeight="1" spans="1:9">
      <c r="A18" s="34">
        <v>4.2</v>
      </c>
      <c r="B18" s="34" t="s">
        <v>189</v>
      </c>
      <c r="C18" s="34"/>
      <c r="D18" s="34" t="s">
        <v>187</v>
      </c>
      <c r="E18" s="49">
        <v>2.7779438003912</v>
      </c>
      <c r="F18" s="56">
        <v>0.03</v>
      </c>
      <c r="G18" s="49">
        <v>9.38053097345133</v>
      </c>
      <c r="H18" s="49">
        <f t="shared" si="1"/>
        <v>26.8403454979391</v>
      </c>
      <c r="I18" s="34" t="s">
        <v>188</v>
      </c>
    </row>
    <row r="19" customHeight="1" spans="1:9">
      <c r="A19" s="34">
        <v>4.3</v>
      </c>
      <c r="B19" s="34" t="s">
        <v>190</v>
      </c>
      <c r="C19" s="34"/>
      <c r="D19" s="34" t="s">
        <v>187</v>
      </c>
      <c r="E19" s="49">
        <v>0.166308859310147</v>
      </c>
      <c r="F19" s="56">
        <v>0.03</v>
      </c>
      <c r="G19" s="49">
        <v>23.0088495575221</v>
      </c>
      <c r="H19" s="49">
        <f t="shared" si="1"/>
        <v>3.94137278966879</v>
      </c>
      <c r="I19" s="34" t="s">
        <v>191</v>
      </c>
    </row>
    <row r="20" customHeight="1" spans="1:9">
      <c r="A20" s="34">
        <v>4.4</v>
      </c>
      <c r="B20" s="34" t="s">
        <v>192</v>
      </c>
      <c r="C20" s="34"/>
      <c r="D20" s="34" t="s">
        <v>187</v>
      </c>
      <c r="E20" s="49"/>
      <c r="F20" s="56">
        <v>0</v>
      </c>
      <c r="G20" s="49">
        <v>0</v>
      </c>
      <c r="H20" s="49">
        <f t="shared" si="1"/>
        <v>0</v>
      </c>
      <c r="I20" s="34"/>
    </row>
    <row r="21" customHeight="1" spans="1:9">
      <c r="A21" s="68">
        <v>4.5</v>
      </c>
      <c r="B21" s="34" t="s">
        <v>193</v>
      </c>
      <c r="C21" s="34"/>
      <c r="D21" s="34" t="s">
        <v>216</v>
      </c>
      <c r="E21" s="49"/>
      <c r="F21" s="56">
        <v>0</v>
      </c>
      <c r="G21" s="49">
        <v>7.07964601769912</v>
      </c>
      <c r="H21" s="49">
        <f t="shared" si="1"/>
        <v>0</v>
      </c>
      <c r="I21" s="50"/>
    </row>
    <row r="22" customHeight="1" spans="1:9">
      <c r="A22" s="58">
        <v>5</v>
      </c>
      <c r="B22" s="52" t="s">
        <v>195</v>
      </c>
      <c r="C22" s="52"/>
      <c r="D22" s="52"/>
      <c r="E22" s="52"/>
      <c r="F22" s="52"/>
      <c r="G22" s="52"/>
      <c r="H22" s="53">
        <f>SUM(H23:H27)</f>
        <v>15.2349168226707</v>
      </c>
      <c r="I22" s="62" t="s">
        <v>185</v>
      </c>
    </row>
    <row r="23" customHeight="1" spans="1:9">
      <c r="A23" s="34">
        <v>5.1</v>
      </c>
      <c r="B23" s="34" t="s">
        <v>196</v>
      </c>
      <c r="C23" s="34"/>
      <c r="D23" s="34" t="s">
        <v>194</v>
      </c>
      <c r="E23" s="49">
        <v>5.60492342922571</v>
      </c>
      <c r="F23" s="56">
        <v>0.03</v>
      </c>
      <c r="G23" s="49">
        <v>1.08</v>
      </c>
      <c r="H23" s="49">
        <f t="shared" ref="H23:H33" si="2">E23*(1+F23)*G23</f>
        <v>6.23491682267068</v>
      </c>
      <c r="I23" s="34" t="s">
        <v>197</v>
      </c>
    </row>
    <row r="24" customHeight="1" spans="1:9">
      <c r="A24" s="34">
        <v>5.2</v>
      </c>
      <c r="B24" s="34" t="s">
        <v>198</v>
      </c>
      <c r="C24" s="34"/>
      <c r="D24" s="34" t="s">
        <v>194</v>
      </c>
      <c r="E24" s="49"/>
      <c r="F24" s="56">
        <v>0.03</v>
      </c>
      <c r="G24" s="49">
        <v>0.0973451327433628</v>
      </c>
      <c r="H24" s="49">
        <f t="shared" si="2"/>
        <v>0</v>
      </c>
      <c r="I24" s="34"/>
    </row>
    <row r="25" customHeight="1" spans="1:9">
      <c r="A25" s="34">
        <v>5.3</v>
      </c>
      <c r="B25" s="34" t="s">
        <v>199</v>
      </c>
      <c r="C25" s="34"/>
      <c r="D25" s="34" t="s">
        <v>200</v>
      </c>
      <c r="E25" s="49"/>
      <c r="F25" s="56">
        <v>0</v>
      </c>
      <c r="G25" s="49">
        <v>0</v>
      </c>
      <c r="H25" s="49">
        <f t="shared" si="2"/>
        <v>0</v>
      </c>
      <c r="I25" s="50" t="s">
        <v>185</v>
      </c>
    </row>
    <row r="26" customHeight="1" spans="1:9">
      <c r="A26" s="34">
        <v>5.4</v>
      </c>
      <c r="B26" s="34" t="s">
        <v>201</v>
      </c>
      <c r="C26" s="34"/>
      <c r="D26" s="34" t="s">
        <v>200</v>
      </c>
      <c r="E26" s="49"/>
      <c r="F26" s="56">
        <v>0</v>
      </c>
      <c r="G26" s="49">
        <v>0</v>
      </c>
      <c r="H26" s="49">
        <f t="shared" si="2"/>
        <v>0</v>
      </c>
      <c r="I26" s="34"/>
    </row>
    <row r="27" customHeight="1" spans="1:9">
      <c r="A27" s="68">
        <v>5.5</v>
      </c>
      <c r="B27" s="34" t="s">
        <v>202</v>
      </c>
      <c r="C27" s="34"/>
      <c r="D27" s="34" t="s">
        <v>182</v>
      </c>
      <c r="E27" s="49">
        <v>1</v>
      </c>
      <c r="F27" s="56">
        <v>0</v>
      </c>
      <c r="G27" s="49">
        <v>9</v>
      </c>
      <c r="H27" s="49">
        <f t="shared" si="2"/>
        <v>9</v>
      </c>
      <c r="I27" s="34"/>
    </row>
    <row r="28" customHeight="1" spans="1:9">
      <c r="A28" s="57">
        <v>6</v>
      </c>
      <c r="B28" s="58" t="s">
        <v>203</v>
      </c>
      <c r="C28" s="58"/>
      <c r="D28" s="58" t="s">
        <v>182</v>
      </c>
      <c r="E28" s="59">
        <v>1</v>
      </c>
      <c r="F28" s="59">
        <v>0</v>
      </c>
      <c r="G28" s="59">
        <v>30</v>
      </c>
      <c r="H28" s="53">
        <f t="shared" si="2"/>
        <v>30</v>
      </c>
      <c r="I28" s="62" t="s">
        <v>185</v>
      </c>
    </row>
    <row r="29" customHeight="1" spans="1:9">
      <c r="A29" s="52">
        <v>7</v>
      </c>
      <c r="B29" s="58" t="s">
        <v>204</v>
      </c>
      <c r="C29" s="58"/>
      <c r="D29" s="58" t="s">
        <v>182</v>
      </c>
      <c r="E29" s="59">
        <v>1</v>
      </c>
      <c r="F29" s="59">
        <v>0</v>
      </c>
      <c r="G29" s="59">
        <v>45</v>
      </c>
      <c r="H29" s="53">
        <f t="shared" si="2"/>
        <v>45</v>
      </c>
      <c r="I29" s="62" t="s">
        <v>185</v>
      </c>
    </row>
    <row r="30" customHeight="1" spans="1:9">
      <c r="A30" s="52">
        <v>8</v>
      </c>
      <c r="B30" s="58" t="s">
        <v>205</v>
      </c>
      <c r="C30" s="58"/>
      <c r="D30" s="58" t="s">
        <v>182</v>
      </c>
      <c r="E30" s="59">
        <v>1</v>
      </c>
      <c r="F30" s="59">
        <v>0</v>
      </c>
      <c r="G30" s="59">
        <v>4</v>
      </c>
      <c r="H30" s="53">
        <f t="shared" si="2"/>
        <v>4</v>
      </c>
      <c r="I30" s="62" t="s">
        <v>185</v>
      </c>
    </row>
    <row r="31" customHeight="1" spans="1:9">
      <c r="A31" s="58">
        <v>9</v>
      </c>
      <c r="B31" s="58" t="s">
        <v>206</v>
      </c>
      <c r="C31" s="58"/>
      <c r="D31" s="58" t="s">
        <v>182</v>
      </c>
      <c r="E31" s="59">
        <v>1</v>
      </c>
      <c r="F31" s="59">
        <v>0</v>
      </c>
      <c r="G31" s="59">
        <v>2</v>
      </c>
      <c r="H31" s="53">
        <f t="shared" si="2"/>
        <v>2</v>
      </c>
      <c r="I31" s="62" t="s">
        <v>185</v>
      </c>
    </row>
    <row r="32" customHeight="1" spans="1:9">
      <c r="A32" s="58">
        <v>10</v>
      </c>
      <c r="B32" s="58" t="s">
        <v>207</v>
      </c>
      <c r="C32" s="58"/>
      <c r="D32" s="58" t="s">
        <v>182</v>
      </c>
      <c r="E32" s="59">
        <v>1</v>
      </c>
      <c r="F32" s="59">
        <v>0</v>
      </c>
      <c r="G32" s="59">
        <v>8</v>
      </c>
      <c r="H32" s="53">
        <f t="shared" si="2"/>
        <v>8</v>
      </c>
      <c r="I32" s="62" t="s">
        <v>185</v>
      </c>
    </row>
    <row r="33" customHeight="1" spans="1:9">
      <c r="A33" s="58">
        <v>11</v>
      </c>
      <c r="B33" s="58" t="s">
        <v>208</v>
      </c>
      <c r="C33" s="58"/>
      <c r="D33" s="58" t="s">
        <v>182</v>
      </c>
      <c r="E33" s="59">
        <v>1</v>
      </c>
      <c r="F33" s="59">
        <v>0</v>
      </c>
      <c r="G33" s="59">
        <v>9</v>
      </c>
      <c r="H33" s="53">
        <f t="shared" si="2"/>
        <v>9</v>
      </c>
      <c r="I33" s="62" t="s">
        <v>185</v>
      </c>
    </row>
    <row r="34" customHeight="1" spans="1:9">
      <c r="A34" s="58">
        <v>12</v>
      </c>
      <c r="B34" s="60" t="s">
        <v>209</v>
      </c>
      <c r="C34" s="61"/>
      <c r="D34" s="58" t="s">
        <v>6</v>
      </c>
      <c r="E34" s="60" t="s">
        <v>210</v>
      </c>
      <c r="F34" s="61"/>
      <c r="G34" s="62"/>
      <c r="H34" s="53">
        <f>SUM(H28:H33,H22,H16,H14,H12,H7)</f>
        <v>700.304243956201</v>
      </c>
      <c r="I34" s="65" t="s">
        <v>211</v>
      </c>
    </row>
    <row r="35" customHeight="1" spans="1:9">
      <c r="A35" s="58">
        <v>13</v>
      </c>
      <c r="B35" s="60" t="s">
        <v>212</v>
      </c>
      <c r="C35" s="61"/>
      <c r="D35" s="58" t="s">
        <v>6</v>
      </c>
      <c r="E35" s="60" t="s">
        <v>213</v>
      </c>
      <c r="F35" s="61"/>
      <c r="G35" s="63">
        <v>0.085</v>
      </c>
      <c r="H35" s="53">
        <f>H34*G35</f>
        <v>59.5258607362771</v>
      </c>
      <c r="I35" s="66"/>
    </row>
    <row r="36" customHeight="1" spans="1:9">
      <c r="A36" s="58">
        <v>14</v>
      </c>
      <c r="B36" s="60" t="s">
        <v>214</v>
      </c>
      <c r="C36" s="61"/>
      <c r="D36" s="58" t="s">
        <v>6</v>
      </c>
      <c r="E36" s="60" t="s">
        <v>215</v>
      </c>
      <c r="F36" s="61"/>
      <c r="G36" s="62"/>
      <c r="H36" s="53">
        <f>H34+H35</f>
        <v>759.830104692478</v>
      </c>
      <c r="I36" s="67">
        <f>H36</f>
        <v>759.830104692478</v>
      </c>
    </row>
    <row r="47" ht="28" customHeight="1"/>
    <row r="48"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dimension ref="A1:I51"/>
  <sheetViews>
    <sheetView view="pageBreakPreview" zoomScale="90" zoomScaleNormal="90" topLeftCell="A4" workbookViewId="0">
      <selection activeCell="J4" sqref="J$1:AN$104857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20" customWidth="1"/>
    <col min="10" max="16384" width="9" style="20"/>
  </cols>
  <sheetData>
    <row r="1" ht="24" customHeight="1" spans="1:9">
      <c r="A1" s="47" t="s">
        <v>151</v>
      </c>
      <c r="B1" s="47"/>
      <c r="C1" s="47"/>
      <c r="D1" s="47"/>
      <c r="E1" s="46"/>
      <c r="F1" s="47"/>
      <c r="G1" s="46"/>
      <c r="H1" s="46"/>
      <c r="I1" s="46"/>
    </row>
    <row r="2" ht="26" customHeight="1" spans="1:9">
      <c r="A2" s="34" t="s">
        <v>152</v>
      </c>
      <c r="B2" s="48" t="s">
        <v>116</v>
      </c>
      <c r="C2" s="48"/>
      <c r="D2" s="48"/>
      <c r="E2" s="34" t="s">
        <v>153</v>
      </c>
      <c r="F2" s="48" t="s">
        <v>115</v>
      </c>
      <c r="G2" s="48"/>
      <c r="H2" s="34" t="s">
        <v>155</v>
      </c>
      <c r="I2" s="34"/>
    </row>
    <row r="3" customHeight="1" spans="1:9">
      <c r="A3" s="34" t="s">
        <v>62</v>
      </c>
      <c r="B3" s="34" t="s">
        <v>115</v>
      </c>
      <c r="C3" s="34"/>
      <c r="D3" s="34"/>
      <c r="E3" s="34" t="s">
        <v>156</v>
      </c>
      <c r="F3" s="48"/>
      <c r="G3" s="48"/>
      <c r="H3" s="34"/>
      <c r="I3" s="34"/>
    </row>
    <row r="4" customHeight="1" spans="1:9">
      <c r="A4" s="48" t="s">
        <v>157</v>
      </c>
      <c r="B4" s="34">
        <v>3200</v>
      </c>
      <c r="C4" s="48" t="s">
        <v>158</v>
      </c>
      <c r="D4" s="34">
        <v>1650</v>
      </c>
      <c r="E4" s="34" t="s">
        <v>159</v>
      </c>
      <c r="F4" s="49">
        <v>5.28</v>
      </c>
      <c r="G4" s="50" t="s">
        <v>160</v>
      </c>
      <c r="H4" s="34"/>
      <c r="I4" s="34"/>
    </row>
    <row r="5" customHeight="1" spans="1:9">
      <c r="A5" s="48"/>
      <c r="B5" s="34"/>
      <c r="C5" s="48"/>
      <c r="D5" s="34"/>
      <c r="E5" s="34"/>
      <c r="F5" s="49">
        <v>5.1354</v>
      </c>
      <c r="G5" s="51" t="s">
        <v>161</v>
      </c>
      <c r="H5" s="34"/>
      <c r="I5" s="34"/>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230.922717111228</v>
      </c>
      <c r="I7" s="62"/>
    </row>
    <row r="8" customHeight="1" spans="1:9">
      <c r="A8" s="34">
        <v>1.1</v>
      </c>
      <c r="B8" s="54" t="s">
        <v>170</v>
      </c>
      <c r="C8" s="55"/>
      <c r="D8" s="34" t="s">
        <v>171</v>
      </c>
      <c r="E8" s="49">
        <v>0</v>
      </c>
      <c r="F8" s="56">
        <v>0.12</v>
      </c>
      <c r="G8" s="49">
        <v>22.6637168141593</v>
      </c>
      <c r="H8" s="49">
        <f t="shared" ref="H8:H11" si="0">E8*(1+F8)*G8</f>
        <v>0</v>
      </c>
      <c r="I8" s="64" t="s">
        <v>172</v>
      </c>
    </row>
    <row r="9" customHeight="1" spans="1:9">
      <c r="A9" s="34">
        <v>1.2</v>
      </c>
      <c r="B9" s="54" t="s">
        <v>173</v>
      </c>
      <c r="C9" s="55"/>
      <c r="D9" s="34" t="s">
        <v>171</v>
      </c>
      <c r="E9" s="49">
        <v>5.15833441523153</v>
      </c>
      <c r="F9" s="56">
        <v>0.12</v>
      </c>
      <c r="G9" s="49">
        <v>21.8672566371681</v>
      </c>
      <c r="H9" s="49">
        <f t="shared" si="0"/>
        <v>126.334457175589</v>
      </c>
      <c r="I9" s="34" t="s">
        <v>172</v>
      </c>
    </row>
    <row r="10" customHeight="1" spans="1:9">
      <c r="A10" s="34">
        <v>1.3</v>
      </c>
      <c r="B10" s="34" t="s">
        <v>174</v>
      </c>
      <c r="C10" s="34"/>
      <c r="D10" s="34" t="s">
        <v>171</v>
      </c>
      <c r="E10" s="49">
        <v>0</v>
      </c>
      <c r="F10" s="56">
        <v>0.12</v>
      </c>
      <c r="G10" s="49">
        <v>20.8938053097345</v>
      </c>
      <c r="H10" s="49">
        <f t="shared" si="0"/>
        <v>0</v>
      </c>
      <c r="I10" s="34" t="s">
        <v>172</v>
      </c>
    </row>
    <row r="11" customHeight="1" spans="1:9">
      <c r="A11" s="34">
        <v>1.4</v>
      </c>
      <c r="B11" s="34" t="s">
        <v>175</v>
      </c>
      <c r="C11" s="34"/>
      <c r="D11" s="34" t="s">
        <v>171</v>
      </c>
      <c r="E11" s="49">
        <v>21.4413522727272</v>
      </c>
      <c r="F11" s="56">
        <v>0.06</v>
      </c>
      <c r="G11" s="49">
        <v>4.60176991150443</v>
      </c>
      <c r="H11" s="49">
        <f t="shared" si="0"/>
        <v>104.588259935639</v>
      </c>
      <c r="I11" s="34"/>
    </row>
    <row r="12" customHeight="1" spans="1:9">
      <c r="A12" s="52">
        <v>2</v>
      </c>
      <c r="B12" s="52" t="s">
        <v>176</v>
      </c>
      <c r="C12" s="52"/>
      <c r="D12" s="52"/>
      <c r="E12" s="52"/>
      <c r="F12" s="52"/>
      <c r="G12" s="52"/>
      <c r="H12" s="53">
        <f>H13</f>
        <v>296.395578802707</v>
      </c>
      <c r="I12" s="62"/>
    </row>
    <row r="13" customHeight="1" spans="1:9">
      <c r="A13" s="34">
        <v>2.1</v>
      </c>
      <c r="B13" s="34" t="s">
        <v>249</v>
      </c>
      <c r="C13" s="34"/>
      <c r="D13" s="34" t="s">
        <v>178</v>
      </c>
      <c r="E13" s="49">
        <v>0.3761733</v>
      </c>
      <c r="F13" s="56">
        <v>0</v>
      </c>
      <c r="G13" s="49">
        <v>787.922956793337</v>
      </c>
      <c r="H13" s="49">
        <f t="shared" ref="H13:H25" si="1">E13*(1+F13)*G13</f>
        <v>296.395578802707</v>
      </c>
      <c r="I13" s="34" t="s">
        <v>179</v>
      </c>
    </row>
    <row r="14" customHeight="1" spans="1:9">
      <c r="A14" s="52">
        <v>3</v>
      </c>
      <c r="B14" s="52" t="s">
        <v>180</v>
      </c>
      <c r="C14" s="52"/>
      <c r="D14" s="52"/>
      <c r="E14" s="52"/>
      <c r="F14" s="52"/>
      <c r="G14" s="52"/>
      <c r="H14" s="53">
        <f>H15</f>
        <v>180.530973451328</v>
      </c>
      <c r="I14" s="62"/>
    </row>
    <row r="15" ht="24" customHeight="1" spans="1:9">
      <c r="A15" s="34">
        <v>3.1</v>
      </c>
      <c r="B15" s="48" t="s">
        <v>250</v>
      </c>
      <c r="C15" s="48"/>
      <c r="D15" s="34" t="s">
        <v>182</v>
      </c>
      <c r="E15" s="49">
        <v>1</v>
      </c>
      <c r="F15" s="56">
        <v>0.02</v>
      </c>
      <c r="G15" s="49">
        <v>176.991150442478</v>
      </c>
      <c r="H15" s="49">
        <f t="shared" si="1"/>
        <v>180.530973451328</v>
      </c>
      <c r="I15" s="34" t="s">
        <v>183</v>
      </c>
    </row>
    <row r="16" customHeight="1" spans="1:9">
      <c r="A16" s="52">
        <v>4</v>
      </c>
      <c r="B16" s="52" t="s">
        <v>184</v>
      </c>
      <c r="C16" s="52"/>
      <c r="D16" s="52"/>
      <c r="E16" s="52"/>
      <c r="F16" s="52"/>
      <c r="G16" s="52"/>
      <c r="H16" s="53">
        <f>SUM(H17:H25)</f>
        <v>105.679475060338</v>
      </c>
      <c r="I16" s="62" t="s">
        <v>185</v>
      </c>
    </row>
    <row r="17" customHeight="1" spans="1:9">
      <c r="A17" s="34">
        <v>4.1</v>
      </c>
      <c r="B17" s="34" t="s">
        <v>186</v>
      </c>
      <c r="C17" s="34"/>
      <c r="D17" s="34" t="s">
        <v>187</v>
      </c>
      <c r="E17" s="49">
        <v>0.8</v>
      </c>
      <c r="F17" s="56">
        <v>0.03</v>
      </c>
      <c r="G17" s="49">
        <v>14.1592920353982</v>
      </c>
      <c r="H17" s="49">
        <f t="shared" si="1"/>
        <v>11.6672566371681</v>
      </c>
      <c r="I17" s="34" t="s">
        <v>188</v>
      </c>
    </row>
    <row r="18" customHeight="1" spans="1:9">
      <c r="A18" s="34">
        <v>4.2</v>
      </c>
      <c r="B18" s="34" t="s">
        <v>189</v>
      </c>
      <c r="C18" s="34"/>
      <c r="D18" s="34" t="s">
        <v>187</v>
      </c>
      <c r="E18" s="49">
        <v>0</v>
      </c>
      <c r="F18" s="56">
        <v>0.03</v>
      </c>
      <c r="G18" s="49">
        <v>9.38053097345133</v>
      </c>
      <c r="H18" s="49">
        <f t="shared" si="1"/>
        <v>0</v>
      </c>
      <c r="I18" s="34" t="s">
        <v>188</v>
      </c>
    </row>
    <row r="19" customHeight="1" spans="1:9">
      <c r="A19" s="34">
        <v>4.3</v>
      </c>
      <c r="B19" s="34" t="s">
        <v>190</v>
      </c>
      <c r="C19" s="34"/>
      <c r="D19" s="34" t="s">
        <v>187</v>
      </c>
      <c r="E19" s="49">
        <v>0</v>
      </c>
      <c r="F19" s="56">
        <v>0.03</v>
      </c>
      <c r="G19" s="49">
        <v>23.0088495575221</v>
      </c>
      <c r="H19" s="49">
        <f t="shared" si="1"/>
        <v>0</v>
      </c>
      <c r="I19" s="34" t="s">
        <v>191</v>
      </c>
    </row>
    <row r="20" customHeight="1" spans="1:9">
      <c r="A20" s="34">
        <v>4.4</v>
      </c>
      <c r="B20" s="34" t="s">
        <v>192</v>
      </c>
      <c r="C20" s="34"/>
      <c r="D20" s="34" t="s">
        <v>187</v>
      </c>
      <c r="E20" s="49">
        <v>0</v>
      </c>
      <c r="F20" s="56">
        <v>0</v>
      </c>
      <c r="G20" s="49">
        <v>0</v>
      </c>
      <c r="H20" s="49">
        <f t="shared" si="1"/>
        <v>0</v>
      </c>
      <c r="I20" s="34"/>
    </row>
    <row r="21" customHeight="1" spans="1:9">
      <c r="A21" s="34">
        <v>4.5</v>
      </c>
      <c r="B21" s="34" t="s">
        <v>193</v>
      </c>
      <c r="C21" s="34"/>
      <c r="D21" s="34" t="s">
        <v>216</v>
      </c>
      <c r="E21" s="49">
        <v>0</v>
      </c>
      <c r="F21" s="56">
        <v>0</v>
      </c>
      <c r="G21" s="49">
        <v>7.07964601769912</v>
      </c>
      <c r="H21" s="49">
        <f t="shared" si="1"/>
        <v>0</v>
      </c>
      <c r="I21" s="50"/>
    </row>
    <row r="22" customHeight="1" spans="1:9">
      <c r="A22" s="34">
        <v>4.6</v>
      </c>
      <c r="B22" s="34" t="s">
        <v>251</v>
      </c>
      <c r="C22" s="34"/>
      <c r="D22" s="34" t="s">
        <v>194</v>
      </c>
      <c r="E22" s="49">
        <v>2.14962121212121</v>
      </c>
      <c r="F22" s="56">
        <v>0.05</v>
      </c>
      <c r="G22" s="49">
        <v>13.2743362831858</v>
      </c>
      <c r="H22" s="49">
        <f t="shared" si="1"/>
        <v>29.9615345937247</v>
      </c>
      <c r="I22" s="50"/>
    </row>
    <row r="23" customHeight="1" spans="1:9">
      <c r="A23" s="34">
        <v>4.7</v>
      </c>
      <c r="B23" s="34" t="s">
        <v>252</v>
      </c>
      <c r="C23" s="34"/>
      <c r="D23" s="34" t="s">
        <v>182</v>
      </c>
      <c r="E23" s="49">
        <v>0.754545454545455</v>
      </c>
      <c r="F23" s="56">
        <v>0.05</v>
      </c>
      <c r="G23" s="49">
        <v>70.7964601769912</v>
      </c>
      <c r="H23" s="49">
        <f t="shared" si="1"/>
        <v>56.0901045856799</v>
      </c>
      <c r="I23" s="50"/>
    </row>
    <row r="24" customHeight="1" spans="1:9">
      <c r="A24" s="34">
        <v>4.8</v>
      </c>
      <c r="B24" s="34" t="s">
        <v>253</v>
      </c>
      <c r="C24" s="34"/>
      <c r="D24" s="34" t="s">
        <v>200</v>
      </c>
      <c r="E24" s="49">
        <v>0.757575757575758</v>
      </c>
      <c r="F24" s="56">
        <v>0.01</v>
      </c>
      <c r="G24" s="49">
        <v>6.54867256637168</v>
      </c>
      <c r="H24" s="49">
        <f t="shared" si="1"/>
        <v>5.01072673639046</v>
      </c>
      <c r="I24" s="50"/>
    </row>
    <row r="25" customHeight="1" spans="1:9">
      <c r="A25" s="34">
        <v>4.9</v>
      </c>
      <c r="B25" s="34" t="s">
        <v>232</v>
      </c>
      <c r="C25" s="34"/>
      <c r="D25" s="34" t="s">
        <v>200</v>
      </c>
      <c r="E25" s="49">
        <v>1.51515151515152</v>
      </c>
      <c r="F25" s="56">
        <v>0</v>
      </c>
      <c r="G25" s="49">
        <v>1.94690265486726</v>
      </c>
      <c r="H25" s="49">
        <f t="shared" si="1"/>
        <v>2.94985250737465</v>
      </c>
      <c r="I25" s="50"/>
    </row>
    <row r="26" customHeight="1" spans="1:9">
      <c r="A26" s="52">
        <v>5</v>
      </c>
      <c r="B26" s="52" t="s">
        <v>195</v>
      </c>
      <c r="C26" s="52"/>
      <c r="D26" s="52"/>
      <c r="E26" s="52"/>
      <c r="F26" s="52"/>
      <c r="G26" s="52"/>
      <c r="H26" s="53">
        <f>SUM(H27:H31)</f>
        <v>10.400464</v>
      </c>
      <c r="I26" s="62" t="s">
        <v>185</v>
      </c>
    </row>
    <row r="27" customHeight="1" spans="1:9">
      <c r="A27" s="34">
        <v>5.1</v>
      </c>
      <c r="B27" s="34" t="s">
        <v>196</v>
      </c>
      <c r="C27" s="34"/>
      <c r="D27" s="34" t="s">
        <v>194</v>
      </c>
      <c r="E27" s="49">
        <v>0.36</v>
      </c>
      <c r="F27" s="56">
        <v>0.03</v>
      </c>
      <c r="G27" s="49">
        <v>1.08</v>
      </c>
      <c r="H27" s="49">
        <f t="shared" ref="H27:H37" si="2">E27*(1+F27)*G27</f>
        <v>0.400464</v>
      </c>
      <c r="I27" s="34" t="s">
        <v>197</v>
      </c>
    </row>
    <row r="28" customHeight="1" spans="1:9">
      <c r="A28" s="34">
        <v>5.2</v>
      </c>
      <c r="B28" s="34" t="s">
        <v>198</v>
      </c>
      <c r="C28" s="34"/>
      <c r="D28" s="34" t="s">
        <v>194</v>
      </c>
      <c r="E28" s="49"/>
      <c r="F28" s="56">
        <v>0.03</v>
      </c>
      <c r="G28" s="49">
        <v>0.0973451327433628</v>
      </c>
      <c r="H28" s="49">
        <f t="shared" si="2"/>
        <v>0</v>
      </c>
      <c r="I28" s="34"/>
    </row>
    <row r="29" customHeight="1" spans="1:9">
      <c r="A29" s="34">
        <v>5.3</v>
      </c>
      <c r="B29" s="34" t="s">
        <v>199</v>
      </c>
      <c r="C29" s="34"/>
      <c r="D29" s="34" t="s">
        <v>200</v>
      </c>
      <c r="E29" s="49"/>
      <c r="F29" s="56">
        <v>0</v>
      </c>
      <c r="G29" s="49">
        <v>0</v>
      </c>
      <c r="H29" s="49">
        <f t="shared" si="2"/>
        <v>0</v>
      </c>
      <c r="I29" s="50" t="s">
        <v>185</v>
      </c>
    </row>
    <row r="30" customHeight="1" spans="1:9">
      <c r="A30" s="34">
        <v>5.4</v>
      </c>
      <c r="B30" s="34" t="s">
        <v>201</v>
      </c>
      <c r="C30" s="34"/>
      <c r="D30" s="34" t="s">
        <v>200</v>
      </c>
      <c r="E30" s="49"/>
      <c r="F30" s="56">
        <v>0</v>
      </c>
      <c r="G30" s="49">
        <v>0</v>
      </c>
      <c r="H30" s="49">
        <f t="shared" si="2"/>
        <v>0</v>
      </c>
      <c r="I30" s="34"/>
    </row>
    <row r="31" customHeight="1" spans="1:9">
      <c r="A31" s="34">
        <v>5.5</v>
      </c>
      <c r="B31" s="34" t="s">
        <v>254</v>
      </c>
      <c r="C31" s="34"/>
      <c r="D31" s="34" t="s">
        <v>182</v>
      </c>
      <c r="E31" s="49">
        <v>1</v>
      </c>
      <c r="F31" s="56">
        <v>0</v>
      </c>
      <c r="G31" s="49">
        <v>10</v>
      </c>
      <c r="H31" s="49">
        <f t="shared" si="2"/>
        <v>10</v>
      </c>
      <c r="I31" s="34"/>
    </row>
    <row r="32" customHeight="1" spans="1:9">
      <c r="A32" s="57">
        <v>6</v>
      </c>
      <c r="B32" s="58" t="s">
        <v>255</v>
      </c>
      <c r="C32" s="58"/>
      <c r="D32" s="58" t="s">
        <v>182</v>
      </c>
      <c r="E32" s="59">
        <v>1</v>
      </c>
      <c r="F32" s="59">
        <v>0</v>
      </c>
      <c r="G32" s="59">
        <v>50</v>
      </c>
      <c r="H32" s="53">
        <f t="shared" si="2"/>
        <v>50</v>
      </c>
      <c r="I32" s="62" t="s">
        <v>185</v>
      </c>
    </row>
    <row r="33" customHeight="1" spans="1:9">
      <c r="A33" s="52">
        <v>7</v>
      </c>
      <c r="B33" s="58" t="s">
        <v>256</v>
      </c>
      <c r="C33" s="58"/>
      <c r="D33" s="58" t="s">
        <v>182</v>
      </c>
      <c r="E33" s="59">
        <v>1</v>
      </c>
      <c r="F33" s="59">
        <v>0</v>
      </c>
      <c r="G33" s="59">
        <v>118</v>
      </c>
      <c r="H33" s="53">
        <f t="shared" si="2"/>
        <v>118</v>
      </c>
      <c r="I33" s="62" t="s">
        <v>185</v>
      </c>
    </row>
    <row r="34" customHeight="1" spans="1:9">
      <c r="A34" s="52">
        <v>8</v>
      </c>
      <c r="B34" s="58" t="s">
        <v>205</v>
      </c>
      <c r="C34" s="58"/>
      <c r="D34" s="58" t="s">
        <v>182</v>
      </c>
      <c r="E34" s="59">
        <v>1</v>
      </c>
      <c r="F34" s="59">
        <v>0</v>
      </c>
      <c r="G34" s="59">
        <v>4</v>
      </c>
      <c r="H34" s="53">
        <f t="shared" si="2"/>
        <v>4</v>
      </c>
      <c r="I34" s="62" t="s">
        <v>185</v>
      </c>
    </row>
    <row r="35" customHeight="1" spans="1:9">
      <c r="A35" s="58">
        <v>9</v>
      </c>
      <c r="B35" s="58" t="s">
        <v>206</v>
      </c>
      <c r="C35" s="58"/>
      <c r="D35" s="58" t="s">
        <v>182</v>
      </c>
      <c r="E35" s="59">
        <v>1</v>
      </c>
      <c r="F35" s="59">
        <v>0</v>
      </c>
      <c r="G35" s="59">
        <v>2</v>
      </c>
      <c r="H35" s="53">
        <f t="shared" si="2"/>
        <v>2</v>
      </c>
      <c r="I35" s="62" t="s">
        <v>185</v>
      </c>
    </row>
    <row r="36" customHeight="1" spans="1:9">
      <c r="A36" s="58">
        <v>10</v>
      </c>
      <c r="B36" s="58" t="s">
        <v>207</v>
      </c>
      <c r="C36" s="58"/>
      <c r="D36" s="58" t="s">
        <v>182</v>
      </c>
      <c r="E36" s="59">
        <v>1</v>
      </c>
      <c r="F36" s="59">
        <v>0</v>
      </c>
      <c r="G36" s="59">
        <v>8</v>
      </c>
      <c r="H36" s="53">
        <f t="shared" si="2"/>
        <v>8</v>
      </c>
      <c r="I36" s="62" t="s">
        <v>185</v>
      </c>
    </row>
    <row r="37" customHeight="1" spans="1:9">
      <c r="A37" s="58">
        <v>11</v>
      </c>
      <c r="B37" s="58" t="s">
        <v>208</v>
      </c>
      <c r="C37" s="58"/>
      <c r="D37" s="58" t="s">
        <v>182</v>
      </c>
      <c r="E37" s="59">
        <v>1</v>
      </c>
      <c r="F37" s="59">
        <v>0</v>
      </c>
      <c r="G37" s="59">
        <v>9</v>
      </c>
      <c r="H37" s="53">
        <f t="shared" si="2"/>
        <v>9</v>
      </c>
      <c r="I37" s="62" t="s">
        <v>185</v>
      </c>
    </row>
    <row r="38" customHeight="1" spans="1:9">
      <c r="A38" s="58">
        <v>12</v>
      </c>
      <c r="B38" s="60" t="s">
        <v>209</v>
      </c>
      <c r="C38" s="61"/>
      <c r="D38" s="58" t="s">
        <v>6</v>
      </c>
      <c r="E38" s="60" t="s">
        <v>210</v>
      </c>
      <c r="F38" s="61"/>
      <c r="G38" s="62"/>
      <c r="H38" s="53">
        <f>SUM(H32:H37,H26,H16,H14,H12,H7)</f>
        <v>1014.9292084256</v>
      </c>
      <c r="I38" s="65" t="s">
        <v>211</v>
      </c>
    </row>
    <row r="39" customHeight="1" spans="1:9">
      <c r="A39" s="58">
        <v>13</v>
      </c>
      <c r="B39" s="60" t="s">
        <v>212</v>
      </c>
      <c r="C39" s="61"/>
      <c r="D39" s="58" t="s">
        <v>6</v>
      </c>
      <c r="E39" s="60" t="s">
        <v>213</v>
      </c>
      <c r="F39" s="61"/>
      <c r="G39" s="63">
        <v>0.085</v>
      </c>
      <c r="H39" s="53">
        <f>H38*G39</f>
        <v>86.2689827161761</v>
      </c>
      <c r="I39" s="66"/>
    </row>
    <row r="40" customHeight="1" spans="1:9">
      <c r="A40" s="58">
        <v>14</v>
      </c>
      <c r="B40" s="60" t="s">
        <v>214</v>
      </c>
      <c r="C40" s="61"/>
      <c r="D40" s="58" t="s">
        <v>6</v>
      </c>
      <c r="E40" s="60" t="s">
        <v>215</v>
      </c>
      <c r="F40" s="61"/>
      <c r="G40" s="62"/>
      <c r="H40" s="53">
        <f>H38+H39</f>
        <v>1101.19819114178</v>
      </c>
      <c r="I40" s="67">
        <f>H40</f>
        <v>1101.19819114178</v>
      </c>
    </row>
    <row r="50" ht="28" customHeight="1"/>
    <row r="51" ht="28" customHeight="1"/>
  </sheetData>
  <mergeCells count="49">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C22"/>
    <mergeCell ref="B23:C23"/>
    <mergeCell ref="B24:C24"/>
    <mergeCell ref="B25:C25"/>
    <mergeCell ref="B26:G26"/>
    <mergeCell ref="B27:C27"/>
    <mergeCell ref="B28:C28"/>
    <mergeCell ref="B29:C29"/>
    <mergeCell ref="B30:C30"/>
    <mergeCell ref="B31:C31"/>
    <mergeCell ref="B32:C32"/>
    <mergeCell ref="B33:C33"/>
    <mergeCell ref="B34:C34"/>
    <mergeCell ref="B35:C35"/>
    <mergeCell ref="B36:C36"/>
    <mergeCell ref="B37:C37"/>
    <mergeCell ref="B38:C38"/>
    <mergeCell ref="E38:F38"/>
    <mergeCell ref="B39:C39"/>
    <mergeCell ref="E39:F39"/>
    <mergeCell ref="B40:C40"/>
    <mergeCell ref="E40:F40"/>
    <mergeCell ref="A4:A5"/>
    <mergeCell ref="B4:B5"/>
    <mergeCell ref="C4:C5"/>
    <mergeCell ref="D4:D5"/>
    <mergeCell ref="E4:E5"/>
    <mergeCell ref="I38:I39"/>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dimension ref="A1:G33"/>
  <sheetViews>
    <sheetView zoomScale="110" zoomScaleNormal="110" workbookViewId="0">
      <selection activeCell="L20" sqref="L20"/>
    </sheetView>
  </sheetViews>
  <sheetFormatPr defaultColWidth="9" defaultRowHeight="24.95" customHeight="1" outlineLevelCol="6"/>
  <cols>
    <col min="1" max="1" width="7.16666666666667" style="20" customWidth="1"/>
    <col min="2" max="2" width="21.0740740740741" style="20" customWidth="1"/>
    <col min="3" max="3" width="19.6666666666667" style="20" customWidth="1"/>
    <col min="4" max="4" width="5.56481481481481" style="20" customWidth="1"/>
    <col min="5" max="5" width="11.462962962963" style="20" customWidth="1"/>
    <col min="6" max="6" width="12.3796296296296" style="20" customWidth="1"/>
    <col min="7" max="7" width="13.5185185185185" style="20" customWidth="1"/>
    <col min="8" max="16384" width="9" style="20"/>
  </cols>
  <sheetData>
    <row r="1" ht="20" customHeight="1" spans="1:7">
      <c r="A1" s="21" t="s">
        <v>257</v>
      </c>
      <c r="B1" s="21"/>
      <c r="C1" s="21"/>
      <c r="D1" s="21"/>
      <c r="E1" s="21"/>
      <c r="F1" s="21"/>
      <c r="G1" s="21"/>
    </row>
    <row r="2" ht="22" customHeight="1" spans="1:7">
      <c r="A2" s="22" t="s">
        <v>258</v>
      </c>
      <c r="B2" s="22"/>
      <c r="C2" s="22"/>
      <c r="D2" s="23"/>
      <c r="E2" s="22"/>
      <c r="F2" s="22"/>
      <c r="G2" s="22"/>
    </row>
    <row r="3" customHeight="1" spans="1:7">
      <c r="A3" s="24" t="s">
        <v>37</v>
      </c>
      <c r="B3" s="24" t="s">
        <v>152</v>
      </c>
      <c r="C3" s="25" t="s">
        <v>259</v>
      </c>
      <c r="D3" s="24" t="s">
        <v>163</v>
      </c>
      <c r="E3" s="24" t="s">
        <v>260</v>
      </c>
      <c r="F3" s="26" t="s">
        <v>261</v>
      </c>
      <c r="G3" s="24" t="s">
        <v>43</v>
      </c>
    </row>
    <row r="4" ht="20" customHeight="1" spans="1:7">
      <c r="A4" s="27">
        <v>1</v>
      </c>
      <c r="B4" s="27" t="s">
        <v>262</v>
      </c>
      <c r="C4" s="28"/>
      <c r="D4" s="29"/>
      <c r="E4" s="29"/>
      <c r="F4" s="30"/>
      <c r="G4" s="29"/>
    </row>
    <row r="5" ht="20" customHeight="1" spans="1:7">
      <c r="A5" s="24">
        <v>1.1</v>
      </c>
      <c r="B5" s="24" t="s">
        <v>263</v>
      </c>
      <c r="C5" s="24" t="s">
        <v>172</v>
      </c>
      <c r="D5" s="24" t="s">
        <v>264</v>
      </c>
      <c r="E5" s="24" t="s">
        <v>265</v>
      </c>
      <c r="F5" s="26">
        <v>17088.4955752212</v>
      </c>
      <c r="G5" s="24" t="s">
        <v>266</v>
      </c>
    </row>
    <row r="6" ht="20" customHeight="1" spans="1:7">
      <c r="A6" s="24">
        <v>1.2</v>
      </c>
      <c r="B6" s="24" t="s">
        <v>267</v>
      </c>
      <c r="C6" s="24" t="s">
        <v>172</v>
      </c>
      <c r="D6" s="24" t="s">
        <v>264</v>
      </c>
      <c r="E6" s="24" t="s">
        <v>268</v>
      </c>
      <c r="F6" s="26">
        <v>17088.4955752212</v>
      </c>
      <c r="G6" s="24" t="s">
        <v>266</v>
      </c>
    </row>
    <row r="7" ht="20" customHeight="1" spans="1:7">
      <c r="A7" s="24">
        <v>1.4</v>
      </c>
      <c r="B7" s="24" t="s">
        <v>269</v>
      </c>
      <c r="C7" s="24" t="s">
        <v>172</v>
      </c>
      <c r="D7" s="24" t="s">
        <v>264</v>
      </c>
      <c r="E7" s="24" t="s">
        <v>270</v>
      </c>
      <c r="F7" s="26">
        <v>17088.4955752212</v>
      </c>
      <c r="G7" s="24" t="s">
        <v>266</v>
      </c>
    </row>
    <row r="8" ht="20" customHeight="1" spans="1:7">
      <c r="A8" s="27">
        <v>2</v>
      </c>
      <c r="B8" s="27" t="s">
        <v>271</v>
      </c>
      <c r="C8" s="27"/>
      <c r="D8" s="27"/>
      <c r="E8" s="27"/>
      <c r="F8" s="31"/>
      <c r="G8" s="32"/>
    </row>
    <row r="9" ht="20" customHeight="1" spans="1:7">
      <c r="A9" s="24">
        <v>2.1</v>
      </c>
      <c r="B9" s="24" t="s">
        <v>48</v>
      </c>
      <c r="C9" s="24" t="s">
        <v>179</v>
      </c>
      <c r="D9" s="24" t="s">
        <v>178</v>
      </c>
      <c r="E9" s="24"/>
      <c r="F9" s="26">
        <v>69.713690786049</v>
      </c>
      <c r="G9" s="33"/>
    </row>
    <row r="10" ht="20" customHeight="1" spans="1:7">
      <c r="A10" s="24">
        <v>2.2</v>
      </c>
      <c r="B10" s="24" t="s">
        <v>49</v>
      </c>
      <c r="C10" s="24" t="s">
        <v>179</v>
      </c>
      <c r="D10" s="24" t="s">
        <v>178</v>
      </c>
      <c r="E10" s="24"/>
      <c r="F10" s="26">
        <v>31.5169182717335</v>
      </c>
      <c r="G10" s="33"/>
    </row>
    <row r="11" ht="20" customHeight="1" spans="1:7">
      <c r="A11" s="24">
        <v>2.3</v>
      </c>
      <c r="B11" s="24" t="s">
        <v>50</v>
      </c>
      <c r="C11" s="24"/>
      <c r="D11" s="24" t="s">
        <v>178</v>
      </c>
      <c r="E11" s="24"/>
      <c r="F11" s="26"/>
      <c r="G11" s="33"/>
    </row>
    <row r="12" ht="20" customHeight="1" spans="1:7">
      <c r="A12" s="24">
        <v>2.4</v>
      </c>
      <c r="B12" s="24" t="s">
        <v>272</v>
      </c>
      <c r="C12" s="24" t="s">
        <v>179</v>
      </c>
      <c r="D12" s="24" t="s">
        <v>178</v>
      </c>
      <c r="E12" s="24"/>
      <c r="F12" s="26">
        <v>164.730869338886</v>
      </c>
      <c r="G12" s="33"/>
    </row>
    <row r="13" ht="20" customHeight="1" spans="1:7">
      <c r="A13" s="24">
        <v>2.5</v>
      </c>
      <c r="B13" s="34" t="s">
        <v>49</v>
      </c>
      <c r="C13" s="24"/>
      <c r="D13" s="24" t="s">
        <v>178</v>
      </c>
      <c r="E13" s="24"/>
      <c r="F13" s="26"/>
      <c r="G13" s="33"/>
    </row>
    <row r="14" ht="20" customHeight="1" spans="1:7">
      <c r="A14" s="24">
        <v>2.6</v>
      </c>
      <c r="B14" s="24" t="s">
        <v>53</v>
      </c>
      <c r="C14" s="24" t="s">
        <v>179</v>
      </c>
      <c r="D14" s="24" t="s">
        <v>178</v>
      </c>
      <c r="E14" s="24"/>
      <c r="F14" s="26">
        <v>25.6533055700156</v>
      </c>
      <c r="G14" s="33"/>
    </row>
    <row r="15" ht="20" customHeight="1" spans="1:7">
      <c r="A15" s="24">
        <v>2.7</v>
      </c>
      <c r="B15" s="24" t="s">
        <v>54</v>
      </c>
      <c r="C15" s="24" t="s">
        <v>179</v>
      </c>
      <c r="D15" s="24" t="s">
        <v>178</v>
      </c>
      <c r="E15" s="24"/>
      <c r="F15" s="26">
        <v>64.3165018219677</v>
      </c>
      <c r="G15" s="33"/>
    </row>
    <row r="16" ht="20" customHeight="1" spans="1:7">
      <c r="A16" s="24">
        <v>2.8</v>
      </c>
      <c r="B16" s="24" t="s">
        <v>273</v>
      </c>
      <c r="C16" s="24"/>
      <c r="D16" s="24" t="s">
        <v>178</v>
      </c>
      <c r="E16" s="24"/>
      <c r="F16" s="26"/>
      <c r="G16" s="33"/>
    </row>
    <row r="17" ht="20" customHeight="1" spans="1:7">
      <c r="A17" s="24">
        <v>2.9</v>
      </c>
      <c r="B17" s="24" t="s">
        <v>274</v>
      </c>
      <c r="C17" s="24"/>
      <c r="D17" s="24" t="s">
        <v>178</v>
      </c>
      <c r="E17" s="24"/>
      <c r="F17" s="26"/>
      <c r="G17" s="33"/>
    </row>
    <row r="18" ht="20" customHeight="1" spans="1:7">
      <c r="A18" s="27">
        <v>3</v>
      </c>
      <c r="B18" s="27" t="s">
        <v>180</v>
      </c>
      <c r="C18" s="27"/>
      <c r="D18" s="27"/>
      <c r="E18" s="27"/>
      <c r="F18" s="31"/>
      <c r="G18" s="32"/>
    </row>
    <row r="19" ht="25" customHeight="1" spans="1:7">
      <c r="A19" s="24">
        <v>3.1</v>
      </c>
      <c r="B19" s="24" t="s">
        <v>275</v>
      </c>
      <c r="C19" s="35" t="s">
        <v>276</v>
      </c>
      <c r="D19" s="36" t="s">
        <v>277</v>
      </c>
      <c r="E19" s="24"/>
      <c r="F19" s="26">
        <v>100</v>
      </c>
      <c r="G19" s="33" t="s">
        <v>278</v>
      </c>
    </row>
    <row r="20" ht="25" customHeight="1" spans="1:7">
      <c r="A20" s="24">
        <v>3.2</v>
      </c>
      <c r="B20" s="24" t="s">
        <v>279</v>
      </c>
      <c r="C20" s="37"/>
      <c r="D20" s="36" t="s">
        <v>277</v>
      </c>
      <c r="E20" s="24"/>
      <c r="F20" s="26">
        <v>146.902654867257</v>
      </c>
      <c r="G20" s="33"/>
    </row>
    <row r="21" ht="25" customHeight="1" spans="1:7">
      <c r="A21" s="24">
        <v>3.4</v>
      </c>
      <c r="B21" s="24" t="s">
        <v>280</v>
      </c>
      <c r="C21" s="37"/>
      <c r="D21" s="36" t="s">
        <v>277</v>
      </c>
      <c r="E21" s="24"/>
      <c r="F21" s="26">
        <v>164.601769911504</v>
      </c>
      <c r="G21" s="33"/>
    </row>
    <row r="22" ht="25" customHeight="1" spans="1:7">
      <c r="A22" s="24">
        <v>3.3</v>
      </c>
      <c r="B22" s="24" t="s">
        <v>281</v>
      </c>
      <c r="C22" s="38"/>
      <c r="D22" s="36" t="s">
        <v>277</v>
      </c>
      <c r="E22" s="24"/>
      <c r="F22" s="26">
        <v>284.955752212389</v>
      </c>
      <c r="G22" s="33"/>
    </row>
    <row r="23" ht="20" customHeight="1" spans="1:7">
      <c r="A23" s="39">
        <v>4</v>
      </c>
      <c r="B23" s="27" t="s">
        <v>282</v>
      </c>
      <c r="C23" s="27"/>
      <c r="D23" s="27" t="s">
        <v>194</v>
      </c>
      <c r="E23" s="27"/>
      <c r="F23" s="31">
        <v>1.08</v>
      </c>
      <c r="G23" s="32"/>
    </row>
    <row r="24" ht="20" customHeight="1" spans="1:7">
      <c r="A24" s="39">
        <v>5</v>
      </c>
      <c r="B24" s="27" t="s">
        <v>283</v>
      </c>
      <c r="C24" s="27"/>
      <c r="D24" s="27"/>
      <c r="E24" s="27"/>
      <c r="F24" s="31"/>
      <c r="G24" s="32"/>
    </row>
    <row r="25" ht="20" customHeight="1" spans="1:7">
      <c r="A25" s="40">
        <v>5.1</v>
      </c>
      <c r="B25" s="24" t="s">
        <v>284</v>
      </c>
      <c r="C25" s="24"/>
      <c r="D25" s="24" t="s">
        <v>187</v>
      </c>
      <c r="E25" s="24"/>
      <c r="F25" s="26">
        <v>9.38053097345133</v>
      </c>
      <c r="G25" s="33"/>
    </row>
    <row r="26" ht="20" customHeight="1" spans="1:7">
      <c r="A26" s="40">
        <v>5.2</v>
      </c>
      <c r="B26" s="24" t="s">
        <v>285</v>
      </c>
      <c r="C26" s="24"/>
      <c r="D26" s="24" t="s">
        <v>187</v>
      </c>
      <c r="E26" s="24"/>
      <c r="F26" s="26">
        <v>14.1592920353982</v>
      </c>
      <c r="G26" s="33"/>
    </row>
    <row r="27" ht="20" customHeight="1" spans="1:7">
      <c r="A27" s="39">
        <v>6</v>
      </c>
      <c r="B27" s="27" t="s">
        <v>286</v>
      </c>
      <c r="C27" s="27"/>
      <c r="D27" s="27" t="s">
        <v>287</v>
      </c>
      <c r="E27" s="27"/>
      <c r="F27" s="31">
        <v>23.0088495575221</v>
      </c>
      <c r="G27" s="41"/>
    </row>
    <row r="28" ht="20" customHeight="1" spans="1:7">
      <c r="A28" s="39">
        <v>7</v>
      </c>
      <c r="B28" s="27" t="s">
        <v>288</v>
      </c>
      <c r="C28" s="27"/>
      <c r="D28" s="27" t="s">
        <v>264</v>
      </c>
      <c r="E28" s="27"/>
      <c r="F28" s="31">
        <v>17088.4955752212</v>
      </c>
      <c r="G28" s="41"/>
    </row>
    <row r="29" ht="20" customHeight="1" spans="1:7">
      <c r="A29" s="39">
        <v>8</v>
      </c>
      <c r="B29" s="27" t="s">
        <v>289</v>
      </c>
      <c r="C29" s="27"/>
      <c r="D29" s="27" t="s">
        <v>264</v>
      </c>
      <c r="E29" s="27"/>
      <c r="F29" s="31"/>
      <c r="G29" s="32"/>
    </row>
    <row r="30" ht="20" customHeight="1" spans="1:7">
      <c r="A30" s="39">
        <v>9</v>
      </c>
      <c r="B30" s="27" t="s">
        <v>290</v>
      </c>
      <c r="C30" s="27"/>
      <c r="D30" s="27" t="s">
        <v>200</v>
      </c>
      <c r="E30" s="27"/>
      <c r="F30" s="31"/>
      <c r="G30" s="32"/>
    </row>
    <row r="31" ht="20" customHeight="1" spans="1:7">
      <c r="A31" s="39">
        <v>10</v>
      </c>
      <c r="B31" s="42" t="s">
        <v>291</v>
      </c>
      <c r="C31" s="43"/>
      <c r="D31" s="27" t="s">
        <v>264</v>
      </c>
      <c r="E31" s="42"/>
      <c r="F31" s="44">
        <v>5486.72566371681</v>
      </c>
      <c r="G31" s="43"/>
    </row>
    <row r="32" customHeight="1" spans="1:7">
      <c r="A32" s="45" t="s">
        <v>292</v>
      </c>
      <c r="B32" s="45"/>
      <c r="C32" s="45"/>
      <c r="D32" s="45"/>
      <c r="E32" s="45"/>
      <c r="F32" s="45"/>
      <c r="G32" s="45"/>
    </row>
    <row r="33" ht="27.95" customHeight="1" spans="1:7">
      <c r="A33" s="45"/>
      <c r="B33" s="45"/>
      <c r="C33" s="45"/>
      <c r="D33" s="45"/>
      <c r="E33" s="45"/>
      <c r="F33" s="45"/>
      <c r="G33" s="45"/>
    </row>
  </sheetData>
  <mergeCells count="4">
    <mergeCell ref="A1:G1"/>
    <mergeCell ref="A2:G2"/>
    <mergeCell ref="C19:C22"/>
    <mergeCell ref="A32:G33"/>
  </mergeCells>
  <printOptions horizontalCentered="1"/>
  <pageMargins left="0.554861111111111" right="0.554861111111111" top="0.802777777777778" bottom="0.802777777777778" header="0.5" footer="0.5"/>
  <pageSetup paperSize="9" orientation="portrait" horizontalDpi="600"/>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dimension ref="A1:G19"/>
  <sheetViews>
    <sheetView workbookViewId="0">
      <selection activeCell="M11" sqref="M11"/>
    </sheetView>
  </sheetViews>
  <sheetFormatPr defaultColWidth="9" defaultRowHeight="24" customHeight="1" outlineLevelCol="6"/>
  <cols>
    <col min="2" max="2" width="12.5" customWidth="1"/>
    <col min="5" max="5" width="11" customWidth="1"/>
    <col min="6" max="6" width="12.5" customWidth="1"/>
    <col min="7" max="7" width="21.1296296296296" customWidth="1"/>
  </cols>
  <sheetData>
    <row r="1" customHeight="1" spans="1:7">
      <c r="A1" s="11" t="s">
        <v>293</v>
      </c>
      <c r="B1" s="11"/>
      <c r="C1" s="11"/>
      <c r="D1" s="11"/>
      <c r="E1" s="11"/>
      <c r="F1" s="11"/>
      <c r="G1" s="11"/>
    </row>
    <row r="2" customHeight="1" spans="1:7">
      <c r="A2" s="12" t="s">
        <v>37</v>
      </c>
      <c r="B2" s="12" t="s">
        <v>61</v>
      </c>
      <c r="C2" s="12" t="s">
        <v>294</v>
      </c>
      <c r="D2" s="12" t="s">
        <v>295</v>
      </c>
      <c r="E2" s="12" t="s">
        <v>296</v>
      </c>
      <c r="F2" s="12" t="s">
        <v>297</v>
      </c>
      <c r="G2" s="12" t="s">
        <v>43</v>
      </c>
    </row>
    <row r="3" customHeight="1" spans="1:7">
      <c r="A3" s="12">
        <v>1</v>
      </c>
      <c r="B3" s="13" t="s">
        <v>298</v>
      </c>
      <c r="C3" s="12" t="s">
        <v>299</v>
      </c>
      <c r="D3" s="14">
        <v>1</v>
      </c>
      <c r="E3" s="14">
        <v>15.7418011452369</v>
      </c>
      <c r="F3" s="14">
        <f t="shared" ref="F3:F6" si="0">D3*E3</f>
        <v>15.7418011452369</v>
      </c>
      <c r="G3" s="13" t="s">
        <v>300</v>
      </c>
    </row>
    <row r="4" customHeight="1" spans="1:7">
      <c r="A4" s="12"/>
      <c r="B4" s="13"/>
      <c r="C4" s="15" t="s">
        <v>301</v>
      </c>
      <c r="D4" s="14">
        <v>1</v>
      </c>
      <c r="E4" s="14">
        <v>8.24570536179074</v>
      </c>
      <c r="F4" s="14">
        <f t="shared" si="0"/>
        <v>8.24570536179074</v>
      </c>
      <c r="G4" s="13" t="s">
        <v>300</v>
      </c>
    </row>
    <row r="5" customHeight="1" spans="1:7">
      <c r="A5" s="12"/>
      <c r="B5" s="13"/>
      <c r="C5" s="15" t="s">
        <v>302</v>
      </c>
      <c r="D5" s="14">
        <v>2</v>
      </c>
      <c r="E5" s="14">
        <v>0.374804789172306</v>
      </c>
      <c r="F5" s="14">
        <f t="shared" si="0"/>
        <v>0.749609578344612</v>
      </c>
      <c r="G5" s="13" t="s">
        <v>300</v>
      </c>
    </row>
    <row r="6" customHeight="1" spans="1:7">
      <c r="A6" s="12"/>
      <c r="B6" s="13"/>
      <c r="C6" s="15" t="s">
        <v>303</v>
      </c>
      <c r="D6" s="14">
        <v>2</v>
      </c>
      <c r="E6" s="14">
        <v>17.8032274856845</v>
      </c>
      <c r="F6" s="14">
        <f t="shared" si="0"/>
        <v>35.606454971369</v>
      </c>
      <c r="G6" s="13" t="s">
        <v>300</v>
      </c>
    </row>
    <row r="7" customHeight="1" spans="1:7">
      <c r="A7" s="12"/>
      <c r="B7" s="13"/>
      <c r="C7" s="15" t="s">
        <v>304</v>
      </c>
      <c r="D7" s="14">
        <v>1</v>
      </c>
      <c r="E7" s="14">
        <v>9.37011972930765</v>
      </c>
      <c r="F7" s="14">
        <f t="shared" ref="F7:F19" si="1">D7*E7</f>
        <v>9.37011972930765</v>
      </c>
      <c r="G7" s="13" t="s">
        <v>300</v>
      </c>
    </row>
    <row r="8" customHeight="1" spans="1:7">
      <c r="A8" s="12">
        <v>2</v>
      </c>
      <c r="B8" s="13" t="s">
        <v>305</v>
      </c>
      <c r="C8" s="15" t="s">
        <v>306</v>
      </c>
      <c r="D8" s="14">
        <v>2</v>
      </c>
      <c r="E8" s="14">
        <v>14.9921915668922</v>
      </c>
      <c r="F8" s="14">
        <f t="shared" si="1"/>
        <v>29.9843831337844</v>
      </c>
      <c r="G8" s="13" t="s">
        <v>307</v>
      </c>
    </row>
    <row r="9" customHeight="1" spans="1:7">
      <c r="A9" s="12"/>
      <c r="B9" s="13"/>
      <c r="C9" s="15" t="s">
        <v>308</v>
      </c>
      <c r="D9" s="14">
        <v>2</v>
      </c>
      <c r="E9" s="14">
        <v>1.40551795939615</v>
      </c>
      <c r="F9" s="14">
        <f t="shared" si="1"/>
        <v>2.8110359187923</v>
      </c>
      <c r="G9" s="13" t="s">
        <v>307</v>
      </c>
    </row>
    <row r="10" customHeight="1" spans="1:7">
      <c r="A10" s="12"/>
      <c r="B10" s="13"/>
      <c r="C10" s="15" t="s">
        <v>309</v>
      </c>
      <c r="D10" s="14">
        <v>4</v>
      </c>
      <c r="E10" s="14">
        <v>8.24570536179074</v>
      </c>
      <c r="F10" s="14">
        <f t="shared" si="1"/>
        <v>32.982821447163</v>
      </c>
      <c r="G10" s="13" t="s">
        <v>307</v>
      </c>
    </row>
    <row r="11" customHeight="1" spans="1:7">
      <c r="A11" s="12">
        <v>3</v>
      </c>
      <c r="B11" s="13" t="s">
        <v>310</v>
      </c>
      <c r="C11" s="16" t="s">
        <v>311</v>
      </c>
      <c r="D11" s="17">
        <v>1</v>
      </c>
      <c r="E11" s="17">
        <v>29.9843831337845</v>
      </c>
      <c r="F11" s="14">
        <f t="shared" si="1"/>
        <v>29.9843831337845</v>
      </c>
      <c r="G11" s="13" t="s">
        <v>300</v>
      </c>
    </row>
    <row r="12" customHeight="1" spans="1:7">
      <c r="A12" s="12"/>
      <c r="B12" s="13"/>
      <c r="C12" s="16" t="s">
        <v>312</v>
      </c>
      <c r="D12" s="17">
        <v>1</v>
      </c>
      <c r="E12" s="17">
        <v>32.7954190525768</v>
      </c>
      <c r="F12" s="14">
        <f t="shared" si="1"/>
        <v>32.7954190525768</v>
      </c>
      <c r="G12" s="13" t="s">
        <v>300</v>
      </c>
    </row>
    <row r="13" customHeight="1" spans="1:7">
      <c r="A13" s="12"/>
      <c r="B13" s="13"/>
      <c r="C13" s="16" t="s">
        <v>313</v>
      </c>
      <c r="D13" s="17">
        <v>1</v>
      </c>
      <c r="E13" s="17">
        <v>3.74804789172306</v>
      </c>
      <c r="F13" s="14">
        <f t="shared" si="1"/>
        <v>3.74804789172306</v>
      </c>
      <c r="G13" s="13" t="s">
        <v>300</v>
      </c>
    </row>
    <row r="14" customHeight="1" spans="1:7">
      <c r="A14" s="12"/>
      <c r="B14" s="13"/>
      <c r="C14" s="16" t="s">
        <v>314</v>
      </c>
      <c r="D14" s="17">
        <v>3</v>
      </c>
      <c r="E14" s="17">
        <v>19.6772514315461</v>
      </c>
      <c r="F14" s="14">
        <f t="shared" si="1"/>
        <v>59.0317542946383</v>
      </c>
      <c r="G14" s="13" t="s">
        <v>300</v>
      </c>
    </row>
    <row r="15" customHeight="1" spans="1:7">
      <c r="A15" s="12"/>
      <c r="B15" s="13"/>
      <c r="C15" s="16" t="s">
        <v>315</v>
      </c>
      <c r="D15" s="17">
        <v>1</v>
      </c>
      <c r="E15" s="17">
        <v>31.858407079646</v>
      </c>
      <c r="F15" s="14">
        <f t="shared" si="1"/>
        <v>31.858407079646</v>
      </c>
      <c r="G15" s="13" t="s">
        <v>300</v>
      </c>
    </row>
    <row r="16" customHeight="1" spans="1:7">
      <c r="A16" s="12"/>
      <c r="B16" s="13"/>
      <c r="C16" s="16" t="s">
        <v>316</v>
      </c>
      <c r="D16" s="17">
        <v>1</v>
      </c>
      <c r="E16" s="17">
        <v>8.71421134825612</v>
      </c>
      <c r="F16" s="14">
        <f t="shared" si="1"/>
        <v>8.71421134825612</v>
      </c>
      <c r="G16" s="13" t="s">
        <v>300</v>
      </c>
    </row>
    <row r="17" customHeight="1" spans="1:7">
      <c r="A17" s="12"/>
      <c r="B17" s="13"/>
      <c r="C17" s="16" t="s">
        <v>317</v>
      </c>
      <c r="D17" s="17">
        <v>1</v>
      </c>
      <c r="E17" s="17">
        <v>2.34252993232691</v>
      </c>
      <c r="F17" s="14">
        <f t="shared" si="1"/>
        <v>2.34252993232691</v>
      </c>
      <c r="G17" s="13" t="s">
        <v>300</v>
      </c>
    </row>
    <row r="18" customHeight="1" spans="1:7">
      <c r="A18" s="18">
        <v>4</v>
      </c>
      <c r="B18" s="13" t="s">
        <v>318</v>
      </c>
      <c r="C18" s="16" t="s">
        <v>319</v>
      </c>
      <c r="D18" s="17"/>
      <c r="E18" s="17"/>
      <c r="F18" s="14">
        <f t="shared" si="1"/>
        <v>0</v>
      </c>
      <c r="G18" s="13" t="s">
        <v>300</v>
      </c>
    </row>
    <row r="19" customHeight="1" spans="1:7">
      <c r="A19" s="19"/>
      <c r="B19" s="13"/>
      <c r="C19" s="16" t="s">
        <v>320</v>
      </c>
      <c r="D19" s="17"/>
      <c r="E19" s="17"/>
      <c r="F19" s="14">
        <f t="shared" si="1"/>
        <v>0</v>
      </c>
      <c r="G19" s="13" t="s">
        <v>300</v>
      </c>
    </row>
  </sheetData>
  <mergeCells count="9">
    <mergeCell ref="A1:G1"/>
    <mergeCell ref="A3:A7"/>
    <mergeCell ref="A8:A10"/>
    <mergeCell ref="A11:A17"/>
    <mergeCell ref="A18:A19"/>
    <mergeCell ref="B3:B7"/>
    <mergeCell ref="B8:B10"/>
    <mergeCell ref="B11:B17"/>
    <mergeCell ref="B18:B19"/>
  </mergeCells>
  <printOptions horizontalCentered="1"/>
  <pageMargins left="0.554861111111111" right="0.554861111111111" top="0.60625" bottom="0.60625" header="0.5" footer="0.5"/>
  <pageSetup paperSize="9" orientation="portrait" horizontalDpi="600"/>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dimension ref="A1:G9"/>
  <sheetViews>
    <sheetView workbookViewId="0">
      <selection activeCell="L13" sqref="L13"/>
    </sheetView>
  </sheetViews>
  <sheetFormatPr defaultColWidth="9" defaultRowHeight="24.95" customHeight="1" outlineLevelCol="6"/>
  <cols>
    <col min="1" max="1" width="5.75" customWidth="1"/>
    <col min="2" max="2" width="22.6296296296296" customWidth="1"/>
    <col min="3" max="3" width="5.75" customWidth="1"/>
    <col min="4" max="4" width="10" customWidth="1"/>
    <col min="5" max="5" width="11" customWidth="1"/>
    <col min="6" max="6" width="9.37962962962963" customWidth="1"/>
    <col min="7" max="7" width="23.75" customWidth="1"/>
  </cols>
  <sheetData>
    <row r="1" customHeight="1" spans="1:7">
      <c r="A1" s="1" t="s">
        <v>321</v>
      </c>
      <c r="B1" s="2"/>
      <c r="C1" s="2"/>
      <c r="D1" s="2"/>
      <c r="E1" s="2"/>
      <c r="F1" s="1"/>
      <c r="G1" s="1"/>
    </row>
    <row r="2" customHeight="1" spans="1:7">
      <c r="A2" s="3" t="s">
        <v>258</v>
      </c>
      <c r="B2" s="3"/>
      <c r="C2" s="3"/>
      <c r="D2" s="3"/>
      <c r="E2" s="3"/>
      <c r="F2" s="3"/>
      <c r="G2" s="3"/>
    </row>
    <row r="3" ht="48" customHeight="1" spans="1:7">
      <c r="A3" s="4" t="s">
        <v>37</v>
      </c>
      <c r="B3" s="4" t="s">
        <v>322</v>
      </c>
      <c r="C3" s="4" t="s">
        <v>163</v>
      </c>
      <c r="D3" s="4" t="s">
        <v>323</v>
      </c>
      <c r="E3" s="4" t="s">
        <v>324</v>
      </c>
      <c r="F3" s="4" t="s">
        <v>325</v>
      </c>
      <c r="G3" s="4" t="s">
        <v>43</v>
      </c>
    </row>
    <row r="4" customHeight="1" spans="1:7">
      <c r="A4" s="4">
        <v>1</v>
      </c>
      <c r="B4" s="5" t="s">
        <v>275</v>
      </c>
      <c r="C4" s="5" t="s">
        <v>182</v>
      </c>
      <c r="D4" s="5">
        <v>84.9557522123894</v>
      </c>
      <c r="E4" s="5">
        <v>93.8053097345133</v>
      </c>
      <c r="F4" s="5">
        <v>100</v>
      </c>
      <c r="G4" s="6" t="s">
        <v>276</v>
      </c>
    </row>
    <row r="5" customHeight="1" spans="1:7">
      <c r="A5" s="4">
        <v>2</v>
      </c>
      <c r="B5" s="5" t="s">
        <v>279</v>
      </c>
      <c r="C5" s="5" t="s">
        <v>182</v>
      </c>
      <c r="D5" s="5">
        <v>127.433628318584</v>
      </c>
      <c r="E5" s="5">
        <v>140.70796460177</v>
      </c>
      <c r="F5" s="5">
        <v>146.902654867257</v>
      </c>
      <c r="G5" s="7"/>
    </row>
    <row r="6" customHeight="1" spans="1:7">
      <c r="A6" s="4">
        <v>3</v>
      </c>
      <c r="B6" s="5" t="s">
        <v>281</v>
      </c>
      <c r="C6" s="5" t="s">
        <v>182</v>
      </c>
      <c r="D6" s="5">
        <v>244.247787610619</v>
      </c>
      <c r="E6" s="5">
        <v>270.796460176991</v>
      </c>
      <c r="F6" s="5">
        <v>284.955752212389</v>
      </c>
      <c r="G6" s="7"/>
    </row>
    <row r="7" customHeight="1" spans="1:7">
      <c r="A7" s="4">
        <v>4</v>
      </c>
      <c r="B7" s="5" t="s">
        <v>280</v>
      </c>
      <c r="C7" s="5" t="s">
        <v>182</v>
      </c>
      <c r="D7" s="5">
        <v>134.513274336283</v>
      </c>
      <c r="E7" s="5">
        <v>156.637168141593</v>
      </c>
      <c r="F7" s="5">
        <v>164.601769911504</v>
      </c>
      <c r="G7" s="8"/>
    </row>
    <row r="8" customHeight="1" spans="1:7">
      <c r="A8" s="4">
        <v>5</v>
      </c>
      <c r="B8" s="5"/>
      <c r="C8" s="5"/>
      <c r="D8" s="5"/>
      <c r="E8" s="9"/>
      <c r="F8" s="5"/>
      <c r="G8" s="10"/>
    </row>
    <row r="9" customHeight="1" spans="1:7">
      <c r="A9" s="4">
        <v>6</v>
      </c>
      <c r="B9" s="5"/>
      <c r="C9" s="5"/>
      <c r="D9" s="5"/>
      <c r="E9" s="9"/>
      <c r="F9" s="5"/>
      <c r="G9" s="10"/>
    </row>
  </sheetData>
  <mergeCells count="3">
    <mergeCell ref="A1:G1"/>
    <mergeCell ref="A2:G2"/>
    <mergeCell ref="G4:G7"/>
  </mergeCells>
  <printOptions horizontalCentered="1"/>
  <pageMargins left="0.554861111111111" right="0.554861111111111" top="0.60625" bottom="0.60625" header="0.5" footer="0.5"/>
  <pageSetup paperSize="9"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
        <v>67</v>
      </c>
      <c r="C2" s="48"/>
      <c r="D2" s="48"/>
      <c r="E2" s="34" t="s">
        <v>153</v>
      </c>
      <c r="F2" s="48" t="s">
        <v>154</v>
      </c>
      <c r="G2" s="48"/>
      <c r="H2" s="34" t="s">
        <v>155</v>
      </c>
      <c r="I2" s="48"/>
    </row>
    <row r="3" customHeight="1" spans="1:9">
      <c r="A3" s="34" t="s">
        <v>62</v>
      </c>
      <c r="B3" s="34" t="s">
        <v>68</v>
      </c>
      <c r="C3" s="34"/>
      <c r="D3" s="34"/>
      <c r="E3" s="34" t="s">
        <v>156</v>
      </c>
      <c r="F3" s="48" t="s">
        <v>48</v>
      </c>
      <c r="G3" s="48"/>
      <c r="H3" s="34"/>
      <c r="I3" s="48"/>
    </row>
    <row r="4" customHeight="1" spans="1:9">
      <c r="A4" s="48" t="s">
        <v>157</v>
      </c>
      <c r="B4" s="34">
        <v>900</v>
      </c>
      <c r="C4" s="48" t="s">
        <v>158</v>
      </c>
      <c r="D4" s="34">
        <v>1480</v>
      </c>
      <c r="E4" s="34" t="s">
        <v>159</v>
      </c>
      <c r="F4" s="49">
        <v>1.332</v>
      </c>
      <c r="G4" s="50" t="s">
        <v>160</v>
      </c>
      <c r="H4" s="34"/>
      <c r="I4" s="48"/>
    </row>
    <row r="5" customHeight="1" spans="1:9">
      <c r="A5" s="48"/>
      <c r="B5" s="34"/>
      <c r="C5" s="48"/>
      <c r="D5" s="34"/>
      <c r="E5" s="34"/>
      <c r="F5" s="49">
        <v>1.2615</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323.158661506293</v>
      </c>
      <c r="I7" s="72"/>
    </row>
    <row r="8" customHeight="1" spans="1:9">
      <c r="A8" s="34">
        <v>1.1</v>
      </c>
      <c r="B8" s="54" t="s">
        <v>170</v>
      </c>
      <c r="C8" s="55"/>
      <c r="D8" s="34" t="s">
        <v>171</v>
      </c>
      <c r="E8" s="49">
        <v>11.4800115178939</v>
      </c>
      <c r="F8" s="56">
        <v>0.12</v>
      </c>
      <c r="G8" s="49">
        <v>22.6637168141593</v>
      </c>
      <c r="H8" s="49">
        <f t="shared" ref="H8:H11" si="0">E8*(1+F8)*G8</f>
        <v>291.401297672614</v>
      </c>
      <c r="I8" s="73" t="s">
        <v>172</v>
      </c>
    </row>
    <row r="9" customHeight="1" spans="1:9">
      <c r="A9" s="34">
        <v>1.2</v>
      </c>
      <c r="B9" s="54" t="s">
        <v>173</v>
      </c>
      <c r="C9" s="55"/>
      <c r="D9" s="34" t="s">
        <v>171</v>
      </c>
      <c r="E9" s="49">
        <v>0.694079457013575</v>
      </c>
      <c r="F9" s="56">
        <v>0.12</v>
      </c>
      <c r="G9" s="49">
        <v>21.8672566371681</v>
      </c>
      <c r="H9" s="49">
        <f t="shared" si="0"/>
        <v>16.9989272466744</v>
      </c>
      <c r="I9" s="48" t="s">
        <v>172</v>
      </c>
    </row>
    <row r="10" customHeight="1" spans="1:9">
      <c r="A10" s="34">
        <v>1.3</v>
      </c>
      <c r="B10" s="34" t="s">
        <v>174</v>
      </c>
      <c r="C10" s="34"/>
      <c r="D10" s="34" t="s">
        <v>171</v>
      </c>
      <c r="E10" s="49">
        <v>0.630673796791444</v>
      </c>
      <c r="F10" s="56">
        <v>0.12</v>
      </c>
      <c r="G10" s="49">
        <v>20.8938053097345</v>
      </c>
      <c r="H10" s="49">
        <f t="shared" si="0"/>
        <v>14.7584365870049</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57.3539208441374</v>
      </c>
      <c r="I12" s="72"/>
    </row>
    <row r="13" customHeight="1" spans="1:9">
      <c r="A13" s="34">
        <v>2.1</v>
      </c>
      <c r="B13" s="34" t="s">
        <v>177</v>
      </c>
      <c r="C13" s="34"/>
      <c r="D13" s="34" t="s">
        <v>178</v>
      </c>
      <c r="E13" s="49">
        <v>0.822706705059646</v>
      </c>
      <c r="F13" s="56">
        <v>0</v>
      </c>
      <c r="G13" s="49">
        <v>69.713690786049</v>
      </c>
      <c r="H13" s="49">
        <f t="shared" ref="H13:H21" si="1">E13*(1+F13)*G13</f>
        <v>57.3539208441374</v>
      </c>
      <c r="I13" s="48" t="s">
        <v>179</v>
      </c>
    </row>
    <row r="14" customHeight="1" spans="1:9">
      <c r="A14" s="52">
        <v>3</v>
      </c>
      <c r="B14" s="52" t="s">
        <v>180</v>
      </c>
      <c r="C14" s="52"/>
      <c r="D14" s="52"/>
      <c r="E14" s="52"/>
      <c r="F14" s="52"/>
      <c r="G14" s="52"/>
      <c r="H14" s="53">
        <f>H15</f>
        <v>106.775836839508</v>
      </c>
      <c r="I14" s="72"/>
    </row>
    <row r="15" customHeight="1" spans="1:9">
      <c r="A15" s="34">
        <v>3.1</v>
      </c>
      <c r="B15" s="34" t="s">
        <v>181</v>
      </c>
      <c r="C15" s="34"/>
      <c r="D15" s="34" t="s">
        <v>182</v>
      </c>
      <c r="E15" s="49">
        <v>0.712595651007816</v>
      </c>
      <c r="F15" s="56">
        <v>0.02</v>
      </c>
      <c r="G15" s="49">
        <v>146.902654867257</v>
      </c>
      <c r="H15" s="49">
        <f>E15*(1+F15)*G15</f>
        <v>106.775836839508</v>
      </c>
      <c r="I15" s="48" t="s">
        <v>183</v>
      </c>
    </row>
    <row r="16" customHeight="1" spans="1:9">
      <c r="A16" s="52">
        <v>4</v>
      </c>
      <c r="B16" s="52" t="s">
        <v>184</v>
      </c>
      <c r="C16" s="52"/>
      <c r="D16" s="52"/>
      <c r="E16" s="52"/>
      <c r="F16" s="52"/>
      <c r="G16" s="52"/>
      <c r="H16" s="53">
        <f>SUM(H17:H21)</f>
        <v>34.7220029195167</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3.13359111476759</v>
      </c>
      <c r="F18" s="56">
        <v>0.03</v>
      </c>
      <c r="G18" s="49">
        <v>9.38053097345133</v>
      </c>
      <c r="H18" s="49">
        <f t="shared" si="1"/>
        <v>30.2765909655155</v>
      </c>
      <c r="I18" s="48" t="s">
        <v>188</v>
      </c>
    </row>
    <row r="19" customHeight="1" spans="1:9">
      <c r="A19" s="34">
        <v>4.3</v>
      </c>
      <c r="B19" s="34" t="s">
        <v>190</v>
      </c>
      <c r="C19" s="34"/>
      <c r="D19" s="34" t="s">
        <v>187</v>
      </c>
      <c r="E19" s="49">
        <v>0.187577128753599</v>
      </c>
      <c r="F19" s="56">
        <v>0.03</v>
      </c>
      <c r="G19" s="49">
        <v>23.0088495575221</v>
      </c>
      <c r="H19" s="49">
        <f t="shared" si="1"/>
        <v>4.44541195400123</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16.9876817770465</v>
      </c>
      <c r="I22" s="72" t="s">
        <v>185</v>
      </c>
    </row>
    <row r="23" customHeight="1" spans="1:9">
      <c r="A23" s="34">
        <v>5.1</v>
      </c>
      <c r="B23" s="34" t="s">
        <v>196</v>
      </c>
      <c r="C23" s="34"/>
      <c r="D23" s="34" t="s">
        <v>194</v>
      </c>
      <c r="E23" s="49">
        <v>7.18058412176059</v>
      </c>
      <c r="F23" s="56">
        <v>0.03</v>
      </c>
      <c r="G23" s="49">
        <v>1.08</v>
      </c>
      <c r="H23" s="49">
        <f t="shared" ref="H23:H33" si="2">E23*(1+F23)*G23</f>
        <v>7.98768177704648</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636.998103886501</v>
      </c>
      <c r="I34" s="65" t="s">
        <v>211</v>
      </c>
    </row>
    <row r="35" customHeight="1" spans="1:9">
      <c r="A35" s="58">
        <v>13</v>
      </c>
      <c r="B35" s="60" t="s">
        <v>212</v>
      </c>
      <c r="C35" s="61"/>
      <c r="D35" s="58" t="s">
        <v>6</v>
      </c>
      <c r="E35" s="60" t="s">
        <v>213</v>
      </c>
      <c r="F35" s="61"/>
      <c r="G35" s="63">
        <v>0.085</v>
      </c>
      <c r="H35" s="53">
        <f>H34*G35</f>
        <v>54.1448388303526</v>
      </c>
      <c r="I35" s="75"/>
    </row>
    <row r="36" customHeight="1" spans="1:9">
      <c r="A36" s="58">
        <v>14</v>
      </c>
      <c r="B36" s="60" t="s">
        <v>214</v>
      </c>
      <c r="C36" s="61"/>
      <c r="D36" s="58" t="s">
        <v>6</v>
      </c>
      <c r="E36" s="60" t="s">
        <v>215</v>
      </c>
      <c r="F36" s="61"/>
      <c r="G36" s="62"/>
      <c r="H36" s="53">
        <f>H34+H35</f>
        <v>691.142942716854</v>
      </c>
      <c r="I36" s="67">
        <f>H36</f>
        <v>691.142942716854</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
        <v>67</v>
      </c>
      <c r="C2" s="48"/>
      <c r="D2" s="48"/>
      <c r="E2" s="34" t="s">
        <v>153</v>
      </c>
      <c r="F2" s="48" t="s">
        <v>154</v>
      </c>
      <c r="G2" s="48"/>
      <c r="H2" s="34" t="s">
        <v>155</v>
      </c>
      <c r="I2" s="48"/>
    </row>
    <row r="3" customHeight="1" spans="1:9">
      <c r="A3" s="34" t="s">
        <v>62</v>
      </c>
      <c r="B3" s="34" t="s">
        <v>69</v>
      </c>
      <c r="C3" s="34"/>
      <c r="D3" s="34"/>
      <c r="E3" s="34" t="s">
        <v>156</v>
      </c>
      <c r="F3" s="48" t="s">
        <v>48</v>
      </c>
      <c r="G3" s="48"/>
      <c r="H3" s="34"/>
      <c r="I3" s="48"/>
    </row>
    <row r="4" customHeight="1" spans="1:9">
      <c r="A4" s="48" t="s">
        <v>157</v>
      </c>
      <c r="B4" s="34">
        <v>1200</v>
      </c>
      <c r="C4" s="48" t="s">
        <v>158</v>
      </c>
      <c r="D4" s="34">
        <v>1480</v>
      </c>
      <c r="E4" s="34" t="s">
        <v>159</v>
      </c>
      <c r="F4" s="49">
        <v>1.776</v>
      </c>
      <c r="G4" s="50" t="s">
        <v>160</v>
      </c>
      <c r="H4" s="34"/>
      <c r="I4" s="48"/>
    </row>
    <row r="5" customHeight="1" spans="1:9">
      <c r="A5" s="48"/>
      <c r="B5" s="34"/>
      <c r="C5" s="48"/>
      <c r="D5" s="34"/>
      <c r="E5" s="34"/>
      <c r="F5" s="49">
        <v>1.6965</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355.307250017</v>
      </c>
      <c r="I7" s="72"/>
    </row>
    <row r="8" customHeight="1" spans="1:9">
      <c r="A8" s="34">
        <v>1.1</v>
      </c>
      <c r="B8" s="54" t="s">
        <v>170</v>
      </c>
      <c r="C8" s="55"/>
      <c r="D8" s="34" t="s">
        <v>171</v>
      </c>
      <c r="E8" s="49">
        <v>12.4852457585892</v>
      </c>
      <c r="F8" s="56">
        <v>0.12</v>
      </c>
      <c r="G8" s="49">
        <v>22.6637168141593</v>
      </c>
      <c r="H8" s="49">
        <f t="shared" ref="H8:H11" si="0">E8*(1+F8)*G8</f>
        <v>316.917523135192</v>
      </c>
      <c r="I8" s="73" t="s">
        <v>172</v>
      </c>
    </row>
    <row r="9" customHeight="1" spans="1:9">
      <c r="A9" s="34">
        <v>1.2</v>
      </c>
      <c r="B9" s="54" t="s">
        <v>173</v>
      </c>
      <c r="C9" s="55"/>
      <c r="D9" s="34" t="s">
        <v>171</v>
      </c>
      <c r="E9" s="49">
        <v>0.90934635451505</v>
      </c>
      <c r="F9" s="56">
        <v>0.12</v>
      </c>
      <c r="G9" s="49">
        <v>21.8672566371681</v>
      </c>
      <c r="H9" s="49">
        <f t="shared" si="0"/>
        <v>22.2710993190043</v>
      </c>
      <c r="I9" s="48" t="s">
        <v>172</v>
      </c>
    </row>
    <row r="10" customHeight="1" spans="1:9">
      <c r="A10" s="34">
        <v>1.3</v>
      </c>
      <c r="B10" s="34" t="s">
        <v>174</v>
      </c>
      <c r="C10" s="34"/>
      <c r="D10" s="34" t="s">
        <v>171</v>
      </c>
      <c r="E10" s="49">
        <v>0.688798978412891</v>
      </c>
      <c r="F10" s="56">
        <v>0.12</v>
      </c>
      <c r="G10" s="49">
        <v>20.8938053097345</v>
      </c>
      <c r="H10" s="49">
        <f t="shared" si="0"/>
        <v>16.1186275628033</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42.3920284500146</v>
      </c>
      <c r="I12" s="72"/>
    </row>
    <row r="13" customHeight="1" spans="1:9">
      <c r="A13" s="34">
        <v>2.1</v>
      </c>
      <c r="B13" s="34" t="s">
        <v>177</v>
      </c>
      <c r="C13" s="34"/>
      <c r="D13" s="34" t="s">
        <v>178</v>
      </c>
      <c r="E13" s="49">
        <v>0.608087564609304</v>
      </c>
      <c r="F13" s="56">
        <v>0</v>
      </c>
      <c r="G13" s="49">
        <v>69.713690786049</v>
      </c>
      <c r="H13" s="49">
        <f t="shared" ref="H13:H21" si="1">E13*(1+F13)*G13</f>
        <v>42.3920284500146</v>
      </c>
      <c r="I13" s="48" t="s">
        <v>179</v>
      </c>
    </row>
    <row r="14" customHeight="1" spans="1:9">
      <c r="A14" s="52">
        <v>3</v>
      </c>
      <c r="B14" s="52" t="s">
        <v>180</v>
      </c>
      <c r="C14" s="52"/>
      <c r="D14" s="52"/>
      <c r="E14" s="52"/>
      <c r="F14" s="52"/>
      <c r="G14" s="52"/>
      <c r="H14" s="53">
        <f>H15</f>
        <v>105.067946592959</v>
      </c>
      <c r="I14" s="72"/>
    </row>
    <row r="15" customHeight="1" spans="1:9">
      <c r="A15" s="34">
        <v>3.1</v>
      </c>
      <c r="B15" s="34" t="s">
        <v>181</v>
      </c>
      <c r="C15" s="34"/>
      <c r="D15" s="34" t="s">
        <v>182</v>
      </c>
      <c r="E15" s="49">
        <v>0.701197611918516</v>
      </c>
      <c r="F15" s="56">
        <v>0.02</v>
      </c>
      <c r="G15" s="49">
        <v>146.902654867257</v>
      </c>
      <c r="H15" s="49">
        <f t="shared" si="1"/>
        <v>105.067946592959</v>
      </c>
      <c r="I15" s="48" t="s">
        <v>183</v>
      </c>
    </row>
    <row r="16" customHeight="1" spans="1:9">
      <c r="A16" s="52">
        <v>4</v>
      </c>
      <c r="B16" s="52" t="s">
        <v>184</v>
      </c>
      <c r="C16" s="52"/>
      <c r="D16" s="52"/>
      <c r="E16" s="52"/>
      <c r="F16" s="52"/>
      <c r="G16" s="52"/>
      <c r="H16" s="53">
        <f>SUM(H17:H21)</f>
        <v>31.9364811317963</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2.92057160231073</v>
      </c>
      <c r="F18" s="56">
        <v>0.03</v>
      </c>
      <c r="G18" s="49">
        <v>9.38053097345133</v>
      </c>
      <c r="H18" s="49">
        <f t="shared" si="1"/>
        <v>28.218407746928</v>
      </c>
      <c r="I18" s="48" t="s">
        <v>188</v>
      </c>
    </row>
    <row r="19" customHeight="1" spans="1:9">
      <c r="A19" s="34">
        <v>4.3</v>
      </c>
      <c r="B19" s="34" t="s">
        <v>190</v>
      </c>
      <c r="C19" s="34"/>
      <c r="D19" s="34" t="s">
        <v>187</v>
      </c>
      <c r="E19" s="49">
        <v>0.1568865916692</v>
      </c>
      <c r="F19" s="56">
        <v>0.03</v>
      </c>
      <c r="G19" s="49">
        <v>23.0088495575221</v>
      </c>
      <c r="H19" s="49">
        <f t="shared" si="1"/>
        <v>3.7180733848683</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13.965044694436</v>
      </c>
      <c r="I22" s="72" t="s">
        <v>185</v>
      </c>
    </row>
    <row r="23" customHeight="1" spans="1:9">
      <c r="A23" s="34">
        <v>5.1</v>
      </c>
      <c r="B23" s="34" t="s">
        <v>196</v>
      </c>
      <c r="C23" s="34"/>
      <c r="D23" s="34" t="s">
        <v>194</v>
      </c>
      <c r="E23" s="49">
        <v>4.46336272423229</v>
      </c>
      <c r="F23" s="56">
        <v>0.03</v>
      </c>
      <c r="G23" s="49">
        <v>1.08</v>
      </c>
      <c r="H23" s="49">
        <f t="shared" ref="H23:H33" si="2">E23*(1+F23)*G23</f>
        <v>4.965044694436</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646.668750886205</v>
      </c>
      <c r="I34" s="65" t="s">
        <v>211</v>
      </c>
    </row>
    <row r="35" customHeight="1" spans="1:9">
      <c r="A35" s="58">
        <v>13</v>
      </c>
      <c r="B35" s="60" t="s">
        <v>212</v>
      </c>
      <c r="C35" s="61"/>
      <c r="D35" s="58" t="s">
        <v>6</v>
      </c>
      <c r="E35" s="60" t="s">
        <v>213</v>
      </c>
      <c r="F35" s="61"/>
      <c r="G35" s="63">
        <v>0.085</v>
      </c>
      <c r="H35" s="53">
        <f>H34*G35</f>
        <v>54.9668438253275</v>
      </c>
      <c r="I35" s="75"/>
    </row>
    <row r="36" customHeight="1" spans="1:9">
      <c r="A36" s="58">
        <v>14</v>
      </c>
      <c r="B36" s="60" t="s">
        <v>214</v>
      </c>
      <c r="C36" s="61"/>
      <c r="D36" s="58" t="s">
        <v>6</v>
      </c>
      <c r="E36" s="60" t="s">
        <v>215</v>
      </c>
      <c r="F36" s="61"/>
      <c r="G36" s="62"/>
      <c r="H36" s="53">
        <f>H34+H35</f>
        <v>701.635594711533</v>
      </c>
      <c r="I36" s="67">
        <f>H36</f>
        <v>701.635594711533</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I47"/>
  <sheetViews>
    <sheetView view="pageBreakPreview" zoomScale="90" zoomScaleNormal="90" topLeftCell="A15" workbookViewId="0">
      <selection activeCell="A1" sqref="A1:I36"/>
    </sheetView>
  </sheetViews>
  <sheetFormatPr defaultColWidth="9" defaultRowHeight="20.1" customHeight="1"/>
  <cols>
    <col min="1" max="1" width="7.5" style="46" customWidth="1"/>
    <col min="2" max="2" width="11.9444444444444" style="46" customWidth="1"/>
    <col min="3" max="3" width="12.7777777777778" style="46" customWidth="1"/>
    <col min="4" max="4" width="7.25" style="46" customWidth="1"/>
    <col min="5" max="5" width="10.6296296296296" style="20" customWidth="1"/>
    <col min="6" max="6" width="11.6666666666667" style="46" customWidth="1"/>
    <col min="7" max="7" width="13.3333333333333" style="20" customWidth="1"/>
    <col min="8" max="8" width="9.2962962962963" style="20" customWidth="1"/>
    <col min="9" max="9" width="24.2962962962963" style="70" customWidth="1"/>
    <col min="10" max="16384" width="9" style="20"/>
  </cols>
  <sheetData>
    <row r="1" ht="24" customHeight="1" spans="1:9">
      <c r="A1" s="47" t="s">
        <v>151</v>
      </c>
      <c r="B1" s="47"/>
      <c r="C1" s="47"/>
      <c r="D1" s="47"/>
      <c r="E1" s="46"/>
      <c r="F1" s="47"/>
      <c r="G1" s="46"/>
      <c r="H1" s="46"/>
      <c r="I1" s="71"/>
    </row>
    <row r="2" ht="26" customHeight="1" spans="1:9">
      <c r="A2" s="34" t="s">
        <v>152</v>
      </c>
      <c r="B2" s="48" t="s">
        <v>67</v>
      </c>
      <c r="C2" s="48"/>
      <c r="D2" s="48"/>
      <c r="E2" s="34" t="s">
        <v>153</v>
      </c>
      <c r="F2" s="48" t="s">
        <v>154</v>
      </c>
      <c r="G2" s="48"/>
      <c r="H2" s="34" t="s">
        <v>155</v>
      </c>
      <c r="I2" s="48"/>
    </row>
    <row r="3" customHeight="1" spans="1:9">
      <c r="A3" s="34" t="s">
        <v>62</v>
      </c>
      <c r="B3" s="34" t="s">
        <v>70</v>
      </c>
      <c r="C3" s="34"/>
      <c r="D3" s="34"/>
      <c r="E3" s="34" t="s">
        <v>156</v>
      </c>
      <c r="F3" s="48" t="s">
        <v>48</v>
      </c>
      <c r="G3" s="48"/>
      <c r="H3" s="34"/>
      <c r="I3" s="48"/>
    </row>
    <row r="4" customHeight="1" spans="1:9">
      <c r="A4" s="48" t="s">
        <v>157</v>
      </c>
      <c r="B4" s="34">
        <v>1500</v>
      </c>
      <c r="C4" s="48" t="s">
        <v>158</v>
      </c>
      <c r="D4" s="34">
        <v>1480</v>
      </c>
      <c r="E4" s="34" t="s">
        <v>159</v>
      </c>
      <c r="F4" s="49">
        <f>B4*D4/1000000</f>
        <v>2.22</v>
      </c>
      <c r="G4" s="50" t="s">
        <v>160</v>
      </c>
      <c r="H4" s="34"/>
      <c r="I4" s="48"/>
    </row>
    <row r="5" customHeight="1" spans="1:9">
      <c r="A5" s="48"/>
      <c r="B5" s="34"/>
      <c r="C5" s="48"/>
      <c r="D5" s="34"/>
      <c r="E5" s="34"/>
      <c r="F5" s="49" t="e">
        <f>(B4-#REF!)*(D4-#REF!)/1000000</f>
        <v>#REF!</v>
      </c>
      <c r="G5" s="51" t="s">
        <v>161</v>
      </c>
      <c r="H5" s="34"/>
      <c r="I5" s="48"/>
    </row>
    <row r="6" customHeight="1" spans="1:9">
      <c r="A6" s="34" t="s">
        <v>37</v>
      </c>
      <c r="B6" s="34" t="s">
        <v>162</v>
      </c>
      <c r="C6" s="34"/>
      <c r="D6" s="34" t="s">
        <v>163</v>
      </c>
      <c r="E6" s="34" t="s">
        <v>164</v>
      </c>
      <c r="F6" s="34" t="s">
        <v>165</v>
      </c>
      <c r="G6" s="50" t="s">
        <v>166</v>
      </c>
      <c r="H6" s="50" t="s">
        <v>167</v>
      </c>
      <c r="I6" s="51" t="s">
        <v>168</v>
      </c>
    </row>
    <row r="7" customHeight="1" spans="1:9">
      <c r="A7" s="52">
        <v>1</v>
      </c>
      <c r="B7" s="52" t="s">
        <v>169</v>
      </c>
      <c r="C7" s="52"/>
      <c r="D7" s="52"/>
      <c r="E7" s="52"/>
      <c r="F7" s="52"/>
      <c r="G7" s="52"/>
      <c r="H7" s="53">
        <f>SUM(H8:H11)</f>
        <v>297.047737034701</v>
      </c>
      <c r="I7" s="72"/>
    </row>
    <row r="8" customHeight="1" spans="1:9">
      <c r="A8" s="34">
        <v>1.1</v>
      </c>
      <c r="B8" s="54" t="s">
        <v>170</v>
      </c>
      <c r="C8" s="55"/>
      <c r="D8" s="34" t="s">
        <v>171</v>
      </c>
      <c r="E8" s="49">
        <v>10.4417008198698</v>
      </c>
      <c r="F8" s="56">
        <v>0.12</v>
      </c>
      <c r="G8" s="49">
        <v>22.6637168141593</v>
      </c>
      <c r="H8" s="49">
        <f t="shared" ref="H8:H11" si="0">E8*(1+F8)*G8</f>
        <v>265.045480492468</v>
      </c>
      <c r="I8" s="73" t="s">
        <v>172</v>
      </c>
    </row>
    <row r="9" customHeight="1" spans="1:9">
      <c r="A9" s="34">
        <v>1.2</v>
      </c>
      <c r="B9" s="54" t="s">
        <v>173</v>
      </c>
      <c r="C9" s="55"/>
      <c r="D9" s="34" t="s">
        <v>171</v>
      </c>
      <c r="E9" s="49">
        <v>0.784707055702918</v>
      </c>
      <c r="F9" s="56">
        <v>0.12</v>
      </c>
      <c r="G9" s="49">
        <v>21.8672566371681</v>
      </c>
      <c r="H9" s="49">
        <f t="shared" si="0"/>
        <v>19.2185174406985</v>
      </c>
      <c r="I9" s="48" t="s">
        <v>172</v>
      </c>
    </row>
    <row r="10" customHeight="1" spans="1:9">
      <c r="A10" s="34">
        <v>1.3</v>
      </c>
      <c r="B10" s="34" t="s">
        <v>174</v>
      </c>
      <c r="C10" s="34"/>
      <c r="D10" s="34" t="s">
        <v>171</v>
      </c>
      <c r="E10" s="49">
        <v>0.546288844948155</v>
      </c>
      <c r="F10" s="56">
        <v>0.12</v>
      </c>
      <c r="G10" s="49">
        <v>20.8938053097345</v>
      </c>
      <c r="H10" s="49">
        <f t="shared" si="0"/>
        <v>12.7837391015337</v>
      </c>
      <c r="I10" s="48" t="s">
        <v>172</v>
      </c>
    </row>
    <row r="11" customHeight="1" spans="1:9">
      <c r="A11" s="34">
        <v>1.4</v>
      </c>
      <c r="B11" s="34" t="s">
        <v>175</v>
      </c>
      <c r="C11" s="34"/>
      <c r="D11" s="34" t="s">
        <v>171</v>
      </c>
      <c r="E11" s="49"/>
      <c r="F11" s="56">
        <v>0.06</v>
      </c>
      <c r="G11" s="49">
        <v>4.60176991150443</v>
      </c>
      <c r="H11" s="49">
        <f t="shared" si="0"/>
        <v>0</v>
      </c>
      <c r="I11" s="48"/>
    </row>
    <row r="12" customHeight="1" spans="1:9">
      <c r="A12" s="52">
        <v>2</v>
      </c>
      <c r="B12" s="52" t="s">
        <v>176</v>
      </c>
      <c r="C12" s="52"/>
      <c r="D12" s="52"/>
      <c r="E12" s="52"/>
      <c r="F12" s="52"/>
      <c r="G12" s="52"/>
      <c r="H12" s="53">
        <f>H13</f>
        <v>33.621263943115</v>
      </c>
      <c r="I12" s="72"/>
    </row>
    <row r="13" customHeight="1" spans="1:9">
      <c r="A13" s="34">
        <v>2.1</v>
      </c>
      <c r="B13" s="34" t="s">
        <v>177</v>
      </c>
      <c r="C13" s="34"/>
      <c r="D13" s="34" t="s">
        <v>178</v>
      </c>
      <c r="E13" s="49">
        <v>0.48227634434531</v>
      </c>
      <c r="F13" s="56">
        <v>0</v>
      </c>
      <c r="G13" s="49">
        <v>69.713690786049</v>
      </c>
      <c r="H13" s="49">
        <f t="shared" ref="H13:H21" si="1">E13*(1+F13)*G13</f>
        <v>33.621263943115</v>
      </c>
      <c r="I13" s="48" t="s">
        <v>179</v>
      </c>
    </row>
    <row r="14" customHeight="1" spans="1:9">
      <c r="A14" s="52">
        <v>3</v>
      </c>
      <c r="B14" s="52" t="s">
        <v>180</v>
      </c>
      <c r="C14" s="52"/>
      <c r="D14" s="52"/>
      <c r="E14" s="52"/>
      <c r="F14" s="52"/>
      <c r="G14" s="52"/>
      <c r="H14" s="53">
        <f>H15</f>
        <v>112.382310330955</v>
      </c>
      <c r="I14" s="72"/>
    </row>
    <row r="15" customHeight="1" spans="1:9">
      <c r="A15" s="34">
        <v>3.1</v>
      </c>
      <c r="B15" s="34" t="s">
        <v>181</v>
      </c>
      <c r="C15" s="34"/>
      <c r="D15" s="34" t="s">
        <v>182</v>
      </c>
      <c r="E15" s="49">
        <v>0.750011874993971</v>
      </c>
      <c r="F15" s="56">
        <v>0.02</v>
      </c>
      <c r="G15" s="49">
        <v>146.902654867257</v>
      </c>
      <c r="H15" s="49">
        <f t="shared" si="1"/>
        <v>112.382310330955</v>
      </c>
      <c r="I15" s="48" t="s">
        <v>183</v>
      </c>
    </row>
    <row r="16" customHeight="1" spans="1:9">
      <c r="A16" s="52">
        <v>4</v>
      </c>
      <c r="B16" s="52" t="s">
        <v>184</v>
      </c>
      <c r="C16" s="52"/>
      <c r="D16" s="52"/>
      <c r="E16" s="52"/>
      <c r="F16" s="52"/>
      <c r="G16" s="52"/>
      <c r="H16" s="53">
        <f>SUM(H17:H21)</f>
        <v>28.0948777728222</v>
      </c>
      <c r="I16" s="72" t="s">
        <v>185</v>
      </c>
    </row>
    <row r="17" customHeight="1" spans="1:9">
      <c r="A17" s="34">
        <v>4.1</v>
      </c>
      <c r="B17" s="34" t="s">
        <v>186</v>
      </c>
      <c r="C17" s="34"/>
      <c r="D17" s="34" t="s">
        <v>187</v>
      </c>
      <c r="E17" s="49"/>
      <c r="F17" s="56">
        <v>0.03</v>
      </c>
      <c r="G17" s="49">
        <v>14.1592920353982</v>
      </c>
      <c r="H17" s="49">
        <f t="shared" si="1"/>
        <v>0</v>
      </c>
      <c r="I17" s="48" t="s">
        <v>188</v>
      </c>
    </row>
    <row r="18" customHeight="1" spans="1:9">
      <c r="A18" s="34">
        <v>4.2</v>
      </c>
      <c r="B18" s="34" t="s">
        <v>189</v>
      </c>
      <c r="C18" s="34"/>
      <c r="D18" s="34" t="s">
        <v>187</v>
      </c>
      <c r="E18" s="49">
        <v>2.56709910778876</v>
      </c>
      <c r="F18" s="56">
        <v>0.03</v>
      </c>
      <c r="G18" s="49">
        <v>9.38053097345133</v>
      </c>
      <c r="H18" s="49">
        <f t="shared" si="1"/>
        <v>24.8031752733077</v>
      </c>
      <c r="I18" s="48" t="s">
        <v>188</v>
      </c>
    </row>
    <row r="19" customHeight="1" spans="1:9">
      <c r="A19" s="34">
        <v>4.3</v>
      </c>
      <c r="B19" s="34" t="s">
        <v>190</v>
      </c>
      <c r="C19" s="34"/>
      <c r="D19" s="34" t="s">
        <v>187</v>
      </c>
      <c r="E19" s="49">
        <v>0.138895587171449</v>
      </c>
      <c r="F19" s="56">
        <v>0.03</v>
      </c>
      <c r="G19" s="49">
        <v>23.0088495575221</v>
      </c>
      <c r="H19" s="49">
        <f t="shared" si="1"/>
        <v>3.29170249951452</v>
      </c>
      <c r="I19" s="48" t="s">
        <v>191</v>
      </c>
    </row>
    <row r="20" customHeight="1" spans="1:9">
      <c r="A20" s="34">
        <v>4.4</v>
      </c>
      <c r="B20" s="34" t="s">
        <v>192</v>
      </c>
      <c r="C20" s="34"/>
      <c r="D20" s="34" t="s">
        <v>187</v>
      </c>
      <c r="E20" s="49"/>
      <c r="F20" s="56">
        <v>0</v>
      </c>
      <c r="G20" s="49">
        <v>0</v>
      </c>
      <c r="H20" s="49">
        <f t="shared" si="1"/>
        <v>0</v>
      </c>
      <c r="I20" s="48"/>
    </row>
    <row r="21" customHeight="1" spans="1:9">
      <c r="A21" s="34">
        <v>4.5</v>
      </c>
      <c r="B21" s="34" t="s">
        <v>193</v>
      </c>
      <c r="C21" s="34"/>
      <c r="D21" s="34" t="s">
        <v>216</v>
      </c>
      <c r="E21" s="49"/>
      <c r="F21" s="56">
        <v>0</v>
      </c>
      <c r="G21" s="49">
        <v>7.07964601769912</v>
      </c>
      <c r="H21" s="49">
        <f t="shared" si="1"/>
        <v>0</v>
      </c>
      <c r="I21" s="74"/>
    </row>
    <row r="22" customHeight="1" spans="1:9">
      <c r="A22" s="52">
        <v>5</v>
      </c>
      <c r="B22" s="52" t="s">
        <v>195</v>
      </c>
      <c r="C22" s="52"/>
      <c r="D22" s="52"/>
      <c r="E22" s="52"/>
      <c r="F22" s="52"/>
      <c r="G22" s="52"/>
      <c r="H22" s="53">
        <f>SUM(H23:H27)</f>
        <v>13.0450909090909</v>
      </c>
      <c r="I22" s="72" t="s">
        <v>185</v>
      </c>
    </row>
    <row r="23" customHeight="1" spans="1:9">
      <c r="A23" s="34">
        <v>5.1</v>
      </c>
      <c r="B23" s="34" t="s">
        <v>196</v>
      </c>
      <c r="C23" s="34"/>
      <c r="D23" s="34" t="s">
        <v>194</v>
      </c>
      <c r="E23" s="49">
        <v>3.63636363636364</v>
      </c>
      <c r="F23" s="56">
        <v>0.03</v>
      </c>
      <c r="G23" s="49">
        <v>1.08</v>
      </c>
      <c r="H23" s="49">
        <f t="shared" ref="H23:H33" si="2">E23*(1+F23)*G23</f>
        <v>4.04509090909091</v>
      </c>
      <c r="I23" s="48" t="s">
        <v>197</v>
      </c>
    </row>
    <row r="24" customHeight="1" spans="1:9">
      <c r="A24" s="34">
        <v>5.2</v>
      </c>
      <c r="B24" s="34" t="s">
        <v>198</v>
      </c>
      <c r="C24" s="34"/>
      <c r="D24" s="34" t="s">
        <v>194</v>
      </c>
      <c r="E24" s="49"/>
      <c r="F24" s="56">
        <v>0.03</v>
      </c>
      <c r="G24" s="49">
        <v>0.0973451327433628</v>
      </c>
      <c r="H24" s="49">
        <f t="shared" si="2"/>
        <v>0</v>
      </c>
      <c r="I24" s="48"/>
    </row>
    <row r="25" customHeight="1" spans="1:9">
      <c r="A25" s="34">
        <v>5.3</v>
      </c>
      <c r="B25" s="34" t="s">
        <v>199</v>
      </c>
      <c r="C25" s="34"/>
      <c r="D25" s="34" t="s">
        <v>200</v>
      </c>
      <c r="E25" s="49"/>
      <c r="F25" s="56">
        <v>0</v>
      </c>
      <c r="G25" s="49">
        <v>0</v>
      </c>
      <c r="H25" s="49">
        <f t="shared" si="2"/>
        <v>0</v>
      </c>
      <c r="I25" s="74" t="s">
        <v>185</v>
      </c>
    </row>
    <row r="26" customHeight="1" spans="1:9">
      <c r="A26" s="34">
        <v>5.4</v>
      </c>
      <c r="B26" s="34" t="s">
        <v>201</v>
      </c>
      <c r="C26" s="34"/>
      <c r="D26" s="34" t="s">
        <v>200</v>
      </c>
      <c r="E26" s="49"/>
      <c r="F26" s="56">
        <v>0</v>
      </c>
      <c r="G26" s="49">
        <v>0</v>
      </c>
      <c r="H26" s="49">
        <f t="shared" si="2"/>
        <v>0</v>
      </c>
      <c r="I26" s="48"/>
    </row>
    <row r="27" customHeight="1" spans="1:9">
      <c r="A27" s="34">
        <v>5.5</v>
      </c>
      <c r="B27" s="34" t="s">
        <v>202</v>
      </c>
      <c r="C27" s="34"/>
      <c r="D27" s="34" t="s">
        <v>182</v>
      </c>
      <c r="E27" s="49">
        <v>1</v>
      </c>
      <c r="F27" s="56">
        <v>0</v>
      </c>
      <c r="G27" s="49">
        <v>9</v>
      </c>
      <c r="H27" s="49">
        <f t="shared" si="2"/>
        <v>9</v>
      </c>
      <c r="I27" s="48"/>
    </row>
    <row r="28" customHeight="1" spans="1:9">
      <c r="A28" s="57">
        <v>6</v>
      </c>
      <c r="B28" s="58" t="s">
        <v>203</v>
      </c>
      <c r="C28" s="58"/>
      <c r="D28" s="58" t="s">
        <v>182</v>
      </c>
      <c r="E28" s="59">
        <v>1</v>
      </c>
      <c r="F28" s="59">
        <v>0</v>
      </c>
      <c r="G28" s="59">
        <v>30</v>
      </c>
      <c r="H28" s="53">
        <f t="shared" si="2"/>
        <v>30</v>
      </c>
      <c r="I28" s="72" t="s">
        <v>185</v>
      </c>
    </row>
    <row r="29" customHeight="1" spans="1:9">
      <c r="A29" s="52">
        <v>7</v>
      </c>
      <c r="B29" s="58" t="s">
        <v>204</v>
      </c>
      <c r="C29" s="58"/>
      <c r="D29" s="58" t="s">
        <v>182</v>
      </c>
      <c r="E29" s="59">
        <v>1</v>
      </c>
      <c r="F29" s="59">
        <v>0</v>
      </c>
      <c r="G29" s="59">
        <v>45</v>
      </c>
      <c r="H29" s="53">
        <f t="shared" si="2"/>
        <v>45</v>
      </c>
      <c r="I29" s="72" t="s">
        <v>185</v>
      </c>
    </row>
    <row r="30" customHeight="1" spans="1:9">
      <c r="A30" s="52">
        <v>8</v>
      </c>
      <c r="B30" s="58" t="s">
        <v>205</v>
      </c>
      <c r="C30" s="58"/>
      <c r="D30" s="58" t="s">
        <v>182</v>
      </c>
      <c r="E30" s="59">
        <v>1</v>
      </c>
      <c r="F30" s="59">
        <v>0</v>
      </c>
      <c r="G30" s="59">
        <v>4</v>
      </c>
      <c r="H30" s="53">
        <f t="shared" si="2"/>
        <v>4</v>
      </c>
      <c r="I30" s="72" t="s">
        <v>185</v>
      </c>
    </row>
    <row r="31" customHeight="1" spans="1:9">
      <c r="A31" s="58">
        <v>9</v>
      </c>
      <c r="B31" s="58" t="s">
        <v>206</v>
      </c>
      <c r="C31" s="58"/>
      <c r="D31" s="58" t="s">
        <v>182</v>
      </c>
      <c r="E31" s="59">
        <v>1</v>
      </c>
      <c r="F31" s="59">
        <v>0</v>
      </c>
      <c r="G31" s="59">
        <v>2</v>
      </c>
      <c r="H31" s="53">
        <f t="shared" si="2"/>
        <v>2</v>
      </c>
      <c r="I31" s="72" t="s">
        <v>185</v>
      </c>
    </row>
    <row r="32" customHeight="1" spans="1:9">
      <c r="A32" s="58">
        <v>10</v>
      </c>
      <c r="B32" s="58" t="s">
        <v>207</v>
      </c>
      <c r="C32" s="58"/>
      <c r="D32" s="58" t="s">
        <v>182</v>
      </c>
      <c r="E32" s="59">
        <v>1</v>
      </c>
      <c r="F32" s="59">
        <v>0</v>
      </c>
      <c r="G32" s="59">
        <v>8</v>
      </c>
      <c r="H32" s="53">
        <f t="shared" si="2"/>
        <v>8</v>
      </c>
      <c r="I32" s="72" t="s">
        <v>185</v>
      </c>
    </row>
    <row r="33" customHeight="1" spans="1:9">
      <c r="A33" s="58">
        <v>11</v>
      </c>
      <c r="B33" s="58" t="s">
        <v>208</v>
      </c>
      <c r="C33" s="58"/>
      <c r="D33" s="58" t="s">
        <v>182</v>
      </c>
      <c r="E33" s="59">
        <v>1</v>
      </c>
      <c r="F33" s="59">
        <v>0</v>
      </c>
      <c r="G33" s="59">
        <v>9</v>
      </c>
      <c r="H33" s="53">
        <f t="shared" si="2"/>
        <v>9</v>
      </c>
      <c r="I33" s="72" t="s">
        <v>185</v>
      </c>
    </row>
    <row r="34" customHeight="1" spans="1:9">
      <c r="A34" s="58">
        <v>12</v>
      </c>
      <c r="B34" s="60" t="s">
        <v>209</v>
      </c>
      <c r="C34" s="61"/>
      <c r="D34" s="58" t="s">
        <v>6</v>
      </c>
      <c r="E34" s="60" t="s">
        <v>210</v>
      </c>
      <c r="F34" s="61"/>
      <c r="G34" s="62"/>
      <c r="H34" s="53">
        <f>SUM(H28:H33,H22,H16,H14,H12,H7)</f>
        <v>582.191279990684</v>
      </c>
      <c r="I34" s="65" t="s">
        <v>211</v>
      </c>
    </row>
    <row r="35" customHeight="1" spans="1:9">
      <c r="A35" s="58">
        <v>13</v>
      </c>
      <c r="B35" s="60" t="s">
        <v>212</v>
      </c>
      <c r="C35" s="61"/>
      <c r="D35" s="58" t="s">
        <v>6</v>
      </c>
      <c r="E35" s="60" t="s">
        <v>213</v>
      </c>
      <c r="F35" s="61"/>
      <c r="G35" s="63">
        <v>0.085</v>
      </c>
      <c r="H35" s="53">
        <f>H34*G35</f>
        <v>49.4862587992082</v>
      </c>
      <c r="I35" s="75"/>
    </row>
    <row r="36" customHeight="1" spans="1:9">
      <c r="A36" s="58">
        <v>14</v>
      </c>
      <c r="B36" s="60" t="s">
        <v>214</v>
      </c>
      <c r="C36" s="61"/>
      <c r="D36" s="58" t="s">
        <v>6</v>
      </c>
      <c r="E36" s="60" t="s">
        <v>215</v>
      </c>
      <c r="F36" s="61"/>
      <c r="G36" s="62"/>
      <c r="H36" s="53">
        <f>H34+H35</f>
        <v>631.677538789892</v>
      </c>
      <c r="I36" s="67">
        <f>H36</f>
        <v>631.677538789892</v>
      </c>
    </row>
    <row r="46" ht="28" customHeight="1"/>
    <row r="47" ht="28" customHeight="1"/>
  </sheetData>
  <mergeCells count="45">
    <mergeCell ref="A1:I1"/>
    <mergeCell ref="B2:D2"/>
    <mergeCell ref="F2:G2"/>
    <mergeCell ref="B3:D3"/>
    <mergeCell ref="F3:G3"/>
    <mergeCell ref="B7:G7"/>
    <mergeCell ref="B8:C8"/>
    <mergeCell ref="B9:C9"/>
    <mergeCell ref="B10:C10"/>
    <mergeCell ref="B11:C11"/>
    <mergeCell ref="B12:G12"/>
    <mergeCell ref="B13:C13"/>
    <mergeCell ref="B14:G14"/>
    <mergeCell ref="B15:C15"/>
    <mergeCell ref="B16:G16"/>
    <mergeCell ref="B17:C17"/>
    <mergeCell ref="B18:C18"/>
    <mergeCell ref="B19:C19"/>
    <mergeCell ref="B20:C20"/>
    <mergeCell ref="B21:C21"/>
    <mergeCell ref="B22:G22"/>
    <mergeCell ref="B23:C23"/>
    <mergeCell ref="B24:C24"/>
    <mergeCell ref="B25:C25"/>
    <mergeCell ref="B26:C26"/>
    <mergeCell ref="B27:C27"/>
    <mergeCell ref="B28:C28"/>
    <mergeCell ref="B29:C29"/>
    <mergeCell ref="B30:C30"/>
    <mergeCell ref="B31:C31"/>
    <mergeCell ref="B32:C32"/>
    <mergeCell ref="B33:C33"/>
    <mergeCell ref="B34:C34"/>
    <mergeCell ref="E34:F34"/>
    <mergeCell ref="B35:C35"/>
    <mergeCell ref="E35:F35"/>
    <mergeCell ref="B36:C36"/>
    <mergeCell ref="E36:F36"/>
    <mergeCell ref="A4:A5"/>
    <mergeCell ref="B4:B5"/>
    <mergeCell ref="C4:C5"/>
    <mergeCell ref="D4:D5"/>
    <mergeCell ref="E4:E5"/>
    <mergeCell ref="I34:I35"/>
    <mergeCell ref="H2:I5"/>
  </mergeCells>
  <printOptions horizontalCentered="1"/>
  <pageMargins left="0.432638888888889" right="0.432638888888889" top="0.472222222222222" bottom="0.472222222222222" header="0.5" footer="0.5"/>
  <pageSetup paperSize="9" scale="88"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65</vt:i4>
      </vt:variant>
    </vt:vector>
  </HeadingPairs>
  <TitlesOfParts>
    <vt:vector size="65" baseType="lpstr">
      <vt:lpstr>封面</vt:lpstr>
      <vt:lpstr>报价说明</vt:lpstr>
      <vt:lpstr>汇总表</vt:lpstr>
      <vt:lpstr>工程量清单清单</vt:lpstr>
      <vt:lpstr>工程量计算数</vt:lpstr>
      <vt:lpstr>C0615(外开)</vt:lpstr>
      <vt:lpstr>C0915(外开)</vt:lpstr>
      <vt:lpstr>C1215(外开)</vt:lpstr>
      <vt:lpstr>C1515(外开)</vt:lpstr>
      <vt:lpstr>C1515'(外开)</vt:lpstr>
      <vt:lpstr>C1815(外开)</vt:lpstr>
      <vt:lpstr>C2118(外开)</vt:lpstr>
      <vt:lpstr>TC2118(外开)</vt:lpstr>
      <vt:lpstr>TC2418(外开)</vt:lpstr>
      <vt:lpstr>TC3318(外开)</vt:lpstr>
      <vt:lpstr>C1209(推拉)</vt:lpstr>
      <vt:lpstr>C1211(推拉)</vt:lpstr>
      <vt:lpstr>C1215(推拉)</vt:lpstr>
      <vt:lpstr>C1515'(推拉)</vt:lpstr>
      <vt:lpstr>C2724(推拉)</vt:lpstr>
      <vt:lpstr>C0915(固定)</vt:lpstr>
      <vt:lpstr>C1008(固定)</vt:lpstr>
      <vt:lpstr>C1224(固定)</vt:lpstr>
      <vt:lpstr>C2418(固定)</vt:lpstr>
      <vt:lpstr>C2724(固定)</vt:lpstr>
      <vt:lpstr>C3018(固定)</vt:lpstr>
      <vt:lpstr>XC1515(固定)</vt:lpstr>
      <vt:lpstr>MLC1415(门联窗)</vt:lpstr>
      <vt:lpstr>MLC1515(门联窗)</vt:lpstr>
      <vt:lpstr>MLC1524(门联窗)</vt:lpstr>
      <vt:lpstr>MLC1824(门联窗)</vt:lpstr>
      <vt:lpstr>TLM3854(门联窗)</vt:lpstr>
      <vt:lpstr>TLMLC2754(门联窗)</vt:lpstr>
      <vt:lpstr>C0615(上悬)</vt:lpstr>
      <vt:lpstr>C0815(上悬)</vt:lpstr>
      <vt:lpstr>C0915(上悬)</vt:lpstr>
      <vt:lpstr> C0915(上悬)</vt:lpstr>
      <vt:lpstr>C1015(上悬)</vt:lpstr>
      <vt:lpstr>TLM1621(推拉)</vt:lpstr>
      <vt:lpstr>TLM1821(推拉)</vt:lpstr>
      <vt:lpstr>TLM1824(推拉)</vt:lpstr>
      <vt:lpstr>TLM2124(推拉)</vt:lpstr>
      <vt:lpstr>TLM2424(推拉)</vt:lpstr>
      <vt:lpstr>TLM2724(推拉)</vt:lpstr>
      <vt:lpstr>TLM2821(推拉)</vt:lpstr>
      <vt:lpstr>TLM3024(推拉)</vt:lpstr>
      <vt:lpstr>TLM3324(推拉)</vt:lpstr>
      <vt:lpstr>TLM4554(门联窗)</vt:lpstr>
      <vt:lpstr>BYC0518</vt:lpstr>
      <vt:lpstr>BYC0618</vt:lpstr>
      <vt:lpstr>BYC1424</vt:lpstr>
      <vt:lpstr>BYC1427</vt:lpstr>
      <vt:lpstr>BYC1908</vt:lpstr>
      <vt:lpstr>BYC1927</vt:lpstr>
      <vt:lpstr>BYC2010</vt:lpstr>
      <vt:lpstr>BYC2020</vt:lpstr>
      <vt:lpstr>BYC2218</vt:lpstr>
      <vt:lpstr>BYC2220</vt:lpstr>
      <vt:lpstr>BYC2518</vt:lpstr>
      <vt:lpstr>BYC2525</vt:lpstr>
      <vt:lpstr>M0921(露台门)</vt:lpstr>
      <vt:lpstr>采光井</vt:lpstr>
      <vt:lpstr>主要材料品牌单价</vt:lpstr>
      <vt:lpstr>五金配置表</vt:lpstr>
      <vt:lpstr>玻璃调整表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root</dc:creator>
  <cp:lastModifiedBy>ff</cp:lastModifiedBy>
  <dcterms:created xsi:type="dcterms:W3CDTF">2022-06-01T23:32:00Z</dcterms:created>
  <dcterms:modified xsi:type="dcterms:W3CDTF">2024-07-11T11:17:19Z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0CBC23376A864ADFA2B430518D8565E5_13</vt:lpwstr>
  </property>
  <property fmtid="{D5CDD505-2E9C-101B-9397-08002B2CF9AE}" pid="3" name="KSOProductBuildVer">
    <vt:lpwstr>2052-12.1.0.16929</vt:lpwstr>
  </property>
  <property fmtid="{D5CDD505-2E9C-101B-9397-08002B2CF9AE}" pid="4" name="KSOReadingLayout">
    <vt:bool>true</vt:bool>
  </property>
</Properties>
</file>