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tabRatio="899"/>
  </bookViews>
  <sheets>
    <sheet name="汇总表" sheetId="23" r:id="rId1"/>
    <sheet name="土建部分" sheetId="18" r:id="rId2"/>
    <sheet name="安装部分" sheetId="28" r:id="rId3"/>
    <sheet name="增加设施" sheetId="24" r:id="rId4"/>
  </sheets>
  <externalReferences>
    <externalReference r:id="rId5"/>
  </externalReferences>
  <definedNames>
    <definedName name="_xlnm._FilterDatabase" localSheetId="1" hidden="1">土建部分!$A$4:$I$37</definedName>
    <definedName name="_xlnm.Print_Area" localSheetId="0">汇总表!$A$1:$E$7</definedName>
    <definedName name="_xlnm.Print_Area" localSheetId="1">土建部分!$A$1:$I$37</definedName>
    <definedName name="_xlnm.Print_Area" localSheetId="3">增加设施!$A$1:$I$10</definedName>
    <definedName name="_xlnm.Print_Titles" localSheetId="1">土建部分!$1:$4</definedName>
    <definedName name="_xlnm.Print_Titles" localSheetId="3">增加设施!$1:$4</definedName>
  </definedNames>
  <calcPr calcId="144525" fullPrecision="0"/>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25BCB91C6ED5421CB0AA5C2603FC1AFC"/>
        <xdr:cNvPicPr>
          <a:picLocks noChangeAspect="1"/>
        </xdr:cNvPicPr>
      </xdr:nvPicPr>
      <xdr:blipFill>
        <a:blip r:embed="rId1"/>
        <a:stretch>
          <a:fillRect/>
        </a:stretch>
      </xdr:blipFill>
      <xdr:spPr>
        <a:xfrm>
          <a:off x="6924675" y="866775"/>
          <a:ext cx="1084580" cy="1076960"/>
        </a:xfrm>
        <a:prstGeom prst="rect">
          <a:avLst/>
        </a:prstGeom>
        <a:noFill/>
        <a:ln w="9525">
          <a:noFill/>
        </a:ln>
      </xdr:spPr>
    </xdr:pic>
  </etc:cellImage>
  <etc:cellImage>
    <xdr:pic>
      <xdr:nvPicPr>
        <xdr:cNvPr id="3" name="ID_796EF96A921345818DFC09A01597F6EC"/>
        <xdr:cNvPicPr>
          <a:picLocks noChangeAspect="1"/>
        </xdr:cNvPicPr>
      </xdr:nvPicPr>
      <xdr:blipFill>
        <a:blip r:embed="rId2"/>
        <a:stretch>
          <a:fillRect/>
        </a:stretch>
      </xdr:blipFill>
      <xdr:spPr>
        <a:xfrm>
          <a:off x="6924675" y="1628775"/>
          <a:ext cx="1361440" cy="1057910"/>
        </a:xfrm>
        <a:prstGeom prst="rect">
          <a:avLst/>
        </a:prstGeom>
        <a:noFill/>
        <a:ln w="9525">
          <a:noFill/>
        </a:ln>
      </xdr:spPr>
    </xdr:pic>
  </etc:cellImage>
  <etc:cellImage>
    <xdr:pic>
      <xdr:nvPicPr>
        <xdr:cNvPr id="5" name="ID_C3EAAA93DFA24FB6A29CDCC0B2CF16AB"/>
        <xdr:cNvPicPr>
          <a:picLocks noChangeAspect="1"/>
        </xdr:cNvPicPr>
      </xdr:nvPicPr>
      <xdr:blipFill>
        <a:blip r:embed="rId3"/>
        <a:stretch>
          <a:fillRect/>
        </a:stretch>
      </xdr:blipFill>
      <xdr:spPr>
        <a:xfrm>
          <a:off x="6924675" y="2974975"/>
          <a:ext cx="1604010" cy="1122045"/>
        </a:xfrm>
        <a:prstGeom prst="rect">
          <a:avLst/>
        </a:prstGeom>
        <a:noFill/>
        <a:ln>
          <a:noFill/>
        </a:ln>
      </xdr:spPr>
    </xdr:pic>
  </etc:cellImage>
  <etc:cellImage>
    <xdr:pic>
      <xdr:nvPicPr>
        <xdr:cNvPr id="6" name="ID_451FC8674F8744AC8CF3D3EEE52CA18C"/>
        <xdr:cNvPicPr>
          <a:picLocks noChangeAspect="1"/>
        </xdr:cNvPicPr>
      </xdr:nvPicPr>
      <xdr:blipFill>
        <a:blip r:embed="rId4"/>
        <a:stretch>
          <a:fillRect/>
        </a:stretch>
      </xdr:blipFill>
      <xdr:spPr>
        <a:xfrm>
          <a:off x="6924675" y="3482975"/>
          <a:ext cx="1605915" cy="1790700"/>
        </a:xfrm>
        <a:prstGeom prst="rect">
          <a:avLst/>
        </a:prstGeom>
        <a:noFill/>
        <a:ln>
          <a:noFill/>
        </a:ln>
      </xdr:spPr>
    </xdr:pic>
  </etc:cellImage>
</etc:cellImages>
</file>

<file path=xl/sharedStrings.xml><?xml version="1.0" encoding="utf-8"?>
<sst xmlns="http://schemas.openxmlformats.org/spreadsheetml/2006/main" count="218" uniqueCount="134">
  <si>
    <t>宜阳山水文苑项目东大门提升改造工程
清单及计价表汇总表</t>
  </si>
  <si>
    <t>序号</t>
  </si>
  <si>
    <t>名称</t>
  </si>
  <si>
    <t>单位</t>
  </si>
  <si>
    <t>金额</t>
  </si>
  <si>
    <t>备注</t>
  </si>
  <si>
    <t>银迈</t>
  </si>
  <si>
    <t>运到</t>
  </si>
  <si>
    <r>
      <rPr>
        <b/>
        <sz val="10"/>
        <rFont val="宋体"/>
        <charset val="134"/>
      </rPr>
      <t>差值</t>
    </r>
    <r>
      <rPr>
        <b/>
        <sz val="10"/>
        <rFont val="Arial"/>
        <charset val="134"/>
      </rPr>
      <t>(</t>
    </r>
    <r>
      <rPr>
        <b/>
        <sz val="10"/>
        <rFont val="宋体"/>
        <charset val="134"/>
      </rPr>
      <t>运到-银迈</t>
    </r>
    <r>
      <rPr>
        <b/>
        <sz val="10"/>
        <rFont val="Arial"/>
        <charset val="134"/>
      </rPr>
      <t>)</t>
    </r>
  </si>
  <si>
    <t>土建部分</t>
  </si>
  <si>
    <t>元</t>
  </si>
  <si>
    <t>详见后附清单表</t>
  </si>
  <si>
    <r>
      <rPr>
        <sz val="10"/>
        <rFont val="宋体"/>
        <charset val="1"/>
      </rPr>
      <t>银迈约谈记录增加项</t>
    </r>
    <r>
      <rPr>
        <sz val="10"/>
        <rFont val="Arial"/>
        <charset val="1"/>
      </rPr>
      <t>55000</t>
    </r>
    <r>
      <rPr>
        <sz val="10"/>
        <rFont val="宋体"/>
        <charset val="1"/>
      </rPr>
      <t>元，运到新增修补雨棚、垫付注浆加固费用</t>
    </r>
  </si>
  <si>
    <t>安装部分</t>
  </si>
  <si>
    <t>增加设施</t>
  </si>
  <si>
    <t>合计</t>
  </si>
  <si>
    <t>备注：</t>
  </si>
  <si>
    <t>1.综合单价含税固定综合单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一切与之相关的所需全部费用。
2.本工程清单，无论是否存在缺项、漏项、工程量偏差，均视为乙方已综合考虑在固定合同总价内。</t>
  </si>
  <si>
    <t>宜阳山水文苑项目东大门提升改造工程-土建部分清单及计价表</t>
  </si>
  <si>
    <t>项目名称</t>
  </si>
  <si>
    <t>项目特征描述</t>
  </si>
  <si>
    <t>计量
单位</t>
  </si>
  <si>
    <t>工程量</t>
  </si>
  <si>
    <t>金额（元）</t>
  </si>
  <si>
    <t>综合单价（元）</t>
  </si>
  <si>
    <t>合价</t>
  </si>
  <si>
    <t>其中：主材</t>
  </si>
  <si>
    <t>按新图纸计算</t>
  </si>
  <si>
    <t>格栅屏风</t>
  </si>
  <si>
    <t>1.钢材品种、规格:Q235B
2.型钢式、格构式:口20*2厚方管、口80*40*4厚矩管、口80*4厚方管
3.表面打磨平整，外喷深咖色氟碳漆
4.运距自行考虑
5.其他说明详见图纸设计及规范
6.部位：格栅屏风一、格栅屏风二</t>
  </si>
  <si>
    <t>m2</t>
  </si>
  <si>
    <t>钢立柱</t>
  </si>
  <si>
    <t>1.GKZ1 镀锌矩管□180*10，Q235B
2.深咖色氟碳漆饰面
3.含预埋件、喷砂除锈喷漆及构件吊运等措施
4.运距自行考虑
5.其它说明：其它满足规范和设计图纸要求</t>
  </si>
  <si>
    <t>t</t>
  </si>
  <si>
    <t>方钢主梁</t>
  </si>
  <si>
    <t>1.GL1 矩管□250*150*8*8，Q235B
2.深咖色氟碳漆饰面
3.含预埋件、喷砂除锈喷漆及构件吊运等措施
4.运距自行考虑
5.其它说明：其它满足规范和设计图纸要求</t>
  </si>
  <si>
    <t>方钢次梁</t>
  </si>
  <si>
    <t>1.GL2 矩管□200*150*8*8，Q235B
2.深咖色氟碳漆饰面
3.含预埋件、喷砂除锈喷漆及构件吊运等措施
4.运距自行考虑
5.其它说明：其它满足规范和设计图纸要求</t>
  </si>
  <si>
    <t>1.GL3 矩管□150*100*5*5，Q235B
2.深咖色氟碳漆饰面
3.含预埋件、喷砂除锈喷漆及构件吊运等措施
4.运距自行考虑
5.其它说明：其它满足规范和设计图纸要求</t>
  </si>
  <si>
    <t>1.GL4 矩管□120*60*5*5，Q235B
2.深咖色氟碳漆饰面
3.含预埋件、喷砂除锈喷漆及构件吊运等措施
4.运距自行考虑
5.其它说明：其它满足规范和设计图纸要求</t>
  </si>
  <si>
    <t>钢龙骨</t>
  </si>
  <si>
    <t>1.规格种类：□50*5热镀锌矩管，面涂氟碳漆饰面
2.制作安装
3.其它说明：其他满足规范和图纸设计要求</t>
  </si>
  <si>
    <t>吊顶天棚</t>
  </si>
  <si>
    <t>1.2.5厚铝单板,深咖色烤漆
2.预埋件、构件吊运等措施
3.其它满足规范和设计图纸要求</t>
  </si>
  <si>
    <t>不锈钢排水槽</t>
  </si>
  <si>
    <t>1.150宽3厚304不锈钢排水槽，深咖色氟碳漆饰面
2.预埋件、构件吊运等措施
3.其它满足规范和设计图纸要求</t>
  </si>
  <si>
    <t>m</t>
  </si>
  <si>
    <t>LOGO不锈钢字</t>
  </si>
  <si>
    <t>1.20厚不锈钢精工字，钢粘胶固定
2.其它满足规范和设计图纸要求
3.经甲方、设计方共同确认后，由厂家制作样品确认后批量加工。</t>
  </si>
  <si>
    <t>组</t>
  </si>
  <si>
    <t>铲除真石漆面层</t>
  </si>
  <si>
    <t>1.铲除真石漆面层及砂浆层
2.其它满足规范和设计图纸要求</t>
  </si>
  <si>
    <t>块料墙面</t>
  </si>
  <si>
    <t>1.15厚仿荔枝面黄金麻PC砖
2.1:1水泥砂浆（细沙）勾缝，石材背面涂5厚胶粘贴剂
3.10厚1:3水泥砂浆扫毛或划出纹道
4.刷聚合物水泥浆一道
5.6厚1:2.5无碱水泥砂浆结合层，内掺水重5%建筑胶，表面扫毛或划出纹道
6.其它说明：其它满足规范和设计图纸要求</t>
  </si>
  <si>
    <t>金属线条装饰</t>
  </si>
  <si>
    <t>1.20*10*1不锈钢矩条，深咖色氟碳漆饰面，钢粘胶固定
2.其它满足规范和设计图纸要求</t>
  </si>
  <si>
    <t>挖土方</t>
  </si>
  <si>
    <t>1.土壤类别：综合
2.挖土深度：详设计
3.开挖方式：人工、机械综合考虑   
4.多余土方运送场内指定位置
5.其它满足规范和设计图纸要求</t>
  </si>
  <si>
    <t>m3</t>
  </si>
  <si>
    <t>回填土方</t>
  </si>
  <si>
    <t>1.满足规范和设计图纸要求</t>
  </si>
  <si>
    <t>素土夯实</t>
  </si>
  <si>
    <t>1.素土夯实，压实系数≥0.93
2.其它满足规范和设计图纸要求</t>
  </si>
  <si>
    <t>混凝土短柱</t>
  </si>
  <si>
    <t>1.C30钢筋混凝土独立基础
2.混凝土拌合料要求：符合规范要求
3.模板安拆费用计入综合单价，支模方式综合考虑
4.其它满足规范和设计图纸要求</t>
  </si>
  <si>
    <t>混凝土基础</t>
  </si>
  <si>
    <t>钢筋</t>
  </si>
  <si>
    <t>1.现浇构件带肋钢筋HPB300以内  直径≤10mm
2.含钢筋搭接
3.其它说明：其它满足规范和设计图纸要求</t>
  </si>
  <si>
    <t>消防门</t>
  </si>
  <si>
    <t>1.钢材规格:热镀锌矩形钢管70*50*5+镀锌方管40*20*1.5，含预埋钢板、预埋件等。
2.外喷深咖色氟碳漆，含成品把手、成品门轴、成品门栓、成品钢轮等配件。
3.运距自行考虑
4.拆除现有消防门
5.其他说明详见图纸设计及规范</t>
  </si>
  <si>
    <t>1.素土夯实，夯实度≥93%
2.其它满足规范和设计图纸要求</t>
  </si>
  <si>
    <t>碎石垫层</t>
  </si>
  <si>
    <t>1.100厚级配碎石垫层
2.详见图纸设计
3.其它说明：其它满足规范和设计图纸要求</t>
  </si>
  <si>
    <t>砼垫层</t>
  </si>
  <si>
    <t>1.混凝土强度等级:100厚C20混凝土垫层
2.混凝土拌合料要求：符合规范要求
3.模板安拆费用计入综合单价，支模方式综合考虑
4.其它满足规范和设计图纸要求</t>
  </si>
  <si>
    <t>砖砌台阶</t>
  </si>
  <si>
    <t>1.砖品种、规格、强度等级：MU7.5普通砖
2.基础类型：砖基础
3.砂浆强度等级：M7.5水泥砂浆
4.其它说明：其他满足规范和图纸设计要求</t>
  </si>
  <si>
    <t>砖基础防潮层</t>
  </si>
  <si>
    <t>1.20厚1:2.5水泥砂浆内掺5%防水粉
2.其它说明：其他满足规范和图纸设计要求</t>
  </si>
  <si>
    <t>台阶面层</t>
  </si>
  <si>
    <t>1.30厚烧面芝麻灰花岗岩，含倒角、磨边等
2.30厚1：2.5无碱水泥砂浆结合层
3.其它满足规范和设计图纸要求</t>
  </si>
  <si>
    <t>台阶踢面</t>
  </si>
  <si>
    <t>1.20厚烧面芝麻灰花岗岩，含倒角、磨边等
2.30厚1：2.5无碱水泥砂浆结合层
3.其它满足规范和设计图纸要求</t>
  </si>
  <si>
    <t>轻钢玻璃雨棚</t>
  </si>
  <si>
    <t>1.拆除现场破碎玻璃雨棚
2.按图纸设计及甲方要求新修补玻璃雨棚，6+1.14PVB+6透明钢化夹胶玻璃
3.专业玻璃胶固定，缝隙处密封胶填实
4.立面玻璃成品玻璃卡件，玻璃与建筑物交接处密封胶填实
5.其他说明：其它满足规范和设计图纸要求</t>
  </si>
  <si>
    <t>项</t>
  </si>
  <si>
    <t>注浆加固</t>
  </si>
  <si>
    <t xml:space="preserve">1.现场注浆加固
2.钢管桩成孔直径100mm,内插φ48钢管，钢管壁厚2.5mm，桩长6m，注浆材料为32.5水泥；
3.其他说明：其它满足规范和设计图纸要求
</t>
  </si>
  <si>
    <t>现场预计10T水泥</t>
  </si>
  <si>
    <t>其他拆改项目</t>
  </si>
  <si>
    <t>1.北侧消防门砌体墙位置。①砌体墙破除(含地梁等)开门洞；②新建柱子、基础、垫层、柱帽等(含混凝土、钢筋、模板等)；③恢复墙面、柱子、柱帽等抹灰及面层；④地面破除及修补为同拆改前原状等；
2.现场人防标牌的拆除及恢复安装(含保存看管)；
3.车库出入口坡道南北两侧的花池位置。①花池砖墙及石材的拆除及恢复；②地面路平石的拆除及重新恢复；③路面沥青道路、混凝土垫层的拆除及恢复；以上均含基础；
4.南侧消防门东、西两侧位置。①拆除墙体、地梁、基础等及恢复；②砌体墙破除(含地梁等)开门洞；③真石漆修补；④挖土、完成后回填、买土、堆放土及余土外运；⑤新建柱子、基础、垫层、柱帽等(含混凝土、配筋、模板等)；⑥恢复墙面、柱子、柱帽等抹灰及面层；⑥地面破除及修补为同拆改前原状等；
5.现有路灯、2个标识标牌的拆除及恢复安装(含保存看管)；
6.门岗南侧花池拆除、因拆除花池涉及的地面破除、恢复为拆改前原状等。
7.以上内容均包含但不限于现场所需的土方开挖、回填、余土外运及买土、基础及构件的拆除及新建(含钢筋)、墙柱面的拆除及恢复(含门侧壁等部位)、地面的拆除及恢复原状、施工范围内其他成品保护、场地清扫干净、垃圾外运等工作内容。</t>
  </si>
  <si>
    <t>宜阳山水文苑项目东大门提升改造工程-安装部分清单及计价表</t>
  </si>
  <si>
    <t>合价（元）</t>
  </si>
  <si>
    <t>主要材料品牌</t>
  </si>
  <si>
    <t>一</t>
  </si>
  <si>
    <t>景观电气</t>
  </si>
  <si>
    <t>配管</t>
  </si>
  <si>
    <t>1、名称：穿线管
2、规格：PE32
3、敷设方式:埋地敷设
4、未详尽处满足图纸设计、相关规范要求</t>
  </si>
  <si>
    <t>电缆</t>
  </si>
  <si>
    <t>1、名称：电缆
2、规格：YJV-3*6
3、敷设方式:穿管埋地敷设
4、电缆头制安及相关试验等
5、未详尽处满足图纸设计、相关规范要求</t>
  </si>
  <si>
    <t>廊架壁灯</t>
  </si>
  <si>
    <t>1、名称:B1廊架壁灯
2、规格：15w LED 220V 3000K IP65
3、廊架柱侧壁固定安装
4、详见景观详图
5、未详尽处满足图纸设计、相关规范要求</t>
  </si>
  <si>
    <t>套</t>
  </si>
  <si>
    <t>廊架筒灯</t>
  </si>
  <si>
    <t>1、名称:B4廊架筒灯
2、规格：12w LED 220V 3000K IP65
3、廊架天花嵌入安装
4、详见景观详图
5、未详尽处满足图纸设计、相关规范要求</t>
  </si>
  <si>
    <t>LED软灯带</t>
  </si>
  <si>
    <t>1、名称:LED软灯带
2、规格：6w/1米 LED 12V 3000K IP68
3、灯槽预留安装
4、详见景观详图
5、未详尽处满足图纸设计、相关规范要求</t>
  </si>
  <si>
    <t>柱头灯（新组价）</t>
  </si>
  <si>
    <t>1、名称:X1 柱头灯
2、规格：15w LED 220V 3000K IP65
3、围墙顶预留基座安装
4、详见景观详图
5、未详尽处满足图纸设计、相关规范要求</t>
  </si>
  <si>
    <t>低压灯变压器</t>
  </si>
  <si>
    <t>1、名称:S5低压灯变压器
2、型号：300VA
3、埋地安装
4、详见景观详图
5、未详尽处满足图纸设计、相关规范要求</t>
  </si>
  <si>
    <t>挖沟槽土方</t>
  </si>
  <si>
    <t>1、名称:土方的开挖
2、含穿线管、配电箱基础、灯具基础、手孔井及变压器井土方</t>
  </si>
  <si>
    <t>回填方</t>
  </si>
  <si>
    <t>1、名称:土方的回填
2、含穿线管、配电箱基础、灯具基础、手孔井及变压器井土方</t>
  </si>
  <si>
    <t>二</t>
  </si>
  <si>
    <t>雨水</t>
  </si>
  <si>
    <t>落水管（新增无合同单价）</t>
  </si>
  <si>
    <t>1.安装部位:室外
2.介质:落水管
3.材质、规格:UPVC De63
4.连接形式:粘接</t>
  </si>
  <si>
    <t>1.土壤类别:一般土
2.挖土深度:自行考虑</t>
  </si>
  <si>
    <t>1.名称:回填土方
2.填方来源、运距:原土夯填
3.密实度满足图纸要求</t>
  </si>
  <si>
    <t>合计（元）</t>
  </si>
  <si>
    <t>宜阳山水文苑项目东大门提升改造工程-增加设施清单及计价表</t>
  </si>
  <si>
    <t>儿童拍拍鼓</t>
  </si>
  <si>
    <r>
      <t>1.100*80*105</t>
    </r>
    <r>
      <rPr>
        <sz val="9"/>
        <rFont val="宋体"/>
        <charset val="134"/>
      </rPr>
      <t>材质镀锌板。</t>
    </r>
    <r>
      <rPr>
        <sz val="9"/>
        <rFont val="Arial"/>
        <charset val="134"/>
      </rPr>
      <t xml:space="preserve"> </t>
    </r>
    <r>
      <rPr>
        <sz val="9"/>
        <rFont val="宋体"/>
        <charset val="134"/>
      </rPr>
      <t>由甲方选样</t>
    </r>
    <r>
      <rPr>
        <sz val="9"/>
        <rFont val="Arial"/>
        <charset val="134"/>
      </rPr>
      <t xml:space="preserve">
2.</t>
    </r>
    <r>
      <rPr>
        <sz val="9"/>
        <rFont val="宋体"/>
        <charset val="134"/>
      </rPr>
      <t>满足规范和设计图纸要求</t>
    </r>
    <r>
      <rPr>
        <sz val="9"/>
        <rFont val="Arial"/>
        <charset val="134"/>
      </rPr>
      <t xml:space="preserve">
3.</t>
    </r>
    <r>
      <rPr>
        <sz val="9"/>
        <rFont val="宋体"/>
        <charset val="134"/>
      </rPr>
      <t>含预埋、安装、运费等所有与之相关的费用</t>
    </r>
  </si>
  <si>
    <t>儿童敲敲乐</t>
  </si>
  <si>
    <r>
      <t>1.180*16*160</t>
    </r>
    <r>
      <rPr>
        <sz val="9"/>
        <rFont val="宋体"/>
        <charset val="134"/>
      </rPr>
      <t>太空铝材质。由甲方选样</t>
    </r>
    <r>
      <rPr>
        <sz val="9"/>
        <rFont val="Arial"/>
        <charset val="134"/>
      </rPr>
      <t xml:space="preserve">
2.</t>
    </r>
    <r>
      <rPr>
        <sz val="9"/>
        <rFont val="宋体"/>
        <charset val="134"/>
      </rPr>
      <t>满足规范和设计图纸要求</t>
    </r>
    <r>
      <rPr>
        <sz val="9"/>
        <rFont val="Arial"/>
        <charset val="134"/>
      </rPr>
      <t xml:space="preserve">
3.</t>
    </r>
    <r>
      <rPr>
        <sz val="9"/>
        <rFont val="宋体"/>
        <charset val="134"/>
      </rPr>
      <t>含预埋、安装、运费等所有与之相关的费用</t>
    </r>
  </si>
  <si>
    <t>儿童攀爬架</t>
  </si>
  <si>
    <r>
      <t>1.</t>
    </r>
    <r>
      <rPr>
        <sz val="9"/>
        <rFont val="宋体"/>
        <charset val="134"/>
      </rPr>
      <t>六面攀爬架，</t>
    </r>
    <r>
      <rPr>
        <sz val="9"/>
        <rFont val="Arial"/>
        <charset val="134"/>
      </rPr>
      <t>300*150*200cm</t>
    </r>
    <r>
      <rPr>
        <sz val="9"/>
        <rFont val="宋体"/>
        <charset val="134"/>
      </rPr>
      <t>。由甲方选样</t>
    </r>
    <r>
      <rPr>
        <sz val="9"/>
        <rFont val="Arial"/>
        <charset val="134"/>
      </rPr>
      <t xml:space="preserve">
2.</t>
    </r>
    <r>
      <rPr>
        <sz val="9"/>
        <rFont val="宋体"/>
        <charset val="134"/>
      </rPr>
      <t>满足规范和设计图纸要求</t>
    </r>
    <r>
      <rPr>
        <sz val="9"/>
        <rFont val="Arial"/>
        <charset val="134"/>
      </rPr>
      <t xml:space="preserve">
3.</t>
    </r>
    <r>
      <rPr>
        <sz val="9"/>
        <rFont val="宋体"/>
        <charset val="134"/>
      </rPr>
      <t>含预埋、安装、运费等所有与之相关的费用</t>
    </r>
  </si>
  <si>
    <t>儿童木板荡桥</t>
  </si>
  <si>
    <r>
      <t>1.200*70*80cm</t>
    </r>
    <r>
      <rPr>
        <sz val="9"/>
        <rFont val="宋体"/>
        <charset val="134"/>
      </rPr>
      <t>木板浪桥，由甲方选样</t>
    </r>
    <r>
      <rPr>
        <sz val="9"/>
        <rFont val="Arial"/>
        <charset val="134"/>
      </rPr>
      <t xml:space="preserve">
2.</t>
    </r>
    <r>
      <rPr>
        <sz val="9"/>
        <rFont val="宋体"/>
        <charset val="134"/>
      </rPr>
      <t>满足规范和设计图纸要求</t>
    </r>
    <r>
      <rPr>
        <sz val="9"/>
        <rFont val="Arial"/>
        <charset val="134"/>
      </rPr>
      <t xml:space="preserve">
3.</t>
    </r>
    <r>
      <rPr>
        <sz val="9"/>
        <rFont val="宋体"/>
        <charset val="134"/>
      </rPr>
      <t>含预埋、安装、运费等所有与之相关的费用</t>
    </r>
  </si>
  <si>
    <t>长椅</t>
  </si>
  <si>
    <r>
      <t>1.</t>
    </r>
    <r>
      <rPr>
        <sz val="10"/>
        <rFont val="宋体"/>
        <charset val="1"/>
      </rPr>
      <t>成品采购，长度为</t>
    </r>
    <r>
      <rPr>
        <sz val="10"/>
        <rFont val="Arial"/>
        <charset val="1"/>
      </rPr>
      <t>1.8</t>
    </r>
    <r>
      <rPr>
        <sz val="10"/>
        <rFont val="宋体"/>
        <charset val="1"/>
      </rPr>
      <t>米，现场摆放</t>
    </r>
    <r>
      <rPr>
        <sz val="10"/>
        <rFont val="Arial"/>
        <charset val="1"/>
      </rPr>
      <t xml:space="preserve">
2.</t>
    </r>
    <r>
      <rPr>
        <sz val="10"/>
        <rFont val="宋体"/>
        <charset val="1"/>
      </rPr>
      <t>满足规范和设计图纸要求</t>
    </r>
    <r>
      <rPr>
        <sz val="10"/>
        <rFont val="Arial"/>
        <charset val="1"/>
      </rPr>
      <t xml:space="preserve">
3.</t>
    </r>
    <r>
      <rPr>
        <sz val="10"/>
        <rFont val="宋体"/>
        <charset val="1"/>
      </rPr>
      <t>含安装、运费等所有与之相关的费用</t>
    </r>
  </si>
  <si>
    <t>个</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</si>
</sst>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s>
  <fonts count="48">
    <font>
      <sz val="10"/>
      <name val="Arial"/>
      <charset val="1"/>
    </font>
    <font>
      <b/>
      <sz val="10"/>
      <name val="Arial"/>
      <charset val="134"/>
    </font>
    <font>
      <sz val="9"/>
      <name val="Arial"/>
      <charset val="134"/>
    </font>
    <font>
      <b/>
      <sz val="9"/>
      <name val="Arial"/>
      <charset val="134"/>
    </font>
    <font>
      <b/>
      <sz val="16"/>
      <name val="宋体"/>
      <charset val="134"/>
    </font>
    <font>
      <b/>
      <sz val="16"/>
      <name val="宋体"/>
      <charset val="134"/>
      <scheme val="minor"/>
    </font>
    <font>
      <b/>
      <sz val="9"/>
      <name val="宋体"/>
      <charset val="134"/>
    </font>
    <font>
      <b/>
      <sz val="9"/>
      <name val="宋体"/>
      <charset val="134"/>
      <scheme val="minor"/>
    </font>
    <font>
      <sz val="9"/>
      <name val="宋体"/>
      <charset val="134"/>
    </font>
    <font>
      <sz val="11"/>
      <name val="宋体"/>
      <charset val="134"/>
      <scheme val="minor"/>
    </font>
    <font>
      <sz val="9"/>
      <color theme="1"/>
      <name val="宋体"/>
      <charset val="134"/>
      <scheme val="minor"/>
    </font>
    <font>
      <sz val="12"/>
      <name val="宋体"/>
      <charset val="134"/>
    </font>
    <font>
      <sz val="9"/>
      <name val="宋体"/>
      <charset val="134"/>
      <scheme val="minor"/>
    </font>
    <font>
      <sz val="9"/>
      <color rgb="FF000000"/>
      <name val="宋体"/>
      <charset val="134"/>
    </font>
    <font>
      <sz val="10"/>
      <name val="宋体"/>
      <charset val="134"/>
      <scheme val="minor"/>
    </font>
    <font>
      <b/>
      <sz val="8"/>
      <name val="Arial"/>
      <charset val="134"/>
    </font>
    <font>
      <sz val="8"/>
      <name val="Arial"/>
      <charset val="134"/>
    </font>
    <font>
      <sz val="8"/>
      <name val="宋体"/>
      <charset val="134"/>
      <scheme val="minor"/>
    </font>
    <font>
      <b/>
      <sz val="8"/>
      <name val="宋体"/>
      <charset val="134"/>
    </font>
    <font>
      <b/>
      <sz val="8"/>
      <name val="宋体"/>
      <charset val="134"/>
      <scheme val="minor"/>
    </font>
    <font>
      <sz val="8"/>
      <name val="宋体"/>
      <charset val="134"/>
    </font>
    <font>
      <b/>
      <sz val="16"/>
      <name val="Arial"/>
      <charset val="134"/>
    </font>
    <font>
      <sz val="9"/>
      <name val="Arial"/>
      <charset val="1"/>
    </font>
    <font>
      <sz val="10"/>
      <name val="宋体"/>
      <charset val="134"/>
    </font>
    <font>
      <b/>
      <sz val="10"/>
      <name val="宋体"/>
      <charset val="134"/>
    </font>
    <font>
      <sz val="10"/>
      <name val="宋体"/>
      <charset val="1"/>
    </font>
    <font>
      <sz val="10"/>
      <name val="Arial"/>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2" fontId="27" fillId="0" borderId="0" applyFont="0" applyFill="0" applyBorder="0" applyAlignment="0" applyProtection="0">
      <alignment vertical="center"/>
    </xf>
    <xf numFmtId="0" fontId="28" fillId="2" borderId="0" applyNumberFormat="0" applyBorder="0" applyAlignment="0" applyProtection="0">
      <alignment vertical="center"/>
    </xf>
    <xf numFmtId="0" fontId="29" fillId="3" borderId="16"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8" fillId="4" borderId="0" applyNumberFormat="0" applyBorder="0" applyAlignment="0" applyProtection="0">
      <alignment vertical="center"/>
    </xf>
    <xf numFmtId="0" fontId="30" fillId="5" borderId="0" applyNumberFormat="0" applyBorder="0" applyAlignment="0" applyProtection="0">
      <alignment vertical="center"/>
    </xf>
    <xf numFmtId="43" fontId="27" fillId="0" borderId="0" applyFont="0" applyFill="0" applyBorder="0" applyAlignment="0" applyProtection="0">
      <alignment vertical="center"/>
    </xf>
    <xf numFmtId="0" fontId="31" fillId="6" borderId="0" applyNumberFormat="0" applyBorder="0" applyAlignment="0" applyProtection="0">
      <alignment vertical="center"/>
    </xf>
    <xf numFmtId="0" fontId="32" fillId="0" borderId="0" applyNumberFormat="0" applyFill="0" applyBorder="0" applyAlignment="0" applyProtection="0">
      <alignment vertical="center"/>
    </xf>
    <xf numFmtId="9" fontId="27" fillId="0" borderId="0" applyFont="0" applyFill="0" applyBorder="0" applyAlignment="0" applyProtection="0">
      <alignment vertical="center"/>
    </xf>
    <xf numFmtId="0" fontId="33" fillId="0" borderId="0" applyNumberFormat="0" applyFill="0" applyBorder="0" applyAlignment="0" applyProtection="0">
      <alignment vertical="center"/>
    </xf>
    <xf numFmtId="0" fontId="27" fillId="7" borderId="17" applyNumberFormat="0" applyFont="0" applyAlignment="0" applyProtection="0">
      <alignment vertical="center"/>
    </xf>
    <xf numFmtId="0" fontId="31" fillId="8"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8" applyNumberFormat="0" applyFill="0" applyAlignment="0" applyProtection="0">
      <alignment vertical="center"/>
    </xf>
    <xf numFmtId="0" fontId="39" fillId="0" borderId="18" applyNumberFormat="0" applyFill="0" applyAlignment="0" applyProtection="0">
      <alignment vertical="center"/>
    </xf>
    <xf numFmtId="0" fontId="31" fillId="9" borderId="0" applyNumberFormat="0" applyBorder="0" applyAlignment="0" applyProtection="0">
      <alignment vertical="center"/>
    </xf>
    <xf numFmtId="0" fontId="34" fillId="0" borderId="19" applyNumberFormat="0" applyFill="0" applyAlignment="0" applyProtection="0">
      <alignment vertical="center"/>
    </xf>
    <xf numFmtId="0" fontId="31" fillId="10" borderId="0" applyNumberFormat="0" applyBorder="0" applyAlignment="0" applyProtection="0">
      <alignment vertical="center"/>
    </xf>
    <xf numFmtId="0" fontId="40" fillId="11" borderId="20" applyNumberFormat="0" applyAlignment="0" applyProtection="0">
      <alignment vertical="center"/>
    </xf>
    <xf numFmtId="0" fontId="41" fillId="11" borderId="16" applyNumberFormat="0" applyAlignment="0" applyProtection="0">
      <alignment vertical="center"/>
    </xf>
    <xf numFmtId="0" fontId="42" fillId="12" borderId="21" applyNumberFormat="0" applyAlignment="0" applyProtection="0">
      <alignment vertical="center"/>
    </xf>
    <xf numFmtId="0" fontId="28" fillId="13" borderId="0" applyNumberFormat="0" applyBorder="0" applyAlignment="0" applyProtection="0">
      <alignment vertical="center"/>
    </xf>
    <xf numFmtId="0" fontId="31" fillId="14" borderId="0" applyNumberFormat="0" applyBorder="0" applyAlignment="0" applyProtection="0">
      <alignment vertical="center"/>
    </xf>
    <xf numFmtId="0" fontId="43" fillId="0" borderId="22" applyNumberFormat="0" applyFill="0" applyAlignment="0" applyProtection="0">
      <alignment vertical="center"/>
    </xf>
    <xf numFmtId="0" fontId="44" fillId="0" borderId="23" applyNumberFormat="0" applyFill="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28" fillId="17" borderId="0" applyNumberFormat="0" applyBorder="0" applyAlignment="0" applyProtection="0">
      <alignment vertical="center"/>
    </xf>
    <xf numFmtId="0" fontId="31"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11" fillId="0" borderId="0">
      <alignment vertical="center"/>
    </xf>
    <xf numFmtId="0" fontId="31" fillId="23" borderId="0" applyNumberFormat="0" applyBorder="0" applyAlignment="0" applyProtection="0">
      <alignment vertical="center"/>
    </xf>
    <xf numFmtId="0" fontId="11" fillId="0" borderId="0">
      <alignment vertical="center"/>
    </xf>
    <xf numFmtId="0" fontId="31"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31" fillId="27" borderId="0" applyNumberFormat="0" applyBorder="0" applyAlignment="0" applyProtection="0">
      <alignment vertical="center"/>
    </xf>
    <xf numFmtId="0" fontId="28"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28" fillId="31" borderId="0" applyNumberFormat="0" applyBorder="0" applyAlignment="0" applyProtection="0">
      <alignment vertical="center"/>
    </xf>
    <xf numFmtId="0" fontId="31" fillId="32" borderId="0" applyNumberFormat="0" applyBorder="0" applyAlignment="0" applyProtection="0">
      <alignment vertical="center"/>
    </xf>
    <xf numFmtId="0" fontId="11" fillId="0" borderId="0">
      <alignment vertical="center"/>
    </xf>
    <xf numFmtId="0" fontId="47" fillId="0" borderId="0">
      <alignment vertical="center"/>
    </xf>
    <xf numFmtId="0" fontId="11" fillId="0" borderId="0">
      <alignment vertical="center"/>
    </xf>
    <xf numFmtId="0" fontId="27" fillId="0" borderId="0">
      <alignment vertical="center"/>
    </xf>
    <xf numFmtId="0" fontId="11" fillId="0" borderId="0">
      <alignment vertical="center"/>
    </xf>
  </cellStyleXfs>
  <cellXfs count="170">
    <xf numFmtId="0" fontId="0" fillId="0" borderId="0" xfId="0"/>
    <xf numFmtId="0" fontId="1" fillId="0" borderId="0" xfId="0" applyFont="1" applyFill="1" applyBorder="1" applyAlignment="1">
      <alignment horizontal="center" vertical="center"/>
    </xf>
    <xf numFmtId="0" fontId="2" fillId="0" borderId="0" xfId="0" applyFont="1" applyAlignment="1">
      <alignment wrapText="1"/>
    </xf>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xf>
    <xf numFmtId="0" fontId="4" fillId="0" borderId="0" xfId="0" applyFont="1" applyFill="1" applyBorder="1" applyAlignment="1" applyProtection="1">
      <alignment horizontal="center" vertical="center" wrapText="1"/>
    </xf>
    <xf numFmtId="176" fontId="4" fillId="0" borderId="0"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protection locked="0"/>
    </xf>
    <xf numFmtId="176" fontId="5" fillId="0" borderId="0"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176" fontId="6" fillId="0" borderId="2" xfId="0" applyNumberFormat="1"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protection locked="0"/>
    </xf>
    <xf numFmtId="176" fontId="7" fillId="0" borderId="2" xfId="0" applyNumberFormat="1"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176" fontId="6" fillId="0" borderId="4" xfId="0" applyNumberFormat="1"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protection locked="0"/>
    </xf>
    <xf numFmtId="176" fontId="7" fillId="0" borderId="4" xfId="0" applyNumberFormat="1" applyFont="1" applyFill="1" applyBorder="1" applyAlignment="1" applyProtection="1">
      <alignment horizontal="center" vertical="center" wrapText="1"/>
      <protection locked="0"/>
    </xf>
    <xf numFmtId="0" fontId="2" fillId="0" borderId="3" xfId="0" applyFont="1" applyFill="1" applyBorder="1" applyAlignment="1">
      <alignment horizontal="center" vertical="center" wrapText="1"/>
    </xf>
    <xf numFmtId="0" fontId="8"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9" fillId="0" borderId="4" xfId="0" applyFont="1" applyFill="1" applyBorder="1" applyAlignment="1">
      <alignment horizontal="center" vertical="center"/>
    </xf>
    <xf numFmtId="0" fontId="0" fillId="0" borderId="4" xfId="0" applyFont="1" applyBorder="1" applyAlignment="1">
      <alignment horizontal="left" vertical="center" wrapText="1"/>
    </xf>
    <xf numFmtId="0" fontId="2" fillId="0" borderId="6" xfId="0" applyFont="1" applyBorder="1" applyAlignment="1">
      <alignment horizontal="center" vertical="center" wrapText="1"/>
    </xf>
    <xf numFmtId="0" fontId="2"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6" fillId="0" borderId="9"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12" xfId="0" applyFont="1" applyFill="1" applyBorder="1" applyAlignment="1">
      <alignment horizontal="center" vertical="center" wrapText="1"/>
    </xf>
    <xf numFmtId="0" fontId="8" fillId="0" borderId="0" xfId="0" applyFont="1" applyFill="1" applyAlignment="1">
      <alignment vertical="center"/>
    </xf>
    <xf numFmtId="0" fontId="10" fillId="0" borderId="0" xfId="0" applyFont="1" applyFill="1" applyAlignment="1">
      <alignment vertical="center"/>
    </xf>
    <xf numFmtId="0" fontId="2" fillId="0" borderId="0" xfId="0" applyFont="1" applyAlignment="1">
      <alignment horizontal="left" vertical="top"/>
    </xf>
    <xf numFmtId="0" fontId="11" fillId="0" borderId="0" xfId="0" applyFont="1" applyFill="1" applyAlignment="1">
      <alignment vertical="center"/>
    </xf>
    <xf numFmtId="0" fontId="4" fillId="0" borderId="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vertical="center" wrapText="1"/>
    </xf>
    <xf numFmtId="176" fontId="12" fillId="0" borderId="4" xfId="0" applyNumberFormat="1" applyFont="1" applyFill="1" applyBorder="1" applyAlignment="1">
      <alignment horizontal="center" vertical="center" wrapText="1"/>
    </xf>
    <xf numFmtId="0" fontId="13" fillId="0" borderId="4" xfId="0" applyFont="1" applyFill="1" applyBorder="1" applyAlignment="1">
      <alignment horizontal="left" vertical="center" wrapText="1"/>
    </xf>
    <xf numFmtId="0" fontId="13" fillId="0" borderId="4" xfId="0" applyFont="1" applyFill="1" applyBorder="1" applyAlignment="1">
      <alignment horizontal="center" vertical="center" wrapText="1"/>
    </xf>
    <xf numFmtId="176" fontId="13" fillId="0" borderId="4" xfId="0" applyNumberFormat="1" applyFont="1" applyFill="1" applyBorder="1" applyAlignment="1">
      <alignment horizontal="center" vertical="center" wrapText="1"/>
    </xf>
    <xf numFmtId="176" fontId="12" fillId="0" borderId="4" xfId="0" applyNumberFormat="1" applyFont="1" applyFill="1" applyBorder="1" applyAlignment="1" applyProtection="1">
      <alignment vertical="center" wrapText="1"/>
      <protection locked="0"/>
    </xf>
    <xf numFmtId="0" fontId="8" fillId="0" borderId="4" xfId="0" applyFont="1" applyFill="1" applyBorder="1" applyAlignment="1" applyProtection="1">
      <alignment horizontal="center" vertical="center" wrapText="1"/>
      <protection locked="0"/>
    </xf>
    <xf numFmtId="176" fontId="8" fillId="0" borderId="4" xfId="0" applyNumberFormat="1" applyFont="1" applyFill="1" applyBorder="1" applyAlignment="1" applyProtection="1">
      <alignment horizontal="center" vertical="center" wrapText="1"/>
      <protection locked="0"/>
    </xf>
    <xf numFmtId="0" fontId="12" fillId="0" borderId="4" xfId="0" applyFont="1" applyFill="1" applyBorder="1" applyAlignment="1">
      <alignment horizontal="left" vertical="center" wrapText="1"/>
    </xf>
    <xf numFmtId="0" fontId="10" fillId="0" borderId="4" xfId="0" applyNumberFormat="1" applyFont="1" applyFill="1" applyBorder="1" applyAlignment="1">
      <alignment horizontal="center" vertical="center"/>
    </xf>
    <xf numFmtId="0" fontId="10" fillId="0" borderId="4" xfId="0" applyNumberFormat="1" applyFont="1" applyFill="1" applyBorder="1" applyAlignment="1">
      <alignment vertical="center"/>
    </xf>
    <xf numFmtId="0" fontId="8" fillId="0" borderId="4" xfId="0" applyNumberFormat="1" applyFont="1" applyFill="1" applyBorder="1" applyAlignment="1" applyProtection="1">
      <alignment horizontal="center" wrapText="1"/>
    </xf>
    <xf numFmtId="0" fontId="10" fillId="0" borderId="4" xfId="0" applyNumberFormat="1" applyFont="1" applyFill="1" applyBorder="1" applyAlignment="1">
      <alignment vertical="center" wrapText="1"/>
    </xf>
    <xf numFmtId="176" fontId="10" fillId="0" borderId="4" xfId="0" applyNumberFormat="1" applyFont="1" applyFill="1" applyBorder="1" applyAlignment="1">
      <alignment horizontal="center" vertical="center"/>
    </xf>
    <xf numFmtId="0" fontId="6" fillId="0" borderId="4" xfId="0" applyFont="1" applyFill="1" applyBorder="1" applyAlignment="1">
      <alignment horizontal="center" vertical="center" wrapText="1"/>
    </xf>
    <xf numFmtId="176" fontId="10" fillId="0" borderId="4" xfId="0" applyNumberFormat="1" applyFont="1" applyFill="1" applyBorder="1" applyAlignment="1">
      <alignment vertical="center"/>
    </xf>
    <xf numFmtId="0" fontId="14" fillId="0" borderId="4" xfId="0" applyFont="1" applyFill="1" applyBorder="1" applyAlignment="1">
      <alignment horizontal="center" vertical="center"/>
    </xf>
    <xf numFmtId="176" fontId="14" fillId="0" borderId="4" xfId="0" applyNumberFormat="1" applyFont="1" applyFill="1" applyBorder="1" applyAlignment="1">
      <alignment horizontal="center" vertical="center" wrapText="1"/>
    </xf>
    <xf numFmtId="0" fontId="8" fillId="0" borderId="4" xfId="0" applyFont="1" applyFill="1" applyBorder="1" applyAlignment="1" applyProtection="1">
      <alignment horizontal="center" vertical="center" wrapText="1"/>
    </xf>
    <xf numFmtId="0" fontId="8" fillId="0" borderId="4" xfId="0" applyFont="1" applyFill="1" applyBorder="1" applyAlignment="1" applyProtection="1">
      <alignment horizontal="left" vertical="top" wrapText="1"/>
    </xf>
    <xf numFmtId="0" fontId="11" fillId="0" borderId="0" xfId="0" applyNumberFormat="1" applyFont="1" applyFill="1" applyAlignment="1">
      <alignment vertical="center"/>
    </xf>
    <xf numFmtId="0" fontId="12" fillId="0" borderId="4" xfId="0" applyFont="1" applyFill="1" applyBorder="1" applyAlignment="1"/>
    <xf numFmtId="0" fontId="2" fillId="0" borderId="4" xfId="0" applyFont="1" applyFill="1" applyBorder="1" applyAlignment="1"/>
    <xf numFmtId="0" fontId="8" fillId="0" borderId="4" xfId="0" applyFont="1" applyFill="1" applyBorder="1" applyAlignment="1" applyProtection="1">
      <protection locked="0"/>
    </xf>
    <xf numFmtId="0" fontId="8" fillId="0" borderId="4" xfId="0" applyFont="1" applyFill="1" applyBorder="1" applyAlignment="1" applyProtection="1">
      <alignment wrapText="1"/>
      <protection locked="0"/>
    </xf>
    <xf numFmtId="0" fontId="8" fillId="0" borderId="4" xfId="0" applyNumberFormat="1" applyFont="1" applyFill="1" applyBorder="1" applyAlignment="1" applyProtection="1">
      <alignment horizontal="center" vertical="center" wrapText="1"/>
    </xf>
    <xf numFmtId="176" fontId="2" fillId="0" borderId="4" xfId="0" applyNumberFormat="1" applyFont="1" applyFill="1" applyBorder="1" applyAlignment="1">
      <alignment horizontal="center" vertical="center" wrapText="1"/>
    </xf>
    <xf numFmtId="0" fontId="14" fillId="0" borderId="4" xfId="0" applyFont="1" applyFill="1" applyBorder="1" applyAlignment="1"/>
    <xf numFmtId="0" fontId="0" fillId="0" borderId="4" xfId="0" applyFont="1" applyFill="1" applyBorder="1" applyAlignment="1"/>
    <xf numFmtId="0" fontId="2" fillId="0" borderId="0" xfId="0" applyFont="1" applyFill="1" applyBorder="1" applyProtection="1">
      <protection locked="0"/>
    </xf>
    <xf numFmtId="0" fontId="15" fillId="0" borderId="0" xfId="0" applyFont="1" applyFill="1" applyBorder="1" applyAlignment="1" applyProtection="1">
      <alignment vertical="center"/>
      <protection locked="0"/>
    </xf>
    <xf numFmtId="0" fontId="16" fillId="0" borderId="0" xfId="0" applyFont="1" applyFill="1" applyBorder="1"/>
    <xf numFmtId="0" fontId="16" fillId="0" borderId="0" xfId="0" applyFont="1" applyFill="1" applyBorder="1" applyProtection="1">
      <protection locked="0"/>
    </xf>
    <xf numFmtId="0" fontId="16" fillId="0" borderId="0" xfId="0" applyFont="1" applyFill="1" applyBorder="1" applyAlignment="1" applyProtection="1">
      <protection locked="0"/>
    </xf>
    <xf numFmtId="0" fontId="16" fillId="0" borderId="0" xfId="0" applyFont="1" applyFill="1" applyBorder="1" applyAlignment="1">
      <alignment vertical="center"/>
    </xf>
    <xf numFmtId="0" fontId="17" fillId="0" borderId="0" xfId="0" applyFont="1" applyFill="1" applyBorder="1" applyAlignment="1" applyProtection="1">
      <alignment vertical="center"/>
      <protection locked="0"/>
    </xf>
    <xf numFmtId="0" fontId="2" fillId="0" borderId="0" xfId="0" applyFont="1" applyFill="1" applyProtection="1">
      <protection locked="0"/>
    </xf>
    <xf numFmtId="0" fontId="15" fillId="0" borderId="0" xfId="0" applyFont="1" applyFill="1" applyBorder="1"/>
    <xf numFmtId="0" fontId="16" fillId="0" borderId="0" xfId="0" applyFont="1" applyFill="1" applyAlignment="1">
      <alignment horizontal="left" vertical="top"/>
    </xf>
    <xf numFmtId="0" fontId="0" fillId="0" borderId="0" xfId="0" applyFont="1" applyFill="1" applyBorder="1" applyAlignment="1">
      <alignment horizontal="center"/>
    </xf>
    <xf numFmtId="0" fontId="0" fillId="0" borderId="0" xfId="0" applyFont="1" applyFill="1" applyBorder="1" applyAlignment="1">
      <alignment wrapText="1"/>
    </xf>
    <xf numFmtId="0" fontId="12" fillId="0" borderId="0" xfId="0" applyFont="1" applyFill="1" applyBorder="1" applyAlignment="1">
      <alignment horizontal="left"/>
    </xf>
    <xf numFmtId="176" fontId="0" fillId="0" borderId="0" xfId="0" applyNumberFormat="1" applyFont="1" applyFill="1" applyBorder="1" applyAlignment="1">
      <alignment horizontal="center" vertical="center"/>
    </xf>
    <xf numFmtId="0" fontId="0" fillId="0" borderId="0" xfId="0" applyFont="1" applyFill="1" applyBorder="1"/>
    <xf numFmtId="176" fontId="0" fillId="0" borderId="0" xfId="0" applyNumberFormat="1" applyFont="1" applyFill="1" applyBorder="1"/>
    <xf numFmtId="0" fontId="0" fillId="0" borderId="0" xfId="0" applyFont="1"/>
    <xf numFmtId="0" fontId="4" fillId="0" borderId="0" xfId="0" applyFont="1" applyFill="1" applyBorder="1" applyAlignment="1" applyProtection="1">
      <alignment horizontal="left" vertical="center" wrapText="1"/>
    </xf>
    <xf numFmtId="0" fontId="18" fillId="0" borderId="1" xfId="0" applyFont="1" applyFill="1" applyBorder="1" applyAlignment="1" applyProtection="1">
      <alignment horizontal="center" vertical="center" wrapText="1"/>
    </xf>
    <xf numFmtId="0" fontId="18" fillId="0" borderId="2" xfId="0" applyFont="1" applyFill="1" applyBorder="1" applyAlignment="1" applyProtection="1">
      <alignment horizontal="center" vertical="center" wrapText="1"/>
    </xf>
    <xf numFmtId="0" fontId="19" fillId="0" borderId="2" xfId="0" applyFont="1" applyFill="1" applyBorder="1" applyAlignment="1" applyProtection="1">
      <alignment horizontal="center" vertical="center" wrapText="1"/>
    </xf>
    <xf numFmtId="176" fontId="18" fillId="0" borderId="2" xfId="0" applyNumberFormat="1" applyFont="1" applyFill="1" applyBorder="1" applyAlignment="1" applyProtection="1">
      <alignment horizontal="center" vertical="center" wrapText="1"/>
    </xf>
    <xf numFmtId="0" fontId="18" fillId="0" borderId="2" xfId="0" applyFont="1" applyFill="1" applyBorder="1" applyAlignment="1" applyProtection="1">
      <alignment horizontal="center" vertical="center" wrapText="1"/>
      <protection locked="0"/>
    </xf>
    <xf numFmtId="176" fontId="19" fillId="0" borderId="2" xfId="0" applyNumberFormat="1" applyFont="1" applyFill="1" applyBorder="1" applyAlignment="1" applyProtection="1">
      <alignment horizontal="center" vertical="center" wrapText="1"/>
      <protection locked="0"/>
    </xf>
    <xf numFmtId="0" fontId="18" fillId="0" borderId="3" xfId="0" applyFont="1" applyFill="1" applyBorder="1" applyAlignment="1" applyProtection="1">
      <alignment horizontal="center" vertical="center" wrapText="1"/>
    </xf>
    <xf numFmtId="0" fontId="18" fillId="0" borderId="4" xfId="0"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176" fontId="18" fillId="0" borderId="4" xfId="0" applyNumberFormat="1" applyFont="1" applyFill="1" applyBorder="1" applyAlignment="1" applyProtection="1">
      <alignment horizontal="center" vertical="center" wrapText="1"/>
    </xf>
    <xf numFmtId="0" fontId="18" fillId="0" borderId="4" xfId="0" applyFont="1" applyFill="1" applyBorder="1" applyAlignment="1" applyProtection="1">
      <alignment horizontal="center" vertical="center" wrapText="1"/>
      <protection locked="0"/>
    </xf>
    <xf numFmtId="176" fontId="19" fillId="0" borderId="4" xfId="0" applyNumberFormat="1" applyFont="1" applyFill="1" applyBorder="1" applyAlignment="1" applyProtection="1">
      <alignment horizontal="center" vertical="center" wrapText="1"/>
      <protection locked="0"/>
    </xf>
    <xf numFmtId="0" fontId="16"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17" fillId="0" borderId="4" xfId="0" applyFont="1" applyFill="1" applyBorder="1" applyAlignment="1" applyProtection="1">
      <alignment horizontal="left" vertical="center" wrapText="1"/>
    </xf>
    <xf numFmtId="0" fontId="17" fillId="0" borderId="4" xfId="0" applyFont="1" applyFill="1" applyBorder="1" applyAlignment="1" applyProtection="1">
      <alignment horizontal="center" vertical="center" wrapText="1"/>
    </xf>
    <xf numFmtId="176" fontId="17" fillId="0" borderId="4" xfId="0" applyNumberFormat="1" applyFont="1" applyFill="1" applyBorder="1" applyAlignment="1" applyProtection="1">
      <alignment horizontal="center" vertical="center" wrapText="1"/>
    </xf>
    <xf numFmtId="176" fontId="17" fillId="0" borderId="4" xfId="0" applyNumberFormat="1" applyFont="1" applyFill="1" applyBorder="1" applyAlignment="1" applyProtection="1">
      <alignment horizontal="center" vertical="center" wrapText="1"/>
      <protection locked="0"/>
    </xf>
    <xf numFmtId="0" fontId="20" fillId="0" borderId="4" xfId="0" applyFont="1" applyFill="1" applyBorder="1" applyAlignment="1" applyProtection="1">
      <alignment horizontal="center" vertical="center" wrapText="1"/>
    </xf>
    <xf numFmtId="177" fontId="17" fillId="0" borderId="4" xfId="0" applyNumberFormat="1" applyFont="1" applyFill="1" applyBorder="1" applyAlignment="1" applyProtection="1">
      <alignment horizontal="center" vertical="center" wrapText="1"/>
    </xf>
    <xf numFmtId="0" fontId="17" fillId="0" borderId="4" xfId="0" applyFont="1" applyFill="1" applyBorder="1" applyAlignment="1">
      <alignment horizontal="left" vertical="center" wrapText="1"/>
    </xf>
    <xf numFmtId="0" fontId="17" fillId="0" borderId="4" xfId="0" applyFont="1" applyFill="1" applyBorder="1" applyAlignment="1">
      <alignment horizontal="center" vertical="center" wrapText="1"/>
    </xf>
    <xf numFmtId="177" fontId="17" fillId="0" borderId="4" xfId="0" applyNumberFormat="1" applyFont="1" applyFill="1" applyBorder="1" applyAlignment="1">
      <alignment horizontal="center" vertical="center" wrapText="1"/>
    </xf>
    <xf numFmtId="176" fontId="17" fillId="0" borderId="4" xfId="0" applyNumberFormat="1" applyFont="1" applyFill="1" applyBorder="1" applyAlignment="1">
      <alignment horizontal="center" vertical="center" wrapText="1"/>
    </xf>
    <xf numFmtId="0" fontId="17" fillId="0" borderId="4" xfId="0"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protection locked="0"/>
    </xf>
    <xf numFmtId="0" fontId="17" fillId="0" borderId="4" xfId="0" applyNumberFormat="1" applyFont="1" applyFill="1" applyBorder="1" applyAlignment="1" applyProtection="1">
      <alignment horizontal="center" vertical="center" wrapText="1"/>
      <protection locked="0"/>
    </xf>
    <xf numFmtId="0" fontId="16" fillId="0" borderId="4" xfId="0" applyFont="1" applyFill="1" applyBorder="1" applyAlignment="1">
      <alignment horizontal="center" vertical="center" wrapText="1"/>
    </xf>
    <xf numFmtId="0" fontId="20" fillId="0" borderId="4" xfId="0" applyFont="1" applyFill="1" applyBorder="1" applyAlignment="1" applyProtection="1">
      <alignment horizontal="left" vertical="top" wrapText="1"/>
    </xf>
    <xf numFmtId="0" fontId="8" fillId="0" borderId="4" xfId="0" applyNumberFormat="1" applyFont="1" applyFill="1" applyBorder="1" applyAlignment="1" applyProtection="1">
      <alignment horizontal="center" vertical="center" wrapText="1"/>
      <protection locked="0"/>
    </xf>
    <xf numFmtId="176" fontId="16" fillId="0" borderId="4" xfId="0" applyNumberFormat="1" applyFont="1" applyFill="1" applyBorder="1" applyAlignment="1" applyProtection="1">
      <alignment horizontal="center" vertical="center"/>
      <protection locked="0"/>
    </xf>
    <xf numFmtId="0" fontId="18" fillId="0" borderId="8" xfId="0" applyFont="1" applyFill="1" applyBorder="1" applyAlignment="1">
      <alignment horizontal="center" vertical="center" wrapText="1"/>
    </xf>
    <xf numFmtId="0" fontId="19" fillId="0" borderId="8" xfId="0" applyFont="1" applyFill="1" applyBorder="1" applyAlignment="1">
      <alignment horizontal="left" vertical="center" wrapText="1"/>
    </xf>
    <xf numFmtId="0" fontId="19" fillId="0" borderId="8" xfId="0" applyFont="1" applyFill="1" applyBorder="1" applyAlignment="1">
      <alignment horizontal="center" vertical="center" wrapText="1"/>
    </xf>
    <xf numFmtId="176" fontId="19" fillId="0" borderId="8" xfId="0" applyNumberFormat="1" applyFont="1" applyFill="1" applyBorder="1" applyAlignment="1">
      <alignment horizontal="center" vertical="center" wrapText="1"/>
    </xf>
    <xf numFmtId="0" fontId="20" fillId="0" borderId="13" xfId="0" applyFont="1" applyFill="1" applyBorder="1" applyAlignment="1" applyProtection="1">
      <alignment horizontal="center" vertical="top" wrapText="1"/>
    </xf>
    <xf numFmtId="0" fontId="20" fillId="0" borderId="14" xfId="0" applyFont="1" applyFill="1" applyBorder="1" applyAlignment="1" applyProtection="1">
      <alignment horizontal="left" vertical="top" wrapText="1"/>
    </xf>
    <xf numFmtId="0" fontId="18" fillId="0" borderId="9" xfId="0"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wrapText="1"/>
      <protection locked="0"/>
    </xf>
    <xf numFmtId="0" fontId="17" fillId="0" borderId="10" xfId="0" applyFont="1" applyFill="1" applyBorder="1" applyAlignment="1">
      <alignment horizontal="center" vertical="center" wrapText="1"/>
    </xf>
    <xf numFmtId="0" fontId="17" fillId="0" borderId="10" xfId="0" applyFont="1" applyFill="1" applyBorder="1" applyAlignment="1" applyProtection="1">
      <alignment horizontal="center" vertical="center" wrapText="1"/>
      <protection locked="0"/>
    </xf>
    <xf numFmtId="0" fontId="8" fillId="0" borderId="10" xfId="0" applyFont="1" applyFill="1" applyBorder="1" applyAlignment="1" applyProtection="1">
      <alignment horizontal="center" vertical="center" wrapText="1"/>
      <protection locked="0"/>
    </xf>
    <xf numFmtId="0" fontId="19" fillId="0" borderId="12" xfId="0" applyFont="1" applyFill="1" applyBorder="1" applyAlignment="1">
      <alignment horizontal="center" vertical="center" wrapText="1"/>
    </xf>
    <xf numFmtId="0" fontId="20" fillId="0" borderId="15" xfId="0" applyFont="1" applyFill="1" applyBorder="1" applyAlignment="1" applyProtection="1">
      <alignment horizontal="left" vertical="top" wrapText="1"/>
    </xf>
    <xf numFmtId="0" fontId="18" fillId="0" borderId="0" xfId="0" applyFont="1" applyFill="1" applyBorder="1" applyAlignment="1" applyProtection="1">
      <alignment vertical="center"/>
      <protection locked="0"/>
    </xf>
    <xf numFmtId="0" fontId="20" fillId="0" borderId="0" xfId="0" applyFont="1" applyFill="1" applyBorder="1" applyProtection="1">
      <protection locked="0"/>
    </xf>
    <xf numFmtId="0" fontId="1" fillId="0" borderId="0" xfId="0" applyFont="1" applyAlignment="1">
      <alignment horizontal="center" vertical="center" wrapText="1"/>
    </xf>
    <xf numFmtId="0" fontId="0" fillId="0" borderId="0" xfId="0" applyAlignment="1">
      <alignment horizontal="center" vertical="center" wrapText="1"/>
    </xf>
    <xf numFmtId="176" fontId="0" fillId="0" borderId="0" xfId="0" applyNumberFormat="1" applyAlignment="1">
      <alignment horizontal="center" vertical="center" wrapText="1"/>
    </xf>
    <xf numFmtId="0" fontId="4" fillId="0" borderId="0" xfId="0" applyFont="1" applyAlignment="1">
      <alignment horizontal="center" vertical="center" wrapText="1"/>
    </xf>
    <xf numFmtId="0" fontId="21"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76" fontId="6" fillId="0" borderId="2"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8" fillId="0" borderId="3" xfId="0" applyFont="1" applyBorder="1" applyAlignment="1">
      <alignment horizontal="center" vertical="center" wrapText="1"/>
    </xf>
    <xf numFmtId="176" fontId="22" fillId="0" borderId="4"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6" fillId="0" borderId="8" xfId="0" applyFont="1" applyBorder="1" applyAlignment="1">
      <alignment horizontal="center" vertical="center" wrapText="1"/>
    </xf>
    <xf numFmtId="176" fontId="3" fillId="0" borderId="8" xfId="0" applyNumberFormat="1" applyFont="1" applyBorder="1" applyAlignment="1">
      <alignment horizontal="center" vertical="center" wrapText="1"/>
    </xf>
    <xf numFmtId="0" fontId="3" fillId="0" borderId="12" xfId="0" applyFont="1" applyBorder="1" applyAlignment="1">
      <alignment horizontal="center" vertical="center" wrapText="1"/>
    </xf>
    <xf numFmtId="0" fontId="23" fillId="0" borderId="0" xfId="0" applyFont="1" applyAlignment="1">
      <alignment horizontal="center" vertical="center" wrapText="1"/>
    </xf>
    <xf numFmtId="0" fontId="8" fillId="0" borderId="0" xfId="0" applyFont="1" applyFill="1" applyAlignment="1" applyProtection="1">
      <alignment vertical="top" wrapText="1"/>
    </xf>
    <xf numFmtId="0" fontId="8" fillId="0" borderId="0" xfId="0" applyFont="1" applyFill="1" applyAlignment="1" applyProtection="1">
      <alignment horizontal="left" vertical="top" wrapText="1"/>
    </xf>
    <xf numFmtId="0" fontId="8" fillId="0" borderId="0" xfId="0" applyFont="1" applyFill="1" applyAlignment="1" applyProtection="1">
      <alignment vertical="center" wrapText="1"/>
    </xf>
    <xf numFmtId="0" fontId="0" fillId="0" borderId="0" xfId="0" applyFont="1" applyAlignment="1">
      <alignment horizontal="center" vertical="center" wrapText="1"/>
    </xf>
    <xf numFmtId="0" fontId="24" fillId="0" borderId="0" xfId="0" applyFont="1" applyAlignment="1">
      <alignment horizontal="center" vertical="center" wrapText="1"/>
    </xf>
    <xf numFmtId="176" fontId="24" fillId="0" borderId="0" xfId="0" applyNumberFormat="1" applyFont="1" applyAlignment="1">
      <alignment horizontal="center" vertical="center" wrapText="1"/>
    </xf>
    <xf numFmtId="0" fontId="25" fillId="0" borderId="0" xfId="0" applyFont="1" applyAlignment="1">
      <alignment horizontal="center" vertical="center" wrapText="1"/>
    </xf>
    <xf numFmtId="176" fontId="25" fillId="0" borderId="0" xfId="0" applyNumberFormat="1" applyFont="1" applyAlignment="1">
      <alignment horizontal="center" vertical="center" wrapText="1"/>
    </xf>
    <xf numFmtId="0" fontId="26" fillId="0" borderId="0" xfId="0" applyFont="1" applyAlignment="1">
      <alignment horizontal="center" vertical="center" wrapText="1"/>
    </xf>
    <xf numFmtId="176" fontId="26" fillId="0" borderId="0" xfId="0" applyNumberFormat="1" applyFont="1" applyAlignment="1">
      <alignment horizontal="center" vertical="center" wrapText="1"/>
    </xf>
    <xf numFmtId="176" fontId="1" fillId="0" borderId="0" xfId="0" applyNumberFormat="1" applyFont="1" applyAlignment="1">
      <alignment horizontal="center" vertical="center" wrapText="1"/>
    </xf>
    <xf numFmtId="176" fontId="0" fillId="0" borderId="0" xfId="0" applyNumberFormat="1" applyFont="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常规 53" xfId="39"/>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3232" xfId="51"/>
    <cellStyle name="常规 2" xfId="52"/>
    <cellStyle name="常规 3" xfId="53"/>
    <cellStyle name="常规 5" xfId="54"/>
    <cellStyle name="常规 7" xfId="55"/>
  </cellStyles>
  <tableStyles count="0" defaultTableStyle="TableStyleMedium9"/>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4" Type="http://schemas.openxmlformats.org/officeDocument/2006/relationships/image" Target="media/image5.png"/><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_rels/workbook.xml.rels><?xml version="1.0" encoding="UTF-8" standalone="yes"?>
<Relationships xmlns="http://schemas.openxmlformats.org/package/2006/relationships"><Relationship Id="rId9" Type="http://www.wps.cn/officeDocument/2020/cellImage" Target="cellimages.xml"/><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238125</xdr:colOff>
      <xdr:row>8</xdr:row>
      <xdr:rowOff>177800</xdr:rowOff>
    </xdr:from>
    <xdr:to>
      <xdr:col>8</xdr:col>
      <xdr:colOff>1238250</xdr:colOff>
      <xdr:row>8</xdr:row>
      <xdr:rowOff>845820</xdr:rowOff>
    </xdr:to>
    <xdr:pic>
      <xdr:nvPicPr>
        <xdr:cNvPr id="2" name="图片 1"/>
        <xdr:cNvPicPr>
          <a:picLocks noChangeAspect="1"/>
        </xdr:cNvPicPr>
      </xdr:nvPicPr>
      <xdr:blipFill>
        <a:blip r:embed="rId1"/>
        <a:stretch>
          <a:fillRect/>
        </a:stretch>
      </xdr:blipFill>
      <xdr:spPr>
        <a:xfrm>
          <a:off x="5257800" y="5270500"/>
          <a:ext cx="1000125" cy="66802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28009;&#24503;\&#21608;&#38745;&#24609;2022.8.20\2021\&#23452;&#38451;&#23665;&#27700;&#25991;&#33489;\31.&#27979;&#31639;&#23452;&#38451;&#22823;&#21306;&#26223;&#35266;B007\2.&#28165;&#26631;\3.&#21512;&#21516;&#12289;&#28165;&#21333;&#12289;&#23450;&#26631;&#25253;&#21578;-&#38134;&#36808;&#20316;&#24223;\03&#12289;20220711&#38468;&#20214;&#20108;&#12289;&#12298;&#20215;&#26684;&#28165;&#21333;&#65288;&#23452;&#38451;&#23665;&#27700;&#25991;&#33489;&#39033;&#30446;&#22823;&#21306;&#26223;&#35266;&#25552;&#21319;&#25913;&#36896;&#26045;&#24037;&#24037;&#31243;&#65289;&#1229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表"/>
      <sheetName val="东大门提升改造汇总表(表2)"/>
      <sheetName val="硬质景观(表2.1)"/>
      <sheetName val="电气(表2.2)"/>
      <sheetName val="雨水(表2.3)"/>
      <sheetName val="增加座椅、伞架、花箱(表3)"/>
      <sheetName val="儿童游乐措施(表4)"/>
      <sheetName val="驱蚊系统(表5) "/>
    </sheetNames>
    <sheetDataSet>
      <sheetData sheetId="0"/>
      <sheetData sheetId="1"/>
      <sheetData sheetId="2">
        <row r="24">
          <cell r="H24">
            <v>185886.294995128</v>
          </cell>
        </row>
      </sheetData>
      <sheetData sheetId="3">
        <row r="15">
          <cell r="H15">
            <v>21855.69225</v>
          </cell>
        </row>
      </sheetData>
      <sheetData sheetId="4">
        <row r="8">
          <cell r="H8">
            <v>1060.3</v>
          </cell>
        </row>
      </sheetData>
      <sheetData sheetId="5">
        <row r="12">
          <cell r="H12">
            <v>3500</v>
          </cell>
        </row>
      </sheetData>
      <sheetData sheetId="6">
        <row r="6">
          <cell r="H6">
            <v>4000</v>
          </cell>
        </row>
        <row r="7">
          <cell r="H7">
            <v>4000</v>
          </cell>
        </row>
        <row r="9">
          <cell r="H9">
            <v>4500</v>
          </cell>
        </row>
        <row r="10">
          <cell r="H10">
            <v>720</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
  <sheetViews>
    <sheetView tabSelected="1" workbookViewId="0">
      <selection activeCell="N7" sqref="N7"/>
    </sheetView>
  </sheetViews>
  <sheetFormatPr defaultColWidth="9.14285714285714" defaultRowHeight="28.15" customHeight="1" outlineLevelRow="6"/>
  <cols>
    <col min="1" max="1" width="6.85714285714286" style="142" customWidth="1"/>
    <col min="2" max="2" width="14" style="142" customWidth="1"/>
    <col min="3" max="3" width="9.85714285714286" style="142" customWidth="1"/>
    <col min="4" max="4" width="18.5714285714286" style="143" customWidth="1"/>
    <col min="5" max="5" width="16.8571428571429" style="142" customWidth="1"/>
    <col min="6" max="6" width="9.14285714285714" style="142"/>
    <col min="7" max="7" width="10.5714285714286" style="142"/>
    <col min="8" max="9" width="9.14285714285714" style="142"/>
    <col min="10" max="10" width="12.8571428571429" style="142" customWidth="1"/>
    <col min="11" max="11" width="16.7142857142857" style="142" customWidth="1"/>
    <col min="12" max="12" width="12.8571428571429" style="143" customWidth="1"/>
    <col min="13" max="13" width="16.8571428571429" style="142" customWidth="1"/>
    <col min="14" max="14" width="21" style="142" customWidth="1"/>
    <col min="15" max="16384" width="9.14285714285714" style="142"/>
  </cols>
  <sheetData>
    <row r="1" ht="59.1" customHeight="1" spans="1:5">
      <c r="A1" s="144" t="s">
        <v>0</v>
      </c>
      <c r="B1" s="145"/>
      <c r="C1" s="145"/>
      <c r="D1" s="145"/>
      <c r="E1" s="145"/>
    </row>
    <row r="2" s="141" customFormat="1" customHeight="1" spans="1:14">
      <c r="A2" s="146" t="s">
        <v>1</v>
      </c>
      <c r="B2" s="147" t="s">
        <v>2</v>
      </c>
      <c r="C2" s="147" t="s">
        <v>3</v>
      </c>
      <c r="D2" s="148" t="s">
        <v>4</v>
      </c>
      <c r="E2" s="149" t="s">
        <v>5</v>
      </c>
      <c r="K2" s="162" t="s">
        <v>6</v>
      </c>
      <c r="L2" s="163" t="s">
        <v>7</v>
      </c>
      <c r="M2" s="162" t="s">
        <v>8</v>
      </c>
      <c r="N2" s="162" t="s">
        <v>5</v>
      </c>
    </row>
    <row r="3" ht="51" customHeight="1" spans="1:14">
      <c r="A3" s="150">
        <v>1</v>
      </c>
      <c r="B3" s="22" t="s">
        <v>9</v>
      </c>
      <c r="C3" s="22" t="s">
        <v>10</v>
      </c>
      <c r="D3" s="151">
        <f>土建部分!H36</f>
        <v>241245</v>
      </c>
      <c r="E3" s="152" t="s">
        <v>11</v>
      </c>
      <c r="K3" s="142">
        <f>'[1]硬质景观(表2.1)'!$H$24+55000</f>
        <v>240886.294995128</v>
      </c>
      <c r="L3" s="143">
        <f>土建部分!H36-土建部分!H34-土建部分!H33</f>
        <v>219045</v>
      </c>
      <c r="M3" s="142">
        <f>L3-K3</f>
        <v>-21841.294995128</v>
      </c>
      <c r="N3" s="164" t="s">
        <v>12</v>
      </c>
    </row>
    <row r="4" ht="51" customHeight="1" spans="1:13">
      <c r="A4" s="150">
        <v>2</v>
      </c>
      <c r="B4" s="22" t="s">
        <v>13</v>
      </c>
      <c r="C4" s="22" t="s">
        <v>10</v>
      </c>
      <c r="D4" s="151">
        <f>安装部分!H19</f>
        <v>20355</v>
      </c>
      <c r="E4" s="152" t="s">
        <v>11</v>
      </c>
      <c r="K4" s="142">
        <f>'[1]电气(表2.2)'!$H$15+'[1]雨水(表2.3)'!$H$8</f>
        <v>22915.99225</v>
      </c>
      <c r="L4" s="143">
        <f>安装部分!H19</f>
        <v>20355</v>
      </c>
      <c r="M4" s="142">
        <f>L4-K4</f>
        <v>-2560.99225</v>
      </c>
    </row>
    <row r="5" ht="51" customHeight="1" spans="1:13">
      <c r="A5" s="150">
        <v>3</v>
      </c>
      <c r="B5" s="22" t="s">
        <v>14</v>
      </c>
      <c r="C5" s="22" t="s">
        <v>10</v>
      </c>
      <c r="D5" s="151">
        <f>增加设施!H10</f>
        <v>14600</v>
      </c>
      <c r="E5" s="152" t="s">
        <v>11</v>
      </c>
      <c r="K5" s="142">
        <f>'[1]儿童游乐措施(表4)'!$H$6+'[1]儿童游乐措施(表4)'!$H$7+'[1]儿童游乐措施(表4)'!$H$9+'[1]儿童游乐措施(表4)'!$H$10+'[1]增加座椅、伞架、花箱(表3)'!$H$12</f>
        <v>16720</v>
      </c>
      <c r="L5" s="165">
        <f>增加设施!H10</f>
        <v>14600</v>
      </c>
      <c r="M5" s="142">
        <f>L5-K5</f>
        <v>-2120</v>
      </c>
    </row>
    <row r="6" s="141" customFormat="1" ht="51" customHeight="1" spans="1:13">
      <c r="A6" s="153">
        <v>4</v>
      </c>
      <c r="B6" s="154" t="s">
        <v>15</v>
      </c>
      <c r="C6" s="154" t="s">
        <v>10</v>
      </c>
      <c r="D6" s="155">
        <f>SUM(D3:D5)</f>
        <v>276200</v>
      </c>
      <c r="E6" s="156"/>
      <c r="H6" s="157"/>
      <c r="I6" s="166"/>
      <c r="J6" s="167"/>
      <c r="K6" s="157"/>
      <c r="L6" s="168"/>
      <c r="M6" s="162">
        <f>SUM(M3:M5)</f>
        <v>-26522.287245128</v>
      </c>
    </row>
    <row r="7" ht="81" customHeight="1" spans="1:13">
      <c r="A7" s="158" t="s">
        <v>16</v>
      </c>
      <c r="B7" s="159" t="s">
        <v>17</v>
      </c>
      <c r="C7" s="159"/>
      <c r="D7" s="159"/>
      <c r="E7" s="159"/>
      <c r="F7" s="160"/>
      <c r="H7" s="161"/>
      <c r="I7" s="161"/>
      <c r="J7" s="169"/>
      <c r="K7" s="164"/>
      <c r="M7" s="164"/>
    </row>
  </sheetData>
  <mergeCells count="2">
    <mergeCell ref="A1:E1"/>
    <mergeCell ref="B7:E7"/>
  </mergeCells>
  <printOptions horizontalCentered="1"/>
  <pageMargins left="0.118055555555556" right="0.118055555555556" top="0.118055555555556" bottom="0.118055555555556" header="0.511805555555556" footer="0.511805555555556"/>
  <pageSetup paperSize="9" scale="150"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37"/>
  <sheetViews>
    <sheetView zoomScale="130" zoomScaleNormal="130" workbookViewId="0">
      <pane xSplit="1" ySplit="4" topLeftCell="B31" activePane="bottomRight" state="frozen"/>
      <selection/>
      <selection pane="topRight"/>
      <selection pane="bottomLeft"/>
      <selection pane="bottomRight" activeCell="N34" sqref="N34"/>
    </sheetView>
  </sheetViews>
  <sheetFormatPr defaultColWidth="8.85714285714286" defaultRowHeight="12.75"/>
  <cols>
    <col min="1" max="1" width="7.57142857142857" style="87" customWidth="1"/>
    <col min="2" max="2" width="10" style="88" customWidth="1"/>
    <col min="3" max="3" width="36.1428571428571" style="89" customWidth="1"/>
    <col min="4" max="4" width="4.71428571428571" style="87" customWidth="1"/>
    <col min="5" max="5" width="7.71428571428571" style="90" customWidth="1"/>
    <col min="6" max="6" width="9.71428571428571" style="91" customWidth="1"/>
    <col min="7" max="7" width="7.28571428571429" style="91" customWidth="1"/>
    <col min="8" max="8" width="11" style="92" customWidth="1"/>
    <col min="9" max="9" width="5" style="91" customWidth="1"/>
    <col min="10" max="10" width="8.85714285714286" style="91"/>
    <col min="11" max="11" width="8.85714285714286" style="93"/>
    <col min="12" max="32" width="8.85714285714286" style="91"/>
    <col min="33" max="33" width="11" style="91" hidden="1" customWidth="1"/>
    <col min="34" max="16384" width="8.85714285714286" style="91"/>
  </cols>
  <sheetData>
    <row r="1" s="77" customFormat="1" ht="21" customHeight="1" spans="1:9">
      <c r="A1" s="7" t="s">
        <v>18</v>
      </c>
      <c r="B1" s="7"/>
      <c r="C1" s="94"/>
      <c r="D1" s="7"/>
      <c r="E1" s="8"/>
      <c r="F1" s="9"/>
      <c r="G1" s="9"/>
      <c r="H1" s="10"/>
      <c r="I1" s="9"/>
    </row>
    <row r="2" s="78" customFormat="1" ht="11.25" spans="1:9">
      <c r="A2" s="95" t="s">
        <v>1</v>
      </c>
      <c r="B2" s="96" t="s">
        <v>19</v>
      </c>
      <c r="C2" s="97" t="s">
        <v>20</v>
      </c>
      <c r="D2" s="96" t="s">
        <v>21</v>
      </c>
      <c r="E2" s="98" t="s">
        <v>22</v>
      </c>
      <c r="F2" s="99" t="s">
        <v>23</v>
      </c>
      <c r="G2" s="99"/>
      <c r="H2" s="100"/>
      <c r="I2" s="132"/>
    </row>
    <row r="3" s="78" customFormat="1" ht="11.25" spans="1:9">
      <c r="A3" s="101"/>
      <c r="B3" s="102"/>
      <c r="C3" s="103"/>
      <c r="D3" s="102"/>
      <c r="E3" s="104"/>
      <c r="F3" s="105" t="s">
        <v>24</v>
      </c>
      <c r="G3" s="105"/>
      <c r="H3" s="106" t="s">
        <v>25</v>
      </c>
      <c r="I3" s="133" t="s">
        <v>5</v>
      </c>
    </row>
    <row r="4" s="78" customFormat="1" ht="21" customHeight="1" spans="1:33">
      <c r="A4" s="101"/>
      <c r="B4" s="102"/>
      <c r="C4" s="103"/>
      <c r="D4" s="102"/>
      <c r="E4" s="104"/>
      <c r="F4" s="105"/>
      <c r="G4" s="105" t="s">
        <v>26</v>
      </c>
      <c r="H4" s="106"/>
      <c r="I4" s="133"/>
      <c r="AG4" s="139" t="s">
        <v>27</v>
      </c>
    </row>
    <row r="5" s="79" customFormat="1" ht="73.5" spans="1:9">
      <c r="A5" s="107">
        <v>1</v>
      </c>
      <c r="B5" s="108" t="s">
        <v>28</v>
      </c>
      <c r="C5" s="109" t="s">
        <v>29</v>
      </c>
      <c r="D5" s="110" t="s">
        <v>30</v>
      </c>
      <c r="E5" s="111">
        <f>3.7*1.845+3.7*1.575</f>
        <v>12.65</v>
      </c>
      <c r="F5" s="112">
        <v>568.24</v>
      </c>
      <c r="G5" s="112">
        <v>272.69</v>
      </c>
      <c r="H5" s="112">
        <f t="shared" ref="H5" si="0">E5*F5</f>
        <v>7188.24</v>
      </c>
      <c r="I5" s="134"/>
    </row>
    <row r="6" s="80" customFormat="1" ht="52.5" spans="1:33">
      <c r="A6" s="107">
        <v>2</v>
      </c>
      <c r="B6" s="113" t="s">
        <v>31</v>
      </c>
      <c r="C6" s="109" t="s">
        <v>32</v>
      </c>
      <c r="D6" s="110" t="s">
        <v>33</v>
      </c>
      <c r="E6" s="114">
        <f>(4*3+5*0.8)*43.96/1000</f>
        <v>0.703</v>
      </c>
      <c r="F6" s="112">
        <v>9000</v>
      </c>
      <c r="G6" s="112">
        <v>4800</v>
      </c>
      <c r="H6" s="112">
        <f t="shared" ref="H6:H35" si="1">E6*F6</f>
        <v>6327</v>
      </c>
      <c r="I6" s="134"/>
      <c r="AG6" s="80">
        <f>(4*3+5*0.8)*53.38/1000</f>
        <v>0.85408</v>
      </c>
    </row>
    <row r="7" s="81" customFormat="1" ht="52.5" spans="1:33">
      <c r="A7" s="107">
        <v>3</v>
      </c>
      <c r="B7" s="113" t="s">
        <v>34</v>
      </c>
      <c r="C7" s="109" t="s">
        <v>35</v>
      </c>
      <c r="D7" s="110" t="s">
        <v>33</v>
      </c>
      <c r="E7" s="114">
        <f>(6.75+5.75)*53.25/1000</f>
        <v>0.666</v>
      </c>
      <c r="F7" s="112">
        <v>9000</v>
      </c>
      <c r="G7" s="112">
        <v>4800</v>
      </c>
      <c r="H7" s="112">
        <f t="shared" si="1"/>
        <v>5994</v>
      </c>
      <c r="I7" s="134"/>
      <c r="AG7" s="81">
        <f>48.32*(6.75+5.75)/1000</f>
        <v>0.604</v>
      </c>
    </row>
    <row r="8" s="79" customFormat="1" ht="52.5" spans="1:33">
      <c r="A8" s="107">
        <v>4</v>
      </c>
      <c r="B8" s="108" t="s">
        <v>36</v>
      </c>
      <c r="C8" s="115" t="s">
        <v>37</v>
      </c>
      <c r="D8" s="116" t="s">
        <v>33</v>
      </c>
      <c r="E8" s="117">
        <f>(3.85+1.92+4.35+1.98+4.45+1.72+1.65+4.95)*31.84/1000</f>
        <v>0.792</v>
      </c>
      <c r="F8" s="112">
        <v>9000</v>
      </c>
      <c r="G8" s="112">
        <v>4800</v>
      </c>
      <c r="H8" s="112">
        <f t="shared" si="1"/>
        <v>7128</v>
      </c>
      <c r="I8" s="134"/>
      <c r="AG8" s="79">
        <f>41.95*(3.85+4.35+1.92+1.98+4.45+1.72+4.95+1.65)/1000</f>
        <v>1.0432965</v>
      </c>
    </row>
    <row r="9" s="79" customFormat="1" ht="52.5" spans="1:33">
      <c r="A9" s="107">
        <v>5</v>
      </c>
      <c r="B9" s="108" t="s">
        <v>36</v>
      </c>
      <c r="C9" s="115" t="s">
        <v>38</v>
      </c>
      <c r="D9" s="116" t="s">
        <v>33</v>
      </c>
      <c r="E9" s="117">
        <f>(1.92+1.8+1.7+1.65+0.935*2+0.927)*18.84/1000</f>
        <v>0.186</v>
      </c>
      <c r="F9" s="112">
        <v>9000</v>
      </c>
      <c r="G9" s="112">
        <v>4800</v>
      </c>
      <c r="H9" s="112">
        <f t="shared" si="1"/>
        <v>1674</v>
      </c>
      <c r="I9" s="134"/>
      <c r="AG9" s="79">
        <f>18.84*(0.665*8+0.74+0.83+0.93*2+0.92)/1000</f>
        <v>0.1821828</v>
      </c>
    </row>
    <row r="10" s="79" customFormat="1" ht="52.5" spans="1:33">
      <c r="A10" s="107">
        <v>6</v>
      </c>
      <c r="B10" s="108" t="s">
        <v>36</v>
      </c>
      <c r="C10" s="115" t="s">
        <v>39</v>
      </c>
      <c r="D10" s="116" t="s">
        <v>33</v>
      </c>
      <c r="E10" s="117">
        <f>(16.98*2+3.67*2+0.665*11+0.73+0.83+0.665*4)*13.35/1000</f>
        <v>0.705</v>
      </c>
      <c r="F10" s="112">
        <v>9000</v>
      </c>
      <c r="G10" s="112">
        <v>4800</v>
      </c>
      <c r="H10" s="112">
        <f t="shared" si="1"/>
        <v>6345</v>
      </c>
      <c r="I10" s="134"/>
      <c r="AG10" s="79">
        <f>13.35*(17.1*2+3.67*2+0.665*7)/1000</f>
        <v>0.61670325</v>
      </c>
    </row>
    <row r="11" s="79" customFormat="1" ht="31.5" spans="1:9">
      <c r="A11" s="107">
        <v>7</v>
      </c>
      <c r="B11" s="108" t="s">
        <v>40</v>
      </c>
      <c r="C11" s="115" t="s">
        <v>41</v>
      </c>
      <c r="D11" s="116" t="s">
        <v>33</v>
      </c>
      <c r="E11" s="117">
        <f>(16.98*3+3.55*14)*7.07/1000*2</f>
        <v>1.423</v>
      </c>
      <c r="F11" s="112">
        <v>10000</v>
      </c>
      <c r="G11" s="112">
        <v>4800</v>
      </c>
      <c r="H11" s="112">
        <f t="shared" si="1"/>
        <v>14230</v>
      </c>
      <c r="I11" s="134"/>
    </row>
    <row r="12" s="79" customFormat="1" ht="31.5" spans="1:9">
      <c r="A12" s="107">
        <v>8</v>
      </c>
      <c r="B12" s="108" t="s">
        <v>42</v>
      </c>
      <c r="C12" s="115" t="s">
        <v>43</v>
      </c>
      <c r="D12" s="116" t="s">
        <v>30</v>
      </c>
      <c r="E12" s="118">
        <f>17.3*3.87+17.1*3.67+0.533*(17.1+3.67)*2+0.05*(16.35+2.4)*2*2</f>
        <v>155.6</v>
      </c>
      <c r="F12" s="112">
        <v>512.65</v>
      </c>
      <c r="G12" s="116">
        <v>245</v>
      </c>
      <c r="H12" s="112">
        <f t="shared" si="1"/>
        <v>79768.34</v>
      </c>
      <c r="I12" s="134"/>
    </row>
    <row r="13" s="82" customFormat="1" ht="31.5" spans="1:9">
      <c r="A13" s="107">
        <v>9</v>
      </c>
      <c r="B13" s="108" t="s">
        <v>44</v>
      </c>
      <c r="C13" s="115" t="s">
        <v>45</v>
      </c>
      <c r="D13" s="116" t="s">
        <v>46</v>
      </c>
      <c r="E13" s="118">
        <f>(16.35+2.4)*2</f>
        <v>37.5</v>
      </c>
      <c r="F13" s="112">
        <v>200</v>
      </c>
      <c r="G13" s="116">
        <v>145</v>
      </c>
      <c r="H13" s="112">
        <f t="shared" si="1"/>
        <v>7500</v>
      </c>
      <c r="I13" s="134"/>
    </row>
    <row r="14" s="80" customFormat="1" ht="42" spans="1:9">
      <c r="A14" s="107">
        <v>10</v>
      </c>
      <c r="B14" s="113" t="s">
        <v>47</v>
      </c>
      <c r="C14" s="109" t="s">
        <v>48</v>
      </c>
      <c r="D14" s="110" t="s">
        <v>49</v>
      </c>
      <c r="E14" s="111">
        <v>1</v>
      </c>
      <c r="F14" s="112">
        <v>3800</v>
      </c>
      <c r="G14" s="119">
        <v>2800</v>
      </c>
      <c r="H14" s="112">
        <f t="shared" si="1"/>
        <v>3800</v>
      </c>
      <c r="I14" s="135"/>
    </row>
    <row r="15" s="79" customFormat="1" ht="21" spans="1:9">
      <c r="A15" s="107">
        <v>11</v>
      </c>
      <c r="B15" s="108" t="s">
        <v>50</v>
      </c>
      <c r="C15" s="115" t="s">
        <v>51</v>
      </c>
      <c r="D15" s="116" t="s">
        <v>30</v>
      </c>
      <c r="E15" s="111">
        <f>(7.53+7.95+13.48+14.26)*3-13.48*3*0</f>
        <v>129.66</v>
      </c>
      <c r="F15" s="112">
        <v>18.8</v>
      </c>
      <c r="G15" s="116"/>
      <c r="H15" s="112">
        <f t="shared" si="1"/>
        <v>2437.61</v>
      </c>
      <c r="I15" s="134"/>
    </row>
    <row r="16" s="83" customFormat="1" ht="84" spans="1:9">
      <c r="A16" s="107">
        <v>12</v>
      </c>
      <c r="B16" s="110" t="s">
        <v>52</v>
      </c>
      <c r="C16" s="109" t="s">
        <v>53</v>
      </c>
      <c r="D16" s="110" t="s">
        <v>30</v>
      </c>
      <c r="E16" s="111">
        <f>(7.53+7.95+13.48+14.26)*3</f>
        <v>129.66</v>
      </c>
      <c r="F16" s="112">
        <v>260</v>
      </c>
      <c r="G16" s="119">
        <v>125</v>
      </c>
      <c r="H16" s="112">
        <f t="shared" si="1"/>
        <v>33711.6</v>
      </c>
      <c r="I16" s="134"/>
    </row>
    <row r="17" s="83" customFormat="1" ht="31.5" spans="1:9">
      <c r="A17" s="107">
        <v>13</v>
      </c>
      <c r="B17" s="110" t="s">
        <v>54</v>
      </c>
      <c r="C17" s="109" t="s">
        <v>55</v>
      </c>
      <c r="D17" s="110" t="s">
        <v>46</v>
      </c>
      <c r="E17" s="111">
        <f>(7.53+7.95+13.48+14.26)*2</f>
        <v>86.44</v>
      </c>
      <c r="F17" s="112">
        <v>65.35</v>
      </c>
      <c r="G17" s="119">
        <v>35</v>
      </c>
      <c r="H17" s="112">
        <f t="shared" si="1"/>
        <v>5648.85</v>
      </c>
      <c r="I17" s="134"/>
    </row>
    <row r="18" s="83" customFormat="1" ht="52.5" spans="1:9">
      <c r="A18" s="107">
        <v>14</v>
      </c>
      <c r="B18" s="110" t="s">
        <v>56</v>
      </c>
      <c r="C18" s="109" t="s">
        <v>57</v>
      </c>
      <c r="D18" s="110" t="s">
        <v>58</v>
      </c>
      <c r="E18" s="111">
        <f>1.2*1.2*0.45*2+1.2*1.2*0.5</f>
        <v>2.02</v>
      </c>
      <c r="F18" s="112">
        <v>50</v>
      </c>
      <c r="G18" s="110"/>
      <c r="H18" s="112">
        <f t="shared" si="1"/>
        <v>101</v>
      </c>
      <c r="I18" s="134"/>
    </row>
    <row r="19" s="83" customFormat="1" ht="11.25" spans="1:9">
      <c r="A19" s="107">
        <v>15</v>
      </c>
      <c r="B19" s="110" t="s">
        <v>59</v>
      </c>
      <c r="C19" s="109" t="s">
        <v>60</v>
      </c>
      <c r="D19" s="110" t="s">
        <v>58</v>
      </c>
      <c r="E19" s="111">
        <v>0.02</v>
      </c>
      <c r="F19" s="112">
        <v>22.56</v>
      </c>
      <c r="G19" s="110"/>
      <c r="H19" s="112">
        <f t="shared" si="1"/>
        <v>0.45</v>
      </c>
      <c r="I19" s="134"/>
    </row>
    <row r="20" s="83" customFormat="1" ht="21" spans="1:9">
      <c r="A20" s="107">
        <v>16</v>
      </c>
      <c r="B20" s="110" t="s">
        <v>61</v>
      </c>
      <c r="C20" s="109" t="s">
        <v>62</v>
      </c>
      <c r="D20" s="110" t="s">
        <v>30</v>
      </c>
      <c r="E20" s="111">
        <f>1.2*1.2*3</f>
        <v>4.32</v>
      </c>
      <c r="F20" s="112">
        <v>1.5</v>
      </c>
      <c r="G20" s="110"/>
      <c r="H20" s="112">
        <f t="shared" si="1"/>
        <v>6.48</v>
      </c>
      <c r="I20" s="134"/>
    </row>
    <row r="21" s="79" customFormat="1" ht="42" spans="1:9">
      <c r="A21" s="107">
        <v>17</v>
      </c>
      <c r="B21" s="108" t="s">
        <v>63</v>
      </c>
      <c r="C21" s="115" t="s">
        <v>64</v>
      </c>
      <c r="D21" s="116" t="s">
        <v>58</v>
      </c>
      <c r="E21" s="118">
        <f>0.5*0.5*0.2*3</f>
        <v>0.15</v>
      </c>
      <c r="F21" s="112">
        <v>935.22</v>
      </c>
      <c r="G21" s="116">
        <v>525</v>
      </c>
      <c r="H21" s="112">
        <f t="shared" si="1"/>
        <v>140.28</v>
      </c>
      <c r="I21" s="134"/>
    </row>
    <row r="22" s="79" customFormat="1" ht="42" spans="1:9">
      <c r="A22" s="107">
        <v>18</v>
      </c>
      <c r="B22" s="108" t="s">
        <v>65</v>
      </c>
      <c r="C22" s="115" t="s">
        <v>64</v>
      </c>
      <c r="D22" s="116" t="s">
        <v>58</v>
      </c>
      <c r="E22" s="118">
        <f>1.2*1.2*0.45*2+1.2*1.2*0.5-1.2*0.2*0.65</f>
        <v>1.86</v>
      </c>
      <c r="F22" s="112">
        <v>935.22</v>
      </c>
      <c r="G22" s="116">
        <v>525</v>
      </c>
      <c r="H22" s="112">
        <f t="shared" si="1"/>
        <v>1739.51</v>
      </c>
      <c r="I22" s="134"/>
    </row>
    <row r="23" s="79" customFormat="1" ht="31.5" spans="1:9">
      <c r="A23" s="107">
        <v>19</v>
      </c>
      <c r="B23" s="108" t="s">
        <v>66</v>
      </c>
      <c r="C23" s="115" t="s">
        <v>67</v>
      </c>
      <c r="D23" s="116" t="s">
        <v>33</v>
      </c>
      <c r="E23" s="117">
        <v>0.012</v>
      </c>
      <c r="F23" s="112">
        <v>6500</v>
      </c>
      <c r="G23" s="116">
        <v>5040</v>
      </c>
      <c r="H23" s="112">
        <f t="shared" si="1"/>
        <v>78</v>
      </c>
      <c r="I23" s="134"/>
    </row>
    <row r="24" s="79" customFormat="1" ht="31.5" spans="1:9">
      <c r="A24" s="107">
        <v>20</v>
      </c>
      <c r="B24" s="108" t="s">
        <v>66</v>
      </c>
      <c r="C24" s="109" t="s">
        <v>67</v>
      </c>
      <c r="D24" s="110" t="s">
        <v>33</v>
      </c>
      <c r="E24" s="110">
        <v>0.045</v>
      </c>
      <c r="F24" s="112">
        <v>6500</v>
      </c>
      <c r="G24" s="116">
        <v>5040</v>
      </c>
      <c r="H24" s="112">
        <f t="shared" si="1"/>
        <v>292.5</v>
      </c>
      <c r="I24" s="134"/>
    </row>
    <row r="25" s="80" customFormat="1" ht="73.5" spans="1:9">
      <c r="A25" s="107">
        <v>21</v>
      </c>
      <c r="B25" s="113" t="s">
        <v>68</v>
      </c>
      <c r="C25" s="109" t="s">
        <v>69</v>
      </c>
      <c r="D25" s="110" t="s">
        <v>30</v>
      </c>
      <c r="E25" s="120">
        <f>(1.2+4.04)*2.25*2</f>
        <v>23.58</v>
      </c>
      <c r="F25" s="112">
        <v>850</v>
      </c>
      <c r="G25" s="121">
        <v>1050</v>
      </c>
      <c r="H25" s="112">
        <f t="shared" si="1"/>
        <v>20043</v>
      </c>
      <c r="I25" s="134"/>
    </row>
    <row r="26" s="84" customFormat="1" ht="27" customHeight="1" outlineLevel="1" spans="1:9">
      <c r="A26" s="107">
        <v>22</v>
      </c>
      <c r="B26" s="113" t="s">
        <v>61</v>
      </c>
      <c r="C26" s="109" t="s">
        <v>70</v>
      </c>
      <c r="D26" s="110" t="s">
        <v>30</v>
      </c>
      <c r="E26" s="120">
        <f>0.9*1.8</f>
        <v>1.62</v>
      </c>
      <c r="F26" s="112">
        <v>1.5</v>
      </c>
      <c r="G26" s="122"/>
      <c r="H26" s="112">
        <f t="shared" si="1"/>
        <v>2.43</v>
      </c>
      <c r="I26" s="136"/>
    </row>
    <row r="27" s="80" customFormat="1" ht="31.5" spans="1:9">
      <c r="A27" s="107">
        <v>23</v>
      </c>
      <c r="B27" s="113" t="s">
        <v>71</v>
      </c>
      <c r="C27" s="123" t="s">
        <v>72</v>
      </c>
      <c r="D27" s="113" t="s">
        <v>58</v>
      </c>
      <c r="E27" s="120">
        <f>0.9*1.8*0.1</f>
        <v>0.162</v>
      </c>
      <c r="F27" s="112">
        <v>380</v>
      </c>
      <c r="G27" s="121">
        <v>486</v>
      </c>
      <c r="H27" s="112">
        <f t="shared" si="1"/>
        <v>61.56</v>
      </c>
      <c r="I27" s="134"/>
    </row>
    <row r="28" s="80" customFormat="1" ht="42" spans="1:9">
      <c r="A28" s="107">
        <v>24</v>
      </c>
      <c r="B28" s="113" t="s">
        <v>73</v>
      </c>
      <c r="C28" s="123" t="s">
        <v>74</v>
      </c>
      <c r="D28" s="113" t="s">
        <v>58</v>
      </c>
      <c r="E28" s="120">
        <f>0.9*1.8*0.1</f>
        <v>0.162</v>
      </c>
      <c r="F28" s="112">
        <v>935.22</v>
      </c>
      <c r="G28" s="116">
        <v>525</v>
      </c>
      <c r="H28" s="112">
        <f t="shared" si="1"/>
        <v>151.51</v>
      </c>
      <c r="I28" s="134"/>
    </row>
    <row r="29" s="80" customFormat="1" ht="42" spans="1:33">
      <c r="A29" s="107">
        <v>25</v>
      </c>
      <c r="B29" s="113" t="s">
        <v>75</v>
      </c>
      <c r="C29" s="123" t="s">
        <v>76</v>
      </c>
      <c r="D29" s="113" t="s">
        <v>30</v>
      </c>
      <c r="E29" s="120">
        <f>0.9*1.8</f>
        <v>1.62</v>
      </c>
      <c r="F29" s="112">
        <v>222.91</v>
      </c>
      <c r="G29" s="121">
        <v>170</v>
      </c>
      <c r="H29" s="112">
        <f t="shared" si="1"/>
        <v>361.11</v>
      </c>
      <c r="I29" s="134"/>
      <c r="AG29" s="140"/>
    </row>
    <row r="30" s="84" customFormat="1" ht="26.1" customHeight="1" outlineLevel="1" spans="1:9">
      <c r="A30" s="107">
        <v>26</v>
      </c>
      <c r="B30" s="113" t="s">
        <v>77</v>
      </c>
      <c r="C30" s="123" t="s">
        <v>78</v>
      </c>
      <c r="D30" s="113" t="s">
        <v>30</v>
      </c>
      <c r="E30" s="120">
        <f>0.9*1.8</f>
        <v>1.62</v>
      </c>
      <c r="F30" s="112">
        <v>56.95</v>
      </c>
      <c r="G30" s="124">
        <v>35</v>
      </c>
      <c r="H30" s="112">
        <f t="shared" si="1"/>
        <v>92.26</v>
      </c>
      <c r="I30" s="136"/>
    </row>
    <row r="31" s="80" customFormat="1" ht="42" customHeight="1" spans="1:9">
      <c r="A31" s="107">
        <v>27</v>
      </c>
      <c r="B31" s="113" t="s">
        <v>79</v>
      </c>
      <c r="C31" s="109" t="s">
        <v>80</v>
      </c>
      <c r="D31" s="113" t="s">
        <v>30</v>
      </c>
      <c r="E31" s="120">
        <f>0.9*1.8</f>
        <v>1.62</v>
      </c>
      <c r="F31" s="112">
        <v>276.99</v>
      </c>
      <c r="G31" s="121">
        <v>167.87</v>
      </c>
      <c r="H31" s="112">
        <f t="shared" si="1"/>
        <v>448.72</v>
      </c>
      <c r="I31" s="134"/>
    </row>
    <row r="32" s="80" customFormat="1" ht="42" customHeight="1" spans="1:9">
      <c r="A32" s="107">
        <v>28</v>
      </c>
      <c r="B32" s="113" t="s">
        <v>81</v>
      </c>
      <c r="C32" s="109" t="s">
        <v>82</v>
      </c>
      <c r="D32" s="113" t="s">
        <v>30</v>
      </c>
      <c r="E32" s="125">
        <f>0.12*1.8*3</f>
        <v>0.65</v>
      </c>
      <c r="F32" s="112">
        <v>321.9</v>
      </c>
      <c r="G32" s="121">
        <v>209.07</v>
      </c>
      <c r="H32" s="112">
        <f t="shared" si="1"/>
        <v>209.24</v>
      </c>
      <c r="I32" s="134"/>
    </row>
    <row r="33" s="80" customFormat="1" ht="80" customHeight="1" spans="1:9">
      <c r="A33" s="107">
        <v>29</v>
      </c>
      <c r="B33" s="113" t="s">
        <v>83</v>
      </c>
      <c r="C33" s="109" t="s">
        <v>84</v>
      </c>
      <c r="D33" s="113" t="s">
        <v>85</v>
      </c>
      <c r="E33" s="125">
        <v>1</v>
      </c>
      <c r="F33" s="112">
        <v>2200</v>
      </c>
      <c r="G33" s="121"/>
      <c r="H33" s="112">
        <f t="shared" si="1"/>
        <v>2200</v>
      </c>
      <c r="I33" s="134"/>
    </row>
    <row r="34" s="80" customFormat="1" ht="80" customHeight="1" spans="1:9">
      <c r="A34" s="107">
        <v>30</v>
      </c>
      <c r="B34" s="113" t="s">
        <v>86</v>
      </c>
      <c r="C34" s="109" t="s">
        <v>87</v>
      </c>
      <c r="D34" s="113" t="s">
        <v>85</v>
      </c>
      <c r="E34" s="125">
        <v>1</v>
      </c>
      <c r="F34" s="112">
        <v>20000</v>
      </c>
      <c r="G34" s="121"/>
      <c r="H34" s="112">
        <f t="shared" si="1"/>
        <v>20000</v>
      </c>
      <c r="I34" s="134" t="s">
        <v>88</v>
      </c>
    </row>
    <row r="35" s="80" customFormat="1" ht="273" spans="1:9">
      <c r="A35" s="107">
        <v>31</v>
      </c>
      <c r="B35" s="113" t="s">
        <v>89</v>
      </c>
      <c r="C35" s="109" t="s">
        <v>90</v>
      </c>
      <c r="D35" s="110" t="s">
        <v>85</v>
      </c>
      <c r="E35" s="111">
        <v>1</v>
      </c>
      <c r="F35" s="112">
        <f>13800-235.69</f>
        <v>13564.31</v>
      </c>
      <c r="G35" s="121"/>
      <c r="H35" s="112">
        <f t="shared" si="1"/>
        <v>13564.31</v>
      </c>
      <c r="I35" s="134"/>
    </row>
    <row r="36" s="85" customFormat="1" ht="21" customHeight="1" spans="1:9">
      <c r="A36" s="107">
        <v>32</v>
      </c>
      <c r="B36" s="126" t="s">
        <v>15</v>
      </c>
      <c r="C36" s="127"/>
      <c r="D36" s="128" t="s">
        <v>10</v>
      </c>
      <c r="E36" s="129"/>
      <c r="F36" s="128"/>
      <c r="G36" s="128"/>
      <c r="H36" s="129">
        <f>SUM(H5:H35)</f>
        <v>241245</v>
      </c>
      <c r="I36" s="137"/>
    </row>
    <row r="37" s="86" customFormat="1" ht="43" customHeight="1" spans="1:9">
      <c r="A37" s="130" t="s">
        <v>16</v>
      </c>
      <c r="B37" s="131" t="s">
        <v>17</v>
      </c>
      <c r="C37" s="131"/>
      <c r="D37" s="131"/>
      <c r="E37" s="131"/>
      <c r="F37" s="131"/>
      <c r="G37" s="131"/>
      <c r="H37" s="131"/>
      <c r="I37" s="138"/>
    </row>
  </sheetData>
  <autoFilter ref="A4:I37">
    <extLst/>
  </autoFilter>
  <mergeCells count="11">
    <mergeCell ref="A1:I1"/>
    <mergeCell ref="F2:I2"/>
    <mergeCell ref="F3:G3"/>
    <mergeCell ref="B37:I37"/>
    <mergeCell ref="A2:A4"/>
    <mergeCell ref="B2:B4"/>
    <mergeCell ref="C2:C4"/>
    <mergeCell ref="D2:D4"/>
    <mergeCell ref="E2:E4"/>
    <mergeCell ref="H3:H4"/>
    <mergeCell ref="I3:I4"/>
  </mergeCells>
  <printOptions horizontalCentered="1"/>
  <pageMargins left="0" right="0" top="0" bottom="0" header="0.5" footer="0"/>
  <pageSetup paperSize="9"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view="pageBreakPreview" zoomScaleNormal="115" workbookViewId="0">
      <pane xSplit="4" ySplit="5" topLeftCell="E12" activePane="bottomRight" state="frozen"/>
      <selection/>
      <selection pane="topRight"/>
      <selection pane="bottomLeft"/>
      <selection pane="bottomRight" activeCell="A1" sqref="A1:J1"/>
    </sheetView>
  </sheetViews>
  <sheetFormatPr defaultColWidth="10.2857142857143" defaultRowHeight="14.25"/>
  <cols>
    <col min="1" max="1" width="6.28571428571429" style="43" customWidth="1"/>
    <col min="2" max="2" width="8.71428571428571" style="43" customWidth="1"/>
    <col min="3" max="3" width="30" style="43" customWidth="1"/>
    <col min="4" max="4" width="6.85714285714286" style="43" customWidth="1"/>
    <col min="5" max="5" width="8.57142857142857" style="43" customWidth="1"/>
    <col min="6" max="6" width="8.28571428571429" style="43" customWidth="1"/>
    <col min="7" max="7" width="8.71428571428571" style="43" customWidth="1"/>
    <col min="8" max="8" width="10.7142857142857" style="43" customWidth="1"/>
    <col min="9" max="9" width="4.42857142857143" style="43" customWidth="1"/>
    <col min="10" max="10" width="9.57142857142857" style="43" customWidth="1"/>
    <col min="11" max="16384" width="10.2857142857143" style="43"/>
  </cols>
  <sheetData>
    <row r="1" ht="20.25" spans="1:10">
      <c r="A1" s="44" t="s">
        <v>91</v>
      </c>
      <c r="B1" s="44"/>
      <c r="C1" s="44"/>
      <c r="D1" s="44"/>
      <c r="E1" s="44"/>
      <c r="F1" s="44"/>
      <c r="G1" s="44"/>
      <c r="H1" s="44"/>
      <c r="I1" s="44"/>
      <c r="J1" s="44"/>
    </row>
    <row r="2" s="40" customFormat="1" ht="11.25" spans="1:10">
      <c r="A2" s="45" t="s">
        <v>1</v>
      </c>
      <c r="B2" s="45" t="s">
        <v>19</v>
      </c>
      <c r="C2" s="45" t="s">
        <v>20</v>
      </c>
      <c r="D2" s="45" t="s">
        <v>21</v>
      </c>
      <c r="E2" s="45" t="s">
        <v>22</v>
      </c>
      <c r="F2" s="45" t="s">
        <v>23</v>
      </c>
      <c r="G2" s="45"/>
      <c r="H2" s="45"/>
      <c r="I2" s="45"/>
      <c r="J2" s="45"/>
    </row>
    <row r="3" s="40" customFormat="1" ht="11.25" spans="1:10">
      <c r="A3" s="45"/>
      <c r="B3" s="45"/>
      <c r="C3" s="45"/>
      <c r="D3" s="45"/>
      <c r="E3" s="45"/>
      <c r="F3" s="46" t="s">
        <v>24</v>
      </c>
      <c r="G3" s="46"/>
      <c r="H3" s="45" t="s">
        <v>92</v>
      </c>
      <c r="I3" s="45" t="s">
        <v>5</v>
      </c>
      <c r="J3" s="45" t="s">
        <v>93</v>
      </c>
    </row>
    <row r="4" s="40" customFormat="1" ht="22.5" spans="1:10">
      <c r="A4" s="45"/>
      <c r="B4" s="45"/>
      <c r="C4" s="45"/>
      <c r="D4" s="45"/>
      <c r="E4" s="45"/>
      <c r="F4" s="46" t="s">
        <v>24</v>
      </c>
      <c r="G4" s="46" t="s">
        <v>26</v>
      </c>
      <c r="H4" s="45"/>
      <c r="I4" s="45"/>
      <c r="J4" s="45"/>
    </row>
    <row r="5" s="40" customFormat="1" ht="12" spans="1:10">
      <c r="A5" s="47" t="s">
        <v>94</v>
      </c>
      <c r="B5" s="48" t="s">
        <v>95</v>
      </c>
      <c r="C5" s="48"/>
      <c r="D5" s="47"/>
      <c r="E5" s="47"/>
      <c r="F5" s="49"/>
      <c r="G5" s="45"/>
      <c r="H5" s="49"/>
      <c r="I5" s="69"/>
      <c r="J5" s="70"/>
    </row>
    <row r="6" s="40" customFormat="1" ht="56.25" spans="1:10">
      <c r="A6" s="47">
        <v>1</v>
      </c>
      <c r="B6" s="50" t="s">
        <v>96</v>
      </c>
      <c r="C6" s="50" t="s">
        <v>97</v>
      </c>
      <c r="D6" s="51" t="s">
        <v>46</v>
      </c>
      <c r="E6" s="52">
        <f>69.24+15.77</f>
        <v>85.01</v>
      </c>
      <c r="F6" s="53">
        <v>34.17</v>
      </c>
      <c r="G6" s="54">
        <v>9.68</v>
      </c>
      <c r="H6" s="49">
        <f>E6*F6</f>
        <v>2904.79</v>
      </c>
      <c r="I6" s="69"/>
      <c r="J6" s="71"/>
    </row>
    <row r="7" s="40" customFormat="1" ht="67.5" spans="1:10">
      <c r="A7" s="47">
        <v>2</v>
      </c>
      <c r="B7" s="50" t="s">
        <v>98</v>
      </c>
      <c r="C7" s="50" t="s">
        <v>99</v>
      </c>
      <c r="D7" s="51" t="s">
        <v>46</v>
      </c>
      <c r="E7" s="52">
        <f>(69.24+15.77)*1.025</f>
        <v>87.14</v>
      </c>
      <c r="F7" s="53">
        <v>82.51</v>
      </c>
      <c r="G7" s="55">
        <v>45</v>
      </c>
      <c r="H7" s="49">
        <f t="shared" ref="H7:H18" si="0">E7*F7</f>
        <v>7189.92</v>
      </c>
      <c r="I7" s="69"/>
      <c r="J7" s="71"/>
    </row>
    <row r="8" s="40" customFormat="1" ht="67.5" spans="1:10">
      <c r="A8" s="47">
        <v>3</v>
      </c>
      <c r="B8" s="50" t="s">
        <v>100</v>
      </c>
      <c r="C8" s="50" t="s">
        <v>101</v>
      </c>
      <c r="D8" s="51" t="s">
        <v>102</v>
      </c>
      <c r="E8" s="52">
        <f>12+4</f>
        <v>16</v>
      </c>
      <c r="F8" s="53">
        <v>302.48</v>
      </c>
      <c r="G8" s="54">
        <v>220</v>
      </c>
      <c r="H8" s="49">
        <f t="shared" si="0"/>
        <v>4839.68</v>
      </c>
      <c r="I8" s="69"/>
      <c r="J8" s="71"/>
    </row>
    <row r="9" s="40" customFormat="1" ht="67.5" spans="1:10">
      <c r="A9" s="47">
        <v>4</v>
      </c>
      <c r="B9" s="50" t="s">
        <v>103</v>
      </c>
      <c r="C9" s="50" t="s">
        <v>104</v>
      </c>
      <c r="D9" s="51" t="s">
        <v>102</v>
      </c>
      <c r="E9" s="52">
        <v>6</v>
      </c>
      <c r="F9" s="53">
        <v>166.23</v>
      </c>
      <c r="G9" s="54">
        <v>95</v>
      </c>
      <c r="H9" s="49">
        <f t="shared" si="0"/>
        <v>997.38</v>
      </c>
      <c r="I9" s="69"/>
      <c r="J9" s="71"/>
    </row>
    <row r="10" s="40" customFormat="1" ht="67.5" spans="1:10">
      <c r="A10" s="47">
        <v>5</v>
      </c>
      <c r="B10" s="56" t="s">
        <v>105</v>
      </c>
      <c r="C10" s="56" t="s">
        <v>106</v>
      </c>
      <c r="D10" s="47" t="s">
        <v>46</v>
      </c>
      <c r="E10" s="52">
        <v>42.36</v>
      </c>
      <c r="F10" s="53">
        <v>31.88</v>
      </c>
      <c r="G10" s="54">
        <v>10</v>
      </c>
      <c r="H10" s="49">
        <f t="shared" si="0"/>
        <v>1350.44</v>
      </c>
      <c r="I10" s="69"/>
      <c r="J10" s="71"/>
    </row>
    <row r="11" s="40" customFormat="1" ht="67.5" spans="1:10">
      <c r="A11" s="47">
        <v>6</v>
      </c>
      <c r="B11" s="50" t="s">
        <v>107</v>
      </c>
      <c r="C11" s="50" t="s">
        <v>108</v>
      </c>
      <c r="D11" s="51" t="s">
        <v>102</v>
      </c>
      <c r="E11" s="52">
        <v>6</v>
      </c>
      <c r="F11" s="53">
        <v>160.78</v>
      </c>
      <c r="G11" s="54">
        <v>80</v>
      </c>
      <c r="H11" s="49">
        <f t="shared" si="0"/>
        <v>964.68</v>
      </c>
      <c r="I11" s="69"/>
      <c r="J11" s="71"/>
    </row>
    <row r="12" s="40" customFormat="1" ht="67.5" spans="1:10">
      <c r="A12" s="47">
        <v>7</v>
      </c>
      <c r="B12" s="56" t="s">
        <v>109</v>
      </c>
      <c r="C12" s="56" t="s">
        <v>110</v>
      </c>
      <c r="D12" s="51" t="s">
        <v>102</v>
      </c>
      <c r="E12" s="52">
        <v>1</v>
      </c>
      <c r="F12" s="53">
        <v>193.48</v>
      </c>
      <c r="G12" s="54">
        <v>120</v>
      </c>
      <c r="H12" s="49">
        <f t="shared" si="0"/>
        <v>193.48</v>
      </c>
      <c r="I12" s="69"/>
      <c r="J12" s="71"/>
    </row>
    <row r="13" s="40" customFormat="1" ht="33.75" spans="1:10">
      <c r="A13" s="47">
        <v>8</v>
      </c>
      <c r="B13" s="56" t="s">
        <v>111</v>
      </c>
      <c r="C13" s="56" t="s">
        <v>112</v>
      </c>
      <c r="D13" s="47" t="s">
        <v>58</v>
      </c>
      <c r="E13" s="52">
        <v>7.27</v>
      </c>
      <c r="F13" s="53">
        <v>8.77</v>
      </c>
      <c r="G13" s="54"/>
      <c r="H13" s="49">
        <f t="shared" si="0"/>
        <v>63.76</v>
      </c>
      <c r="I13" s="69"/>
      <c r="J13" s="72"/>
    </row>
    <row r="14" s="40" customFormat="1" ht="33.75" spans="1:10">
      <c r="A14" s="47">
        <v>9</v>
      </c>
      <c r="B14" s="56" t="s">
        <v>113</v>
      </c>
      <c r="C14" s="56" t="s">
        <v>114</v>
      </c>
      <c r="D14" s="47" t="s">
        <v>58</v>
      </c>
      <c r="E14" s="52">
        <v>7.27</v>
      </c>
      <c r="F14" s="53">
        <v>22.56</v>
      </c>
      <c r="G14" s="54"/>
      <c r="H14" s="49">
        <f t="shared" si="0"/>
        <v>164.01</v>
      </c>
      <c r="I14" s="69"/>
      <c r="J14" s="72"/>
    </row>
    <row r="15" s="41" customFormat="1" ht="11.25" spans="1:10">
      <c r="A15" s="57" t="s">
        <v>115</v>
      </c>
      <c r="B15" s="58" t="s">
        <v>116</v>
      </c>
      <c r="C15" s="58"/>
      <c r="D15" s="57"/>
      <c r="E15" s="58"/>
      <c r="F15" s="53"/>
      <c r="G15" s="59"/>
      <c r="H15" s="49">
        <f t="shared" si="0"/>
        <v>0</v>
      </c>
      <c r="I15" s="73"/>
      <c r="J15" s="73"/>
    </row>
    <row r="16" s="41" customFormat="1" ht="45" spans="1:10">
      <c r="A16" s="57">
        <v>1</v>
      </c>
      <c r="B16" s="60" t="s">
        <v>117</v>
      </c>
      <c r="C16" s="60" t="s">
        <v>118</v>
      </c>
      <c r="D16" s="61" t="s">
        <v>46</v>
      </c>
      <c r="E16" s="58">
        <f>4.7+7.8+6*8</f>
        <v>60.5</v>
      </c>
      <c r="F16" s="53">
        <v>25.94</v>
      </c>
      <c r="G16" s="62">
        <v>10</v>
      </c>
      <c r="H16" s="49">
        <f t="shared" si="0"/>
        <v>1569.37</v>
      </c>
      <c r="I16" s="45"/>
      <c r="J16" s="74"/>
    </row>
    <row r="17" s="41" customFormat="1" ht="22.5" spans="1:10">
      <c r="A17" s="57">
        <v>2</v>
      </c>
      <c r="B17" s="58" t="s">
        <v>111</v>
      </c>
      <c r="C17" s="60" t="s">
        <v>119</v>
      </c>
      <c r="D17" s="61" t="s">
        <v>58</v>
      </c>
      <c r="E17" s="63">
        <v>3.75</v>
      </c>
      <c r="F17" s="53">
        <v>8.77</v>
      </c>
      <c r="G17" s="45"/>
      <c r="H17" s="49">
        <f t="shared" si="0"/>
        <v>32.89</v>
      </c>
      <c r="I17" s="45"/>
      <c r="J17" s="25"/>
    </row>
    <row r="18" s="41" customFormat="1" ht="33.75" spans="1:10">
      <c r="A18" s="57">
        <v>3</v>
      </c>
      <c r="B18" s="58" t="s">
        <v>113</v>
      </c>
      <c r="C18" s="60" t="s">
        <v>120</v>
      </c>
      <c r="D18" s="61" t="s">
        <v>58</v>
      </c>
      <c r="E18" s="63">
        <v>3.75</v>
      </c>
      <c r="F18" s="53">
        <v>22.56</v>
      </c>
      <c r="G18" s="45"/>
      <c r="H18" s="49">
        <f t="shared" si="0"/>
        <v>84.6</v>
      </c>
      <c r="I18" s="45"/>
      <c r="J18" s="25"/>
    </row>
    <row r="19" ht="12.75" spans="1:10">
      <c r="A19" s="64" t="s">
        <v>121</v>
      </c>
      <c r="B19" s="64"/>
      <c r="C19" s="64"/>
      <c r="D19" s="64"/>
      <c r="E19" s="64"/>
      <c r="F19" s="64"/>
      <c r="G19" s="64"/>
      <c r="H19" s="65">
        <f>SUM(H6:H18)</f>
        <v>20355</v>
      </c>
      <c r="I19" s="75"/>
      <c r="J19" s="76"/>
    </row>
    <row r="20" s="42" customFormat="1" ht="63" customHeight="1" spans="1:10">
      <c r="A20" s="66" t="s">
        <v>16</v>
      </c>
      <c r="B20" s="67" t="s">
        <v>17</v>
      </c>
      <c r="C20" s="67"/>
      <c r="D20" s="67"/>
      <c r="E20" s="67"/>
      <c r="F20" s="67"/>
      <c r="G20" s="67"/>
      <c r="H20" s="67"/>
      <c r="I20" s="67"/>
      <c r="J20" s="67"/>
    </row>
    <row r="26" spans="5:5">
      <c r="E26" s="68"/>
    </row>
    <row r="27" spans="5:5">
      <c r="E27" s="68"/>
    </row>
    <row r="28" spans="5:5">
      <c r="E28" s="68"/>
    </row>
  </sheetData>
  <mergeCells count="13">
    <mergeCell ref="A1:J1"/>
    <mergeCell ref="F2:J2"/>
    <mergeCell ref="F3:G3"/>
    <mergeCell ref="A19:G19"/>
    <mergeCell ref="B20:J20"/>
    <mergeCell ref="A2:A4"/>
    <mergeCell ref="B2:B4"/>
    <mergeCell ref="C2:C4"/>
    <mergeCell ref="D2:D4"/>
    <mergeCell ref="E2:E4"/>
    <mergeCell ref="H3:H4"/>
    <mergeCell ref="I3:I4"/>
    <mergeCell ref="J3:J4"/>
  </mergeCells>
  <printOptions horizontalCentered="1"/>
  <pageMargins left="0.118055555555556" right="0.118055555555556" top="0.118055555555556" bottom="0.118055555555556" header="0.5" footer="0.5"/>
  <pageSetup paperSize="9" scale="98"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selection activeCell="A1" sqref="$A1:$XFD1048576"/>
    </sheetView>
  </sheetViews>
  <sheetFormatPr defaultColWidth="9.14285714285714" defaultRowHeight="12.75"/>
  <cols>
    <col min="1" max="1" width="5.14285714285714" style="4" customWidth="1"/>
    <col min="2" max="2" width="9.14285714285714" style="5" customWidth="1"/>
    <col min="3" max="3" width="27.7142857142857" style="6" customWidth="1"/>
    <col min="4" max="4" width="5.14285714285714" style="4" customWidth="1"/>
    <col min="5" max="5" width="6.85714285714286" style="4" customWidth="1"/>
    <col min="6" max="6" width="5.57142857142857" style="4" customWidth="1"/>
    <col min="7" max="7" width="6.42857142857143" style="4" customWidth="1"/>
    <col min="8" max="8" width="9.28571428571429" style="4" customWidth="1"/>
    <col min="9" max="9" width="24" style="5" customWidth="1"/>
    <col min="10" max="16384" width="9.14285714285714" style="4"/>
  </cols>
  <sheetData>
    <row r="1" ht="21" spans="1:9">
      <c r="A1" s="7" t="s">
        <v>122</v>
      </c>
      <c r="B1" s="7"/>
      <c r="C1" s="7"/>
      <c r="D1" s="7"/>
      <c r="E1" s="8"/>
      <c r="F1" s="9"/>
      <c r="G1" s="9"/>
      <c r="H1" s="10"/>
      <c r="I1" s="9"/>
    </row>
    <row r="2" s="1" customFormat="1" spans="1:9">
      <c r="A2" s="11" t="s">
        <v>1</v>
      </c>
      <c r="B2" s="12" t="s">
        <v>19</v>
      </c>
      <c r="C2" s="12" t="s">
        <v>20</v>
      </c>
      <c r="D2" s="12" t="s">
        <v>21</v>
      </c>
      <c r="E2" s="13" t="s">
        <v>22</v>
      </c>
      <c r="F2" s="14" t="s">
        <v>23</v>
      </c>
      <c r="G2" s="14"/>
      <c r="H2" s="15"/>
      <c r="I2" s="35"/>
    </row>
    <row r="3" s="1" customFormat="1" spans="1:9">
      <c r="A3" s="16"/>
      <c r="B3" s="17"/>
      <c r="C3" s="17"/>
      <c r="D3" s="17"/>
      <c r="E3" s="18"/>
      <c r="F3" s="19" t="s">
        <v>24</v>
      </c>
      <c r="G3" s="19"/>
      <c r="H3" s="20" t="s">
        <v>25</v>
      </c>
      <c r="I3" s="36" t="s">
        <v>5</v>
      </c>
    </row>
    <row r="4" s="1" customFormat="1" ht="22.5" spans="1:9">
      <c r="A4" s="16"/>
      <c r="B4" s="17"/>
      <c r="C4" s="17"/>
      <c r="D4" s="17"/>
      <c r="E4" s="18"/>
      <c r="F4" s="19"/>
      <c r="G4" s="19" t="s">
        <v>26</v>
      </c>
      <c r="H4" s="20"/>
      <c r="I4" s="36"/>
    </row>
    <row r="5" s="2" customFormat="1" ht="83" customHeight="1" spans="1:9">
      <c r="A5" s="21">
        <v>1</v>
      </c>
      <c r="B5" s="22" t="s">
        <v>123</v>
      </c>
      <c r="C5" s="23" t="s">
        <v>124</v>
      </c>
      <c r="D5" s="22" t="s">
        <v>49</v>
      </c>
      <c r="E5" s="24">
        <v>1</v>
      </c>
      <c r="F5" s="24">
        <v>850</v>
      </c>
      <c r="G5" s="24">
        <v>650</v>
      </c>
      <c r="H5" s="25">
        <f>E5*F5</f>
        <v>850</v>
      </c>
      <c r="I5" s="37" t="str">
        <f>_xlfn.DISPIMG("ID_25BCB91C6ED5421CB0AA5C2603FC1AFC",1)</f>
        <v>=DISPIMG("ID_25BCB91C6ED5421CB0AA5C2603FC1AFC",1)</v>
      </c>
    </row>
    <row r="6" s="2" customFormat="1" ht="83" customHeight="1" spans="1:9">
      <c r="A6" s="21">
        <v>2</v>
      </c>
      <c r="B6" s="22" t="s">
        <v>125</v>
      </c>
      <c r="C6" s="23" t="s">
        <v>126</v>
      </c>
      <c r="D6" s="22" t="s">
        <v>49</v>
      </c>
      <c r="E6" s="24">
        <v>1</v>
      </c>
      <c r="F6" s="24">
        <v>850</v>
      </c>
      <c r="G6" s="24">
        <v>650</v>
      </c>
      <c r="H6" s="25">
        <f>E6*F6</f>
        <v>850</v>
      </c>
      <c r="I6" s="37" t="str">
        <f>_xlfn.DISPIMG("ID_796EF96A921345818DFC09A01597F6EC",1)</f>
        <v>=DISPIMG("ID_796EF96A921345818DFC09A01597F6EC",1)</v>
      </c>
    </row>
    <row r="7" s="2" customFormat="1" ht="83" customHeight="1" spans="1:9">
      <c r="A7" s="21">
        <v>3</v>
      </c>
      <c r="B7" s="22" t="s">
        <v>127</v>
      </c>
      <c r="C7" s="23" t="s">
        <v>128</v>
      </c>
      <c r="D7" s="22" t="s">
        <v>49</v>
      </c>
      <c r="E7" s="24">
        <v>1</v>
      </c>
      <c r="F7" s="24">
        <v>7200</v>
      </c>
      <c r="G7" s="24">
        <v>6200</v>
      </c>
      <c r="H7" s="25">
        <f>E7*F7</f>
        <v>7200</v>
      </c>
      <c r="I7" s="37" t="str">
        <f>_xlfn.DISPIMG("ID_C3EAAA93DFA24FB6A29CDCC0B2CF16AB",1)</f>
        <v>=DISPIMG("ID_C3EAAA93DFA24FB6A29CDCC0B2CF16AB",1)</v>
      </c>
    </row>
    <row r="8" s="2" customFormat="1" ht="83" customHeight="1" spans="1:9">
      <c r="A8" s="21">
        <v>4</v>
      </c>
      <c r="B8" s="22" t="s">
        <v>129</v>
      </c>
      <c r="C8" s="23" t="s">
        <v>130</v>
      </c>
      <c r="D8" s="22" t="s">
        <v>49</v>
      </c>
      <c r="E8" s="24">
        <v>1</v>
      </c>
      <c r="F8" s="24">
        <v>1700</v>
      </c>
      <c r="G8" s="24">
        <v>1500</v>
      </c>
      <c r="H8" s="25">
        <f>E8*F8</f>
        <v>1700</v>
      </c>
      <c r="I8" s="37" t="str">
        <f>_xlfn.DISPIMG("ID_451FC8674F8744AC8CF3D3EEE52CA18C",1)</f>
        <v>=DISPIMG("ID_451FC8674F8744AC8CF3D3EEE52CA18C",1)</v>
      </c>
    </row>
    <row r="9" s="2" customFormat="1" ht="83" customHeight="1" spans="1:9">
      <c r="A9" s="26">
        <v>5</v>
      </c>
      <c r="B9" s="27" t="s">
        <v>131</v>
      </c>
      <c r="C9" s="28" t="s">
        <v>132</v>
      </c>
      <c r="D9" s="27" t="s">
        <v>133</v>
      </c>
      <c r="E9" s="27">
        <v>10</v>
      </c>
      <c r="F9" s="29">
        <v>400</v>
      </c>
      <c r="G9" s="29"/>
      <c r="H9" s="30">
        <f>E9*F9</f>
        <v>4000</v>
      </c>
      <c r="I9" s="38"/>
    </row>
    <row r="10" s="3" customFormat="1" ht="83" customHeight="1" spans="1:9">
      <c r="A10" s="31">
        <v>6</v>
      </c>
      <c r="B10" s="32" t="s">
        <v>15</v>
      </c>
      <c r="C10" s="33"/>
      <c r="D10" s="32" t="s">
        <v>10</v>
      </c>
      <c r="E10" s="34"/>
      <c r="F10" s="34"/>
      <c r="G10" s="34"/>
      <c r="H10" s="34">
        <f>SUM(H5:H9)</f>
        <v>14600</v>
      </c>
      <c r="I10" s="39"/>
    </row>
  </sheetData>
  <mergeCells count="10">
    <mergeCell ref="A1:I1"/>
    <mergeCell ref="F2:I2"/>
    <mergeCell ref="F3:G3"/>
    <mergeCell ref="A2:A4"/>
    <mergeCell ref="B2:B4"/>
    <mergeCell ref="C2:C4"/>
    <mergeCell ref="D2:D4"/>
    <mergeCell ref="E2:E4"/>
    <mergeCell ref="H3:H4"/>
    <mergeCell ref="I3:I4"/>
  </mergeCells>
  <printOptions horizontalCentered="1"/>
  <pageMargins left="0.118055555555556" right="0.118055555555556" top="0.118055555555556" bottom="0.118055555555556" header="0.511805555555556" footer="0.511805555555556"/>
  <pageSetup paperSize="9" orientation="portrait"/>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4</vt:i4>
      </vt:variant>
    </vt:vector>
  </HeadingPairs>
  <TitlesOfParts>
    <vt:vector size="4" baseType="lpstr">
      <vt:lpstr>汇总表</vt:lpstr>
      <vt:lpstr>土建部分</vt:lpstr>
      <vt:lpstr>安装部分</vt:lpstr>
      <vt:lpstr>增加设施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鱼丸与九二</cp:lastModifiedBy>
  <dcterms:created xsi:type="dcterms:W3CDTF">2020-11-19T09:45:00Z</dcterms:created>
  <cp:lastPrinted>2022-07-07T09:15:00Z</cp:lastPrinted>
  <dcterms:modified xsi:type="dcterms:W3CDTF">2022-09-14T10:46:15Z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5348D5507BE34722B16D27BF570D54EB</vt:lpwstr>
  </property>
  <property fmtid="{D5CDD505-2E9C-101B-9397-08002B2CF9AE}" pid="4" name="KSOReadingLayout">
    <vt:bool>true</vt:bool>
  </property>
</Properties>
</file>