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" sheetId="5" r:id="rId1"/>
    <sheet name="土建" sheetId="1" r:id="rId2"/>
    <sheet name="安装" sheetId="4" r:id="rId3"/>
  </sheets>
  <definedNames>
    <definedName name="_xlnm._FilterDatabase" localSheetId="1" hidden="1">土建!$A$2:$G$50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<sst xmlns="http://schemas.openxmlformats.org/spreadsheetml/2006/main" count="285" uniqueCount="94">
  <si>
    <t>栾川山水文苑S1地块12-20#楼地下大堂及20#楼东社区服务用房装修清单汇总表</t>
  </si>
  <si>
    <t>序号</t>
  </si>
  <si>
    <t>名称</t>
  </si>
  <si>
    <t>单位</t>
  </si>
  <si>
    <t>单价（元）</t>
  </si>
  <si>
    <t>备注</t>
  </si>
  <si>
    <t>土建部分清单</t>
  </si>
  <si>
    <t>项</t>
  </si>
  <si>
    <t>安装部分清单</t>
  </si>
  <si>
    <t>共计</t>
  </si>
  <si>
    <t>栾川山水文苑S1地块12-20#楼地下大堂及20#楼东社区服务用房装修明细表</t>
  </si>
  <si>
    <t>工程量</t>
  </si>
  <si>
    <t>单价</t>
  </si>
  <si>
    <t>合价（元）</t>
  </si>
  <si>
    <t>一、</t>
  </si>
  <si>
    <t>12-20#楼地下车库入主楼大堂精装修</t>
  </si>
  <si>
    <t>1、</t>
  </si>
  <si>
    <t>12#楼</t>
  </si>
  <si>
    <t>2、</t>
  </si>
  <si>
    <t>铝格栅吊顶40*60*0.7</t>
  </si>
  <si>
    <t>㎡</t>
  </si>
  <si>
    <t>3、</t>
  </si>
  <si>
    <t>格栅边框含乳胶漆200*200(阻燃板基层、石膏板面层）</t>
  </si>
  <si>
    <t>m</t>
  </si>
  <si>
    <t>4、</t>
  </si>
  <si>
    <t>防火玻璃门</t>
  </si>
  <si>
    <t>5、</t>
  </si>
  <si>
    <t>不锈钢门套</t>
  </si>
  <si>
    <t>6、</t>
  </si>
  <si>
    <t>13#楼</t>
  </si>
  <si>
    <t>7、</t>
  </si>
  <si>
    <t>8、</t>
  </si>
  <si>
    <t>9、</t>
  </si>
  <si>
    <t>10、</t>
  </si>
  <si>
    <t>11、</t>
  </si>
  <si>
    <t>15#楼</t>
  </si>
  <si>
    <t>12、</t>
  </si>
  <si>
    <t>13、</t>
  </si>
  <si>
    <t>14、</t>
  </si>
  <si>
    <t>15、</t>
  </si>
  <si>
    <t>16、</t>
  </si>
  <si>
    <t>16#楼</t>
  </si>
  <si>
    <t>17、</t>
  </si>
  <si>
    <t>石膏板吊顶</t>
  </si>
  <si>
    <t>18、</t>
  </si>
  <si>
    <t>19、</t>
  </si>
  <si>
    <t>20、</t>
  </si>
  <si>
    <t>21、</t>
  </si>
  <si>
    <t>22、</t>
  </si>
  <si>
    <t>17#楼</t>
  </si>
  <si>
    <t>23、</t>
  </si>
  <si>
    <t>24、</t>
  </si>
  <si>
    <t>25、</t>
  </si>
  <si>
    <t>26、</t>
  </si>
  <si>
    <t>27、</t>
  </si>
  <si>
    <t>18#楼</t>
  </si>
  <si>
    <t>28、</t>
  </si>
  <si>
    <t>29、</t>
  </si>
  <si>
    <t>30、</t>
  </si>
  <si>
    <t>31、</t>
  </si>
  <si>
    <t>32、</t>
  </si>
  <si>
    <t>19#楼</t>
  </si>
  <si>
    <t>33、</t>
  </si>
  <si>
    <t>34、</t>
  </si>
  <si>
    <t>35、</t>
  </si>
  <si>
    <t>36、</t>
  </si>
  <si>
    <t>37、</t>
  </si>
  <si>
    <t>20#楼</t>
  </si>
  <si>
    <t>38、</t>
  </si>
  <si>
    <t>39、</t>
  </si>
  <si>
    <t>40、</t>
  </si>
  <si>
    <t>41、</t>
  </si>
  <si>
    <t>42、</t>
  </si>
  <si>
    <t>43、</t>
  </si>
  <si>
    <t>社区用房</t>
  </si>
  <si>
    <t>44、</t>
  </si>
  <si>
    <t>社区用房地砖</t>
  </si>
  <si>
    <t>45、</t>
  </si>
  <si>
    <t>社区用房乳胶漆</t>
  </si>
  <si>
    <t>46、</t>
  </si>
  <si>
    <t>社区用房墙砖</t>
  </si>
  <si>
    <t>47、</t>
  </si>
  <si>
    <t>合计</t>
  </si>
  <si>
    <t>栾川山水文苑S1地块12-20#楼地下大堂及20#楼东社区服务用房装修安装明细表</t>
  </si>
  <si>
    <t>12-20#楼地下车库入主楼大堂拆改及精装修</t>
  </si>
  <si>
    <t>配管</t>
  </si>
  <si>
    <t>配线</t>
  </si>
  <si>
    <t>通长铝型材灯</t>
  </si>
  <si>
    <t>电源及感应模块</t>
  </si>
  <si>
    <t>套</t>
  </si>
  <si>
    <t>筒灯</t>
  </si>
  <si>
    <t>个</t>
  </si>
  <si>
    <t>灯带</t>
  </si>
  <si>
    <t>感应筒灯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</si>
</sst>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>
      <alignment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7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12" sqref="D12"/>
    </sheetView>
  </sheetViews>
  <sheetFormatPr defaultColWidth="9" defaultRowHeight="13.5" outlineLevelRow="6" outlineLevelCol="4"/>
  <cols>
    <col min="1" max="1" width="9" style="20"/>
    <col min="2" max="2" width="18.6333333333333" customWidth="1"/>
    <col min="3" max="3" width="7.38333333333333" customWidth="1"/>
    <col min="4" max="4" width="20.1333333333333" customWidth="1"/>
    <col min="5" max="5" width="14.6333333333333" customWidth="1"/>
  </cols>
  <sheetData>
    <row r="1" ht="39" customHeight="1" spans="1:5">
      <c r="A1" s="20" t="s">
        <v>0</v>
      </c>
      <c r="B1" s="20"/>
      <c r="C1" s="20"/>
      <c r="D1" s="20"/>
      <c r="E1" s="20"/>
    </row>
    <row r="2" s="20" customFormat="1" ht="39" customHeight="1" spans="1:5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</row>
    <row r="3" ht="39" customHeight="1" spans="1:5">
      <c r="A3" s="21">
        <v>1</v>
      </c>
      <c r="B3" s="22" t="s">
        <v>6</v>
      </c>
      <c r="C3" s="21" t="s">
        <v>7</v>
      </c>
      <c r="D3" s="23">
        <f>土建!F50</f>
        <v>209619.08</v>
      </c>
      <c r="E3" s="22"/>
    </row>
    <row r="4" ht="39" customHeight="1" spans="1:5">
      <c r="A4" s="21">
        <v>2</v>
      </c>
      <c r="B4" s="22" t="s">
        <v>8</v>
      </c>
      <c r="C4" s="21" t="s">
        <v>7</v>
      </c>
      <c r="D4" s="23">
        <f>安装!F47</f>
        <v>38534.74</v>
      </c>
      <c r="E4" s="22"/>
    </row>
    <row r="5" ht="39" customHeight="1" spans="1:5">
      <c r="A5" s="21">
        <v>3</v>
      </c>
      <c r="B5" s="21" t="s">
        <v>9</v>
      </c>
      <c r="C5" s="21"/>
      <c r="D5" s="23">
        <f>D3+D4</f>
        <v>248153.82</v>
      </c>
      <c r="E5" s="22"/>
    </row>
    <row r="6" ht="39" customHeight="1" spans="4:4">
      <c r="D6" s="24"/>
    </row>
    <row r="7" ht="32" customHeight="1" spans="4:4">
      <c r="D7" s="24"/>
    </row>
  </sheetData>
  <mergeCells count="2">
    <mergeCell ref="A1:E1"/>
    <mergeCell ref="B5:C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workbookViewId="0">
      <selection activeCell="I15" sqref="I15"/>
    </sheetView>
  </sheetViews>
  <sheetFormatPr defaultColWidth="9" defaultRowHeight="13.5" outlineLevelCol="6"/>
  <cols>
    <col min="1" max="1" width="6.5" style="1" customWidth="1"/>
    <col min="2" max="2" width="25.3833333333333" style="1" customWidth="1"/>
    <col min="3" max="3" width="9.88333333333333" style="1" customWidth="1"/>
    <col min="4" max="4" width="13.75" style="16" customWidth="1"/>
    <col min="5" max="5" width="12.875" style="16" customWidth="1"/>
    <col min="6" max="6" width="14.375" style="17" customWidth="1"/>
    <col min="7" max="7" width="12.25" style="1" customWidth="1"/>
    <col min="8" max="16384" width="9" style="1"/>
  </cols>
  <sheetData>
    <row r="1" ht="32" customHeight="1" spans="1:7">
      <c r="A1" s="3" t="s">
        <v>10</v>
      </c>
      <c r="B1" s="3"/>
      <c r="C1" s="3"/>
      <c r="D1" s="3"/>
      <c r="E1" s="3"/>
      <c r="F1" s="4"/>
      <c r="G1" s="3"/>
    </row>
    <row r="2" ht="24" customHeight="1" spans="1:7">
      <c r="A2" s="5" t="s">
        <v>1</v>
      </c>
      <c r="B2" s="5" t="s">
        <v>2</v>
      </c>
      <c r="C2" s="5" t="s">
        <v>3</v>
      </c>
      <c r="D2" s="5" t="s">
        <v>11</v>
      </c>
      <c r="E2" s="5" t="s">
        <v>12</v>
      </c>
      <c r="F2" s="6" t="s">
        <v>13</v>
      </c>
      <c r="G2" s="5" t="s">
        <v>5</v>
      </c>
    </row>
    <row r="3" ht="37" customHeight="1" spans="1:7">
      <c r="A3" s="5" t="s">
        <v>14</v>
      </c>
      <c r="B3" s="12" t="s">
        <v>15</v>
      </c>
      <c r="C3" s="5"/>
      <c r="D3" s="5"/>
      <c r="E3" s="5"/>
      <c r="F3" s="6"/>
      <c r="G3" s="11"/>
    </row>
    <row r="4" ht="25" customHeight="1" spans="1:7">
      <c r="A4" s="5" t="s">
        <v>16</v>
      </c>
      <c r="B4" s="12" t="s">
        <v>17</v>
      </c>
      <c r="C4" s="5"/>
      <c r="D4" s="5"/>
      <c r="E4" s="5"/>
      <c r="F4" s="6"/>
      <c r="G4" s="11"/>
    </row>
    <row r="5" ht="25" customHeight="1" spans="1:7">
      <c r="A5" s="5" t="s">
        <v>18</v>
      </c>
      <c r="B5" s="12" t="s">
        <v>19</v>
      </c>
      <c r="C5" s="18" t="s">
        <v>20</v>
      </c>
      <c r="D5" s="5">
        <v>60</v>
      </c>
      <c r="E5" s="5">
        <v>190</v>
      </c>
      <c r="F5" s="6">
        <f t="shared" ref="F5:F8" si="0">E5*D5</f>
        <v>11400</v>
      </c>
      <c r="G5" s="11"/>
    </row>
    <row r="6" ht="48" customHeight="1" spans="1:7">
      <c r="A6" s="5" t="s">
        <v>21</v>
      </c>
      <c r="B6" s="12" t="s">
        <v>22</v>
      </c>
      <c r="C6" s="18" t="s">
        <v>23</v>
      </c>
      <c r="D6" s="5">
        <v>54</v>
      </c>
      <c r="E6" s="5">
        <v>130</v>
      </c>
      <c r="F6" s="6">
        <f t="shared" si="0"/>
        <v>7020</v>
      </c>
      <c r="G6" s="11"/>
    </row>
    <row r="7" ht="25" customHeight="1" spans="1:7">
      <c r="A7" s="5" t="s">
        <v>24</v>
      </c>
      <c r="B7" s="12" t="s">
        <v>25</v>
      </c>
      <c r="C7" s="18" t="s">
        <v>20</v>
      </c>
      <c r="D7" s="5">
        <f>1.1*2.1*2</f>
        <v>4.62</v>
      </c>
      <c r="E7" s="5">
        <v>800</v>
      </c>
      <c r="F7" s="6">
        <f t="shared" si="0"/>
        <v>3696</v>
      </c>
      <c r="G7" s="11"/>
    </row>
    <row r="8" ht="25" customHeight="1" spans="1:7">
      <c r="A8" s="5" t="s">
        <v>26</v>
      </c>
      <c r="B8" s="12" t="s">
        <v>27</v>
      </c>
      <c r="C8" s="18" t="s">
        <v>23</v>
      </c>
      <c r="D8" s="6">
        <f>(2.1*2+1.1)*2</f>
        <v>10.6</v>
      </c>
      <c r="E8" s="5">
        <v>100</v>
      </c>
      <c r="F8" s="6">
        <f t="shared" si="0"/>
        <v>1060</v>
      </c>
      <c r="G8" s="11"/>
    </row>
    <row r="9" ht="25" customHeight="1" spans="1:7">
      <c r="A9" s="5" t="s">
        <v>28</v>
      </c>
      <c r="B9" s="12" t="s">
        <v>29</v>
      </c>
      <c r="C9" s="5"/>
      <c r="D9" s="5"/>
      <c r="E9" s="5"/>
      <c r="F9" s="6"/>
      <c r="G9" s="11"/>
    </row>
    <row r="10" ht="25" customHeight="1" spans="1:7">
      <c r="A10" s="5" t="s">
        <v>30</v>
      </c>
      <c r="B10" s="12" t="s">
        <v>19</v>
      </c>
      <c r="C10" s="18" t="s">
        <v>20</v>
      </c>
      <c r="D10" s="5">
        <v>40</v>
      </c>
      <c r="E10" s="5">
        <v>190</v>
      </c>
      <c r="F10" s="6">
        <f t="shared" ref="F10:F13" si="1">E10*D10</f>
        <v>7600</v>
      </c>
      <c r="G10" s="11"/>
    </row>
    <row r="11" ht="54" customHeight="1" spans="1:7">
      <c r="A11" s="5" t="s">
        <v>31</v>
      </c>
      <c r="B11" s="12" t="s">
        <v>22</v>
      </c>
      <c r="C11" s="18" t="s">
        <v>23</v>
      </c>
      <c r="D11" s="5">
        <v>37</v>
      </c>
      <c r="E11" s="5">
        <v>130</v>
      </c>
      <c r="F11" s="6">
        <f t="shared" si="1"/>
        <v>4810</v>
      </c>
      <c r="G11" s="11"/>
    </row>
    <row r="12" ht="25" customHeight="1" spans="1:7">
      <c r="A12" s="5" t="s">
        <v>32</v>
      </c>
      <c r="B12" s="12" t="s">
        <v>25</v>
      </c>
      <c r="C12" s="18" t="s">
        <v>20</v>
      </c>
      <c r="D12" s="5">
        <f>1.2*2.1*2</f>
        <v>5.04</v>
      </c>
      <c r="E12" s="5">
        <v>800</v>
      </c>
      <c r="F12" s="6">
        <f t="shared" si="1"/>
        <v>4032</v>
      </c>
      <c r="G12" s="11"/>
    </row>
    <row r="13" ht="25" customHeight="1" spans="1:7">
      <c r="A13" s="5" t="s">
        <v>33</v>
      </c>
      <c r="B13" s="12" t="s">
        <v>27</v>
      </c>
      <c r="C13" s="18" t="s">
        <v>23</v>
      </c>
      <c r="D13" s="5">
        <f>(1.2+2.1*2)*2</f>
        <v>10.8</v>
      </c>
      <c r="E13" s="5">
        <v>100</v>
      </c>
      <c r="F13" s="6">
        <f t="shared" si="1"/>
        <v>1080</v>
      </c>
      <c r="G13" s="11"/>
    </row>
    <row r="14" ht="25" customHeight="1" spans="1:7">
      <c r="A14" s="5" t="s">
        <v>34</v>
      </c>
      <c r="B14" s="12" t="s">
        <v>35</v>
      </c>
      <c r="C14" s="5"/>
      <c r="D14" s="5"/>
      <c r="E14" s="5"/>
      <c r="F14" s="6"/>
      <c r="G14" s="11"/>
    </row>
    <row r="15" ht="25" customHeight="1" spans="1:7">
      <c r="A15" s="5" t="s">
        <v>36</v>
      </c>
      <c r="B15" s="12" t="s">
        <v>19</v>
      </c>
      <c r="C15" s="18" t="s">
        <v>20</v>
      </c>
      <c r="D15" s="5">
        <v>64</v>
      </c>
      <c r="E15" s="5">
        <v>190</v>
      </c>
      <c r="F15" s="6">
        <f t="shared" ref="F15:F18" si="2">E15*D15</f>
        <v>12160</v>
      </c>
      <c r="G15" s="11"/>
    </row>
    <row r="16" ht="30" customHeight="1" spans="1:7">
      <c r="A16" s="5" t="s">
        <v>37</v>
      </c>
      <c r="B16" s="12" t="s">
        <v>22</v>
      </c>
      <c r="C16" s="18" t="s">
        <v>23</v>
      </c>
      <c r="D16" s="5">
        <v>48</v>
      </c>
      <c r="E16" s="5">
        <v>130</v>
      </c>
      <c r="F16" s="6">
        <f t="shared" si="2"/>
        <v>6240</v>
      </c>
      <c r="G16" s="11"/>
    </row>
    <row r="17" ht="25" customHeight="1" spans="1:7">
      <c r="A17" s="5" t="s">
        <v>38</v>
      </c>
      <c r="B17" s="12" t="s">
        <v>25</v>
      </c>
      <c r="C17" s="18" t="s">
        <v>20</v>
      </c>
      <c r="D17" s="5">
        <f>1.2*2.1*2</f>
        <v>5.04</v>
      </c>
      <c r="E17" s="5">
        <v>800</v>
      </c>
      <c r="F17" s="6">
        <f t="shared" si="2"/>
        <v>4032</v>
      </c>
      <c r="G17" s="11"/>
    </row>
    <row r="18" ht="25" customHeight="1" spans="1:7">
      <c r="A18" s="5" t="s">
        <v>39</v>
      </c>
      <c r="B18" s="12" t="s">
        <v>27</v>
      </c>
      <c r="C18" s="18" t="s">
        <v>23</v>
      </c>
      <c r="D18" s="5">
        <f>(1.2+2.1*2)*2</f>
        <v>10.8</v>
      </c>
      <c r="E18" s="5">
        <v>100</v>
      </c>
      <c r="F18" s="6">
        <f t="shared" si="2"/>
        <v>1080</v>
      </c>
      <c r="G18" s="11"/>
    </row>
    <row r="19" ht="25" customHeight="1" spans="1:7">
      <c r="A19" s="5" t="s">
        <v>40</v>
      </c>
      <c r="B19" s="12" t="s">
        <v>41</v>
      </c>
      <c r="C19" s="18"/>
      <c r="D19" s="5"/>
      <c r="E19" s="5"/>
      <c r="F19" s="6"/>
      <c r="G19" s="11"/>
    </row>
    <row r="20" ht="25" customHeight="1" spans="1:7">
      <c r="A20" s="5" t="s">
        <v>42</v>
      </c>
      <c r="B20" s="12" t="s">
        <v>43</v>
      </c>
      <c r="C20" s="18" t="s">
        <v>20</v>
      </c>
      <c r="D20" s="5">
        <v>52</v>
      </c>
      <c r="E20" s="5">
        <v>190</v>
      </c>
      <c r="F20" s="6">
        <f t="shared" ref="F20:F24" si="3">E20*D20</f>
        <v>9880</v>
      </c>
      <c r="G20" s="11"/>
    </row>
    <row r="21" ht="25" customHeight="1" spans="1:7">
      <c r="A21" s="5" t="s">
        <v>44</v>
      </c>
      <c r="B21" s="12" t="s">
        <v>19</v>
      </c>
      <c r="C21" s="18" t="s">
        <v>20</v>
      </c>
      <c r="D21" s="5">
        <v>48</v>
      </c>
      <c r="E21" s="5">
        <v>190</v>
      </c>
      <c r="F21" s="6">
        <f t="shared" si="3"/>
        <v>9120</v>
      </c>
      <c r="G21" s="11"/>
    </row>
    <row r="22" ht="53" customHeight="1" spans="1:7">
      <c r="A22" s="5" t="s">
        <v>45</v>
      </c>
      <c r="B22" s="12" t="s">
        <v>22</v>
      </c>
      <c r="C22" s="18" t="s">
        <v>23</v>
      </c>
      <c r="D22" s="5">
        <v>32</v>
      </c>
      <c r="E22" s="5">
        <v>130</v>
      </c>
      <c r="F22" s="6">
        <f t="shared" si="3"/>
        <v>4160</v>
      </c>
      <c r="G22" s="11"/>
    </row>
    <row r="23" ht="25" customHeight="1" spans="1:7">
      <c r="A23" s="5" t="s">
        <v>46</v>
      </c>
      <c r="B23" s="12" t="s">
        <v>25</v>
      </c>
      <c r="C23" s="18" t="s">
        <v>20</v>
      </c>
      <c r="D23" s="5">
        <f>1.5*2.1+1.1*2.1</f>
        <v>5.46</v>
      </c>
      <c r="E23" s="5">
        <v>800</v>
      </c>
      <c r="F23" s="6">
        <f t="shared" si="3"/>
        <v>4368</v>
      </c>
      <c r="G23" s="11"/>
    </row>
    <row r="24" ht="25" customHeight="1" spans="1:7">
      <c r="A24" s="5" t="s">
        <v>47</v>
      </c>
      <c r="B24" s="12" t="s">
        <v>27</v>
      </c>
      <c r="C24" s="18" t="s">
        <v>23</v>
      </c>
      <c r="D24" s="5">
        <f>(1.5+2.1*2)+(1.1+2.1*2)</f>
        <v>11</v>
      </c>
      <c r="E24" s="5">
        <v>100</v>
      </c>
      <c r="F24" s="6">
        <f t="shared" si="3"/>
        <v>1100</v>
      </c>
      <c r="G24" s="11"/>
    </row>
    <row r="25" ht="25" customHeight="1" spans="1:7">
      <c r="A25" s="5" t="s">
        <v>48</v>
      </c>
      <c r="B25" s="12" t="s">
        <v>49</v>
      </c>
      <c r="C25" s="5"/>
      <c r="D25" s="5"/>
      <c r="E25" s="5"/>
      <c r="F25" s="6"/>
      <c r="G25" s="11"/>
    </row>
    <row r="26" ht="25" customHeight="1" spans="1:7">
      <c r="A26" s="5" t="s">
        <v>50</v>
      </c>
      <c r="B26" s="12" t="s">
        <v>19</v>
      </c>
      <c r="C26" s="18" t="s">
        <v>20</v>
      </c>
      <c r="D26" s="5">
        <v>30</v>
      </c>
      <c r="E26" s="5">
        <v>190</v>
      </c>
      <c r="F26" s="6">
        <f t="shared" ref="F26:F29" si="4">E26*D26</f>
        <v>5700</v>
      </c>
      <c r="G26" s="11"/>
    </row>
    <row r="27" ht="51" customHeight="1" spans="1:7">
      <c r="A27" s="5" t="s">
        <v>51</v>
      </c>
      <c r="B27" s="12" t="s">
        <v>22</v>
      </c>
      <c r="C27" s="18" t="s">
        <v>23</v>
      </c>
      <c r="D27" s="5">
        <v>32</v>
      </c>
      <c r="E27" s="5">
        <v>130</v>
      </c>
      <c r="F27" s="6">
        <f t="shared" si="4"/>
        <v>4160</v>
      </c>
      <c r="G27" s="11"/>
    </row>
    <row r="28" ht="25" customHeight="1" spans="1:7">
      <c r="A28" s="5" t="s">
        <v>52</v>
      </c>
      <c r="B28" s="12" t="s">
        <v>25</v>
      </c>
      <c r="C28" s="18" t="s">
        <v>20</v>
      </c>
      <c r="D28" s="5">
        <f>1.2*2.1*2</f>
        <v>5.04</v>
      </c>
      <c r="E28" s="5">
        <v>800</v>
      </c>
      <c r="F28" s="6">
        <f t="shared" si="4"/>
        <v>4032</v>
      </c>
      <c r="G28" s="11"/>
    </row>
    <row r="29" ht="25" customHeight="1" spans="1:7">
      <c r="A29" s="5" t="s">
        <v>53</v>
      </c>
      <c r="B29" s="12" t="s">
        <v>27</v>
      </c>
      <c r="C29" s="18" t="s">
        <v>23</v>
      </c>
      <c r="D29" s="5">
        <f>(1.2+2.1*2)*2</f>
        <v>10.8</v>
      </c>
      <c r="E29" s="5">
        <v>100</v>
      </c>
      <c r="F29" s="6">
        <f t="shared" si="4"/>
        <v>1080</v>
      </c>
      <c r="G29" s="11"/>
    </row>
    <row r="30" ht="25" customHeight="1" spans="1:7">
      <c r="A30" s="5" t="s">
        <v>54</v>
      </c>
      <c r="B30" s="12" t="s">
        <v>55</v>
      </c>
      <c r="C30" s="5"/>
      <c r="D30" s="5"/>
      <c r="E30" s="5"/>
      <c r="F30" s="6"/>
      <c r="G30" s="11"/>
    </row>
    <row r="31" ht="25" customHeight="1" spans="1:7">
      <c r="A31" s="5" t="s">
        <v>56</v>
      </c>
      <c r="B31" s="12" t="s">
        <v>19</v>
      </c>
      <c r="C31" s="18" t="s">
        <v>20</v>
      </c>
      <c r="D31" s="5">
        <v>32</v>
      </c>
      <c r="E31" s="5">
        <v>190</v>
      </c>
      <c r="F31" s="6">
        <f t="shared" ref="F31:F34" si="5">E31*D31</f>
        <v>6080</v>
      </c>
      <c r="G31" s="11"/>
    </row>
    <row r="32" ht="55" customHeight="1" spans="1:7">
      <c r="A32" s="5" t="s">
        <v>57</v>
      </c>
      <c r="B32" s="12" t="s">
        <v>22</v>
      </c>
      <c r="C32" s="18" t="s">
        <v>23</v>
      </c>
      <c r="D32" s="5">
        <v>33</v>
      </c>
      <c r="E32" s="5">
        <v>130</v>
      </c>
      <c r="F32" s="6">
        <f t="shared" si="5"/>
        <v>4290</v>
      </c>
      <c r="G32" s="11"/>
    </row>
    <row r="33" ht="25" customHeight="1" spans="1:7">
      <c r="A33" s="5" t="s">
        <v>58</v>
      </c>
      <c r="B33" s="12" t="s">
        <v>25</v>
      </c>
      <c r="C33" s="18" t="s">
        <v>20</v>
      </c>
      <c r="D33" s="5">
        <f>1.2*2.1*2</f>
        <v>5.04</v>
      </c>
      <c r="E33" s="5">
        <v>800</v>
      </c>
      <c r="F33" s="6">
        <f t="shared" si="5"/>
        <v>4032</v>
      </c>
      <c r="G33" s="11"/>
    </row>
    <row r="34" ht="25" customHeight="1" spans="1:7">
      <c r="A34" s="5" t="s">
        <v>59</v>
      </c>
      <c r="B34" s="12" t="s">
        <v>27</v>
      </c>
      <c r="C34" s="18" t="s">
        <v>23</v>
      </c>
      <c r="D34" s="5">
        <f>(1.2+2.1*2)*2</f>
        <v>10.8</v>
      </c>
      <c r="E34" s="5">
        <v>100</v>
      </c>
      <c r="F34" s="6">
        <f t="shared" si="5"/>
        <v>1080</v>
      </c>
      <c r="G34" s="11"/>
    </row>
    <row r="35" ht="25" customHeight="1" spans="1:7">
      <c r="A35" s="5" t="s">
        <v>60</v>
      </c>
      <c r="B35" s="12" t="s">
        <v>61</v>
      </c>
      <c r="C35" s="5"/>
      <c r="D35" s="5"/>
      <c r="E35" s="5"/>
      <c r="F35" s="6"/>
      <c r="G35" s="11"/>
    </row>
    <row r="36" ht="25" customHeight="1" spans="1:7">
      <c r="A36" s="5" t="s">
        <v>62</v>
      </c>
      <c r="B36" s="12" t="s">
        <v>19</v>
      </c>
      <c r="C36" s="18" t="s">
        <v>20</v>
      </c>
      <c r="D36" s="5">
        <v>45</v>
      </c>
      <c r="E36" s="5">
        <v>190</v>
      </c>
      <c r="F36" s="6">
        <f t="shared" ref="F36:F39" si="6">E36*D36</f>
        <v>8550</v>
      </c>
      <c r="G36" s="11"/>
    </row>
    <row r="37" ht="53" customHeight="1" spans="1:7">
      <c r="A37" s="5" t="s">
        <v>63</v>
      </c>
      <c r="B37" s="12" t="s">
        <v>22</v>
      </c>
      <c r="C37" s="18" t="s">
        <v>23</v>
      </c>
      <c r="D37" s="5">
        <v>36</v>
      </c>
      <c r="E37" s="5">
        <v>130</v>
      </c>
      <c r="F37" s="6">
        <f t="shared" si="6"/>
        <v>4680</v>
      </c>
      <c r="G37" s="11"/>
    </row>
    <row r="38" ht="25" customHeight="1" spans="1:7">
      <c r="A38" s="5" t="s">
        <v>64</v>
      </c>
      <c r="B38" s="12" t="s">
        <v>25</v>
      </c>
      <c r="C38" s="18" t="s">
        <v>20</v>
      </c>
      <c r="D38" s="5">
        <f>1.2*2.1*2</f>
        <v>5.04</v>
      </c>
      <c r="E38" s="5">
        <v>800</v>
      </c>
      <c r="F38" s="6">
        <f t="shared" si="6"/>
        <v>4032</v>
      </c>
      <c r="G38" s="11"/>
    </row>
    <row r="39" ht="25" customHeight="1" spans="1:7">
      <c r="A39" s="5" t="s">
        <v>65</v>
      </c>
      <c r="B39" s="12" t="s">
        <v>27</v>
      </c>
      <c r="C39" s="18" t="s">
        <v>23</v>
      </c>
      <c r="D39" s="5">
        <f>(1.2+2.1*2)*2</f>
        <v>10.8</v>
      </c>
      <c r="E39" s="5">
        <v>100</v>
      </c>
      <c r="F39" s="6">
        <f t="shared" si="6"/>
        <v>1080</v>
      </c>
      <c r="G39" s="11"/>
    </row>
    <row r="40" ht="25" customHeight="1" spans="1:7">
      <c r="A40" s="5" t="s">
        <v>66</v>
      </c>
      <c r="B40" s="12" t="s">
        <v>67</v>
      </c>
      <c r="C40" s="5"/>
      <c r="D40" s="5"/>
      <c r="E40" s="5"/>
      <c r="F40" s="6"/>
      <c r="G40" s="11"/>
    </row>
    <row r="41" ht="25" customHeight="1" spans="1:7">
      <c r="A41" s="5" t="s">
        <v>68</v>
      </c>
      <c r="B41" s="12" t="s">
        <v>43</v>
      </c>
      <c r="C41" s="18" t="s">
        <v>20</v>
      </c>
      <c r="D41" s="5">
        <v>17</v>
      </c>
      <c r="E41" s="5">
        <v>190</v>
      </c>
      <c r="F41" s="6">
        <f>E41*D41</f>
        <v>3230</v>
      </c>
      <c r="G41" s="11"/>
    </row>
    <row r="42" ht="25" customHeight="1" spans="1:7">
      <c r="A42" s="5" t="s">
        <v>69</v>
      </c>
      <c r="B42" s="12" t="s">
        <v>19</v>
      </c>
      <c r="C42" s="18" t="s">
        <v>20</v>
      </c>
      <c r="D42" s="5">
        <v>41</v>
      </c>
      <c r="E42" s="5">
        <v>190</v>
      </c>
      <c r="F42" s="6">
        <f t="shared" ref="F42:F45" si="7">E42*D42</f>
        <v>7790</v>
      </c>
      <c r="G42" s="11"/>
    </row>
    <row r="43" ht="51" customHeight="1" spans="1:7">
      <c r="A43" s="5" t="s">
        <v>70</v>
      </c>
      <c r="B43" s="12" t="s">
        <v>22</v>
      </c>
      <c r="C43" s="18" t="s">
        <v>23</v>
      </c>
      <c r="D43" s="5">
        <v>39</v>
      </c>
      <c r="E43" s="5">
        <v>130</v>
      </c>
      <c r="F43" s="6">
        <f t="shared" si="7"/>
        <v>5070</v>
      </c>
      <c r="G43" s="11"/>
    </row>
    <row r="44" ht="25" customHeight="1" spans="1:7">
      <c r="A44" s="5" t="s">
        <v>71</v>
      </c>
      <c r="B44" s="12" t="s">
        <v>25</v>
      </c>
      <c r="C44" s="18" t="s">
        <v>20</v>
      </c>
      <c r="D44" s="5">
        <f>1.2*2.1*2</f>
        <v>5.04</v>
      </c>
      <c r="E44" s="5">
        <v>800</v>
      </c>
      <c r="F44" s="6">
        <f t="shared" si="7"/>
        <v>4032</v>
      </c>
      <c r="G44" s="11"/>
    </row>
    <row r="45" ht="25" customHeight="1" spans="1:7">
      <c r="A45" s="5" t="s">
        <v>72</v>
      </c>
      <c r="B45" s="12" t="s">
        <v>27</v>
      </c>
      <c r="C45" s="18" t="s">
        <v>23</v>
      </c>
      <c r="D45" s="5">
        <f>(1.2+2.1*2)*2</f>
        <v>10.8</v>
      </c>
      <c r="E45" s="5">
        <v>100</v>
      </c>
      <c r="F45" s="6">
        <f t="shared" si="7"/>
        <v>1080</v>
      </c>
      <c r="G45" s="11"/>
    </row>
    <row r="46" ht="25" customHeight="1" spans="1:7">
      <c r="A46" s="5" t="s">
        <v>73</v>
      </c>
      <c r="B46" s="12" t="s">
        <v>74</v>
      </c>
      <c r="C46" s="18"/>
      <c r="D46" s="5"/>
      <c r="E46" s="5"/>
      <c r="F46" s="6"/>
      <c r="G46" s="11"/>
    </row>
    <row r="47" ht="25" customHeight="1" spans="1:7">
      <c r="A47" s="5" t="s">
        <v>75</v>
      </c>
      <c r="B47" s="12" t="s">
        <v>76</v>
      </c>
      <c r="C47" s="18" t="s">
        <v>20</v>
      </c>
      <c r="D47" s="5">
        <f>160+15</f>
        <v>175</v>
      </c>
      <c r="E47" s="5">
        <v>165.5</v>
      </c>
      <c r="F47" s="6">
        <f>E47*D47</f>
        <v>28962.5</v>
      </c>
      <c r="G47" s="11"/>
    </row>
    <row r="48" ht="25" customHeight="1" spans="1:7">
      <c r="A48" s="5" t="s">
        <v>77</v>
      </c>
      <c r="B48" s="12" t="s">
        <v>78</v>
      </c>
      <c r="C48" s="18" t="s">
        <v>20</v>
      </c>
      <c r="D48" s="5">
        <v>380</v>
      </c>
      <c r="E48" s="19">
        <v>39.89</v>
      </c>
      <c r="F48" s="6">
        <f>E48*D48</f>
        <v>15158.2</v>
      </c>
      <c r="G48" s="11"/>
    </row>
    <row r="49" ht="25" customHeight="1" spans="1:7">
      <c r="A49" s="5" t="s">
        <v>79</v>
      </c>
      <c r="B49" s="12" t="s">
        <v>80</v>
      </c>
      <c r="C49" s="18" t="s">
        <v>20</v>
      </c>
      <c r="D49" s="5">
        <f>7.4*2.7-0.8*2.1-1.5*1.7</f>
        <v>15.75</v>
      </c>
      <c r="E49" s="5">
        <v>169.04</v>
      </c>
      <c r="F49" s="6">
        <f>E49*D49</f>
        <v>2662.38</v>
      </c>
      <c r="G49" s="11"/>
    </row>
    <row r="50" ht="25" customHeight="1" spans="1:7">
      <c r="A50" s="5" t="s">
        <v>81</v>
      </c>
      <c r="B50" s="5" t="s">
        <v>82</v>
      </c>
      <c r="C50" s="5"/>
      <c r="D50" s="5"/>
      <c r="E50" s="6"/>
      <c r="F50" s="6">
        <f>SUM(F3:F49)</f>
        <v>209619.08</v>
      </c>
      <c r="G50" s="11"/>
    </row>
    <row r="51" ht="35" customHeight="1" spans="1:5">
      <c r="A51" s="16"/>
      <c r="B51" s="16"/>
      <c r="C51" s="16"/>
      <c r="D51" s="17"/>
      <c r="E51" s="17"/>
    </row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</sheetData>
  <autoFilter ref="A2:G50">
    <extLst/>
  </autoFilter>
  <mergeCells count="1">
    <mergeCell ref="A1:G1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workbookViewId="0">
      <selection activeCell="P9" sqref="P9:P10"/>
    </sheetView>
  </sheetViews>
  <sheetFormatPr defaultColWidth="9" defaultRowHeight="13.5" outlineLevelCol="6"/>
  <cols>
    <col min="1" max="1" width="9" style="1"/>
    <col min="2" max="2" width="16" style="1" customWidth="1"/>
    <col min="3" max="3" width="9" style="1"/>
    <col min="4" max="4" width="11.75" style="1" customWidth="1"/>
    <col min="5" max="5" width="11" style="2" customWidth="1"/>
    <col min="6" max="6" width="10.8833333333333" style="2" customWidth="1"/>
    <col min="7" max="16384" width="9" style="1"/>
  </cols>
  <sheetData>
    <row r="1" ht="20" customHeight="1" spans="1:7">
      <c r="A1" s="3" t="s">
        <v>83</v>
      </c>
      <c r="B1" s="3"/>
      <c r="C1" s="3"/>
      <c r="D1" s="3"/>
      <c r="E1" s="4"/>
      <c r="F1" s="4"/>
      <c r="G1" s="3"/>
    </row>
    <row r="2" spans="1:7">
      <c r="A2" s="5" t="s">
        <v>1</v>
      </c>
      <c r="B2" s="5" t="s">
        <v>2</v>
      </c>
      <c r="C2" s="5" t="s">
        <v>3</v>
      </c>
      <c r="D2" s="5" t="s">
        <v>11</v>
      </c>
      <c r="E2" s="6" t="s">
        <v>12</v>
      </c>
      <c r="F2" s="6" t="s">
        <v>13</v>
      </c>
      <c r="G2" s="5" t="s">
        <v>5</v>
      </c>
    </row>
    <row r="3" ht="27" customHeight="1" spans="1:7">
      <c r="A3" s="5" t="s">
        <v>14</v>
      </c>
      <c r="B3" s="7" t="s">
        <v>84</v>
      </c>
      <c r="C3" s="8"/>
      <c r="D3" s="9"/>
      <c r="E3" s="10"/>
      <c r="F3" s="10"/>
      <c r="G3" s="11"/>
    </row>
    <row r="4" ht="22" customHeight="1" spans="1:7">
      <c r="A4" s="5" t="s">
        <v>16</v>
      </c>
      <c r="B4" s="12" t="s">
        <v>17</v>
      </c>
      <c r="C4" s="5"/>
      <c r="D4" s="5"/>
      <c r="E4" s="10"/>
      <c r="F4" s="10"/>
      <c r="G4" s="11"/>
    </row>
    <row r="5" ht="25" customHeight="1" spans="1:7">
      <c r="A5" s="5" t="s">
        <v>18</v>
      </c>
      <c r="B5" s="11" t="s">
        <v>85</v>
      </c>
      <c r="C5" s="11" t="s">
        <v>23</v>
      </c>
      <c r="D5" s="11">
        <f>30*2</f>
        <v>60</v>
      </c>
      <c r="E5" s="13">
        <v>20.87</v>
      </c>
      <c r="F5" s="13">
        <f t="shared" ref="F5:F8" si="0">E5*D5</f>
        <v>1252.2</v>
      </c>
      <c r="G5" s="11"/>
    </row>
    <row r="6" ht="25" customHeight="1" spans="1:7">
      <c r="A6" s="5" t="s">
        <v>21</v>
      </c>
      <c r="B6" s="11" t="s">
        <v>86</v>
      </c>
      <c r="C6" s="11" t="s">
        <v>23</v>
      </c>
      <c r="D6" s="11">
        <f>D5*2</f>
        <v>120</v>
      </c>
      <c r="E6" s="13">
        <v>3.7</v>
      </c>
      <c r="F6" s="13">
        <f t="shared" si="0"/>
        <v>444</v>
      </c>
      <c r="G6" s="11"/>
    </row>
    <row r="7" ht="25" customHeight="1" spans="1:7">
      <c r="A7" s="5" t="s">
        <v>24</v>
      </c>
      <c r="B7" s="11" t="s">
        <v>87</v>
      </c>
      <c r="C7" s="11" t="s">
        <v>23</v>
      </c>
      <c r="D7" s="11">
        <f>2.7*5*2</f>
        <v>27</v>
      </c>
      <c r="E7" s="13">
        <v>120</v>
      </c>
      <c r="F7" s="13">
        <f t="shared" si="0"/>
        <v>3240</v>
      </c>
      <c r="G7" s="11"/>
    </row>
    <row r="8" ht="25" customHeight="1" spans="1:7">
      <c r="A8" s="5" t="s">
        <v>26</v>
      </c>
      <c r="B8" s="11" t="s">
        <v>88</v>
      </c>
      <c r="C8" s="11" t="s">
        <v>89</v>
      </c>
      <c r="D8" s="11">
        <v>10</v>
      </c>
      <c r="E8" s="13">
        <v>90</v>
      </c>
      <c r="F8" s="13">
        <f t="shared" si="0"/>
        <v>900</v>
      </c>
      <c r="G8" s="11"/>
    </row>
    <row r="9" ht="25" customHeight="1" spans="1:7">
      <c r="A9" s="5" t="s">
        <v>28</v>
      </c>
      <c r="B9" s="12" t="s">
        <v>29</v>
      </c>
      <c r="C9" s="5"/>
      <c r="D9" s="5"/>
      <c r="E9" s="10"/>
      <c r="F9" s="10"/>
      <c r="G9" s="11"/>
    </row>
    <row r="10" ht="25" customHeight="1" spans="1:7">
      <c r="A10" s="5" t="s">
        <v>30</v>
      </c>
      <c r="B10" s="11" t="s">
        <v>85</v>
      </c>
      <c r="C10" s="11" t="s">
        <v>23</v>
      </c>
      <c r="D10" s="11">
        <f>17*2</f>
        <v>34</v>
      </c>
      <c r="E10" s="13">
        <v>20.87</v>
      </c>
      <c r="F10" s="13">
        <f t="shared" ref="F10:F13" si="1">E10*D10</f>
        <v>709.58</v>
      </c>
      <c r="G10" s="11"/>
    </row>
    <row r="11" ht="25" customHeight="1" spans="1:7">
      <c r="A11" s="5" t="s">
        <v>31</v>
      </c>
      <c r="B11" s="11" t="s">
        <v>86</v>
      </c>
      <c r="C11" s="11" t="s">
        <v>23</v>
      </c>
      <c r="D11" s="11">
        <f>D10*2</f>
        <v>68</v>
      </c>
      <c r="E11" s="13">
        <v>3.7</v>
      </c>
      <c r="F11" s="13">
        <f t="shared" si="1"/>
        <v>251.6</v>
      </c>
      <c r="G11" s="11"/>
    </row>
    <row r="12" ht="25" customHeight="1" spans="1:7">
      <c r="A12" s="5" t="s">
        <v>32</v>
      </c>
      <c r="B12" s="11" t="s">
        <v>87</v>
      </c>
      <c r="C12" s="11" t="s">
        <v>23</v>
      </c>
      <c r="D12" s="11">
        <f>3.8*2*2</f>
        <v>15.2</v>
      </c>
      <c r="E12" s="13">
        <v>120</v>
      </c>
      <c r="F12" s="13">
        <f t="shared" si="1"/>
        <v>1824</v>
      </c>
      <c r="G12" s="11"/>
    </row>
    <row r="13" ht="25" customHeight="1" spans="1:7">
      <c r="A13" s="5" t="s">
        <v>33</v>
      </c>
      <c r="B13" s="11" t="s">
        <v>88</v>
      </c>
      <c r="C13" s="11" t="s">
        <v>89</v>
      </c>
      <c r="D13" s="11">
        <v>4</v>
      </c>
      <c r="E13" s="13">
        <v>90</v>
      </c>
      <c r="F13" s="13">
        <f t="shared" si="1"/>
        <v>360</v>
      </c>
      <c r="G13" s="11"/>
    </row>
    <row r="14" ht="25" customHeight="1" spans="1:7">
      <c r="A14" s="5" t="s">
        <v>34</v>
      </c>
      <c r="B14" s="12" t="s">
        <v>35</v>
      </c>
      <c r="C14" s="5"/>
      <c r="D14" s="5"/>
      <c r="E14" s="10"/>
      <c r="F14" s="10"/>
      <c r="G14" s="11"/>
    </row>
    <row r="15" ht="25" customHeight="1" spans="1:7">
      <c r="A15" s="5" t="s">
        <v>36</v>
      </c>
      <c r="B15" s="11" t="s">
        <v>85</v>
      </c>
      <c r="C15" s="11" t="s">
        <v>23</v>
      </c>
      <c r="D15" s="11">
        <f>11*2</f>
        <v>22</v>
      </c>
      <c r="E15" s="13">
        <v>20.87</v>
      </c>
      <c r="F15" s="13">
        <f t="shared" ref="F15:F18" si="2">E15*D15</f>
        <v>459.14</v>
      </c>
      <c r="G15" s="11"/>
    </row>
    <row r="16" ht="25" customHeight="1" spans="1:7">
      <c r="A16" s="5" t="s">
        <v>37</v>
      </c>
      <c r="B16" s="11" t="s">
        <v>86</v>
      </c>
      <c r="C16" s="11" t="s">
        <v>23</v>
      </c>
      <c r="D16" s="11">
        <f>D15*2</f>
        <v>44</v>
      </c>
      <c r="E16" s="13">
        <v>3.7</v>
      </c>
      <c r="F16" s="13">
        <f t="shared" si="2"/>
        <v>162.8</v>
      </c>
      <c r="G16" s="11"/>
    </row>
    <row r="17" ht="25" customHeight="1" spans="1:7">
      <c r="A17" s="5" t="s">
        <v>38</v>
      </c>
      <c r="B17" s="11" t="s">
        <v>87</v>
      </c>
      <c r="C17" s="11" t="s">
        <v>23</v>
      </c>
      <c r="D17" s="11">
        <f>(5.5*2+4.3)*2</f>
        <v>30.6</v>
      </c>
      <c r="E17" s="13">
        <v>120</v>
      </c>
      <c r="F17" s="13">
        <f t="shared" si="2"/>
        <v>3672</v>
      </c>
      <c r="G17" s="11"/>
    </row>
    <row r="18" ht="25" customHeight="1" spans="1:7">
      <c r="A18" s="5" t="s">
        <v>39</v>
      </c>
      <c r="B18" s="11" t="s">
        <v>88</v>
      </c>
      <c r="C18" s="11" t="s">
        <v>89</v>
      </c>
      <c r="D18" s="11">
        <v>6</v>
      </c>
      <c r="E18" s="13">
        <v>90</v>
      </c>
      <c r="F18" s="13">
        <f t="shared" si="2"/>
        <v>540</v>
      </c>
      <c r="G18" s="11"/>
    </row>
    <row r="19" ht="25" customHeight="1" spans="1:7">
      <c r="A19" s="5" t="s">
        <v>40</v>
      </c>
      <c r="B19" s="12" t="s">
        <v>41</v>
      </c>
      <c r="C19" s="5"/>
      <c r="D19" s="5"/>
      <c r="E19" s="10"/>
      <c r="F19" s="10"/>
      <c r="G19" s="11"/>
    </row>
    <row r="20" ht="25" customHeight="1" spans="1:7">
      <c r="A20" s="5" t="s">
        <v>42</v>
      </c>
      <c r="B20" s="11" t="s">
        <v>85</v>
      </c>
      <c r="C20" s="11" t="s">
        <v>23</v>
      </c>
      <c r="D20" s="11">
        <v>50</v>
      </c>
      <c r="E20" s="13">
        <v>20.87</v>
      </c>
      <c r="F20" s="13">
        <f t="shared" ref="F20:F24" si="3">E20*D20</f>
        <v>1043.5</v>
      </c>
      <c r="G20" s="11"/>
    </row>
    <row r="21" ht="25" customHeight="1" spans="1:7">
      <c r="A21" s="5" t="s">
        <v>44</v>
      </c>
      <c r="B21" s="11" t="s">
        <v>86</v>
      </c>
      <c r="C21" s="11" t="s">
        <v>23</v>
      </c>
      <c r="D21" s="11">
        <f>D20*2</f>
        <v>100</v>
      </c>
      <c r="E21" s="13">
        <v>3.7</v>
      </c>
      <c r="F21" s="13">
        <f t="shared" si="3"/>
        <v>370</v>
      </c>
      <c r="G21" s="11"/>
    </row>
    <row r="22" ht="25" customHeight="1" spans="1:7">
      <c r="A22" s="5" t="s">
        <v>45</v>
      </c>
      <c r="B22" s="11" t="s">
        <v>87</v>
      </c>
      <c r="C22" s="11" t="s">
        <v>23</v>
      </c>
      <c r="D22" s="11">
        <f>3.3*2+5.7*2</f>
        <v>18</v>
      </c>
      <c r="E22" s="13">
        <v>120</v>
      </c>
      <c r="F22" s="13">
        <f t="shared" si="3"/>
        <v>2160</v>
      </c>
      <c r="G22" s="11"/>
    </row>
    <row r="23" ht="25" customHeight="1" spans="1:7">
      <c r="A23" s="5" t="s">
        <v>46</v>
      </c>
      <c r="B23" s="11" t="s">
        <v>88</v>
      </c>
      <c r="C23" s="11" t="s">
        <v>89</v>
      </c>
      <c r="D23" s="11">
        <v>4</v>
      </c>
      <c r="E23" s="13">
        <v>90</v>
      </c>
      <c r="F23" s="13">
        <f t="shared" si="3"/>
        <v>360</v>
      </c>
      <c r="G23" s="11"/>
    </row>
    <row r="24" ht="25" customHeight="1" spans="1:7">
      <c r="A24" s="5" t="s">
        <v>47</v>
      </c>
      <c r="B24" s="11" t="s">
        <v>90</v>
      </c>
      <c r="C24" s="11" t="s">
        <v>91</v>
      </c>
      <c r="D24" s="11">
        <v>40</v>
      </c>
      <c r="E24" s="13">
        <v>60.08</v>
      </c>
      <c r="F24" s="13">
        <f t="shared" si="3"/>
        <v>2403.2</v>
      </c>
      <c r="G24" s="11"/>
    </row>
    <row r="25" ht="25" customHeight="1" spans="1:7">
      <c r="A25" s="5" t="s">
        <v>48</v>
      </c>
      <c r="B25" s="12" t="s">
        <v>49</v>
      </c>
      <c r="C25" s="5"/>
      <c r="D25" s="5"/>
      <c r="E25" s="10"/>
      <c r="F25" s="10"/>
      <c r="G25" s="11"/>
    </row>
    <row r="26" ht="25" customHeight="1" spans="1:7">
      <c r="A26" s="5" t="s">
        <v>50</v>
      </c>
      <c r="B26" s="11" t="s">
        <v>85</v>
      </c>
      <c r="C26" s="11" t="s">
        <v>23</v>
      </c>
      <c r="D26" s="11">
        <f>15*2</f>
        <v>30</v>
      </c>
      <c r="E26" s="13">
        <v>20.87</v>
      </c>
      <c r="F26" s="13">
        <f t="shared" ref="F26:F29" si="4">E26*D26</f>
        <v>626.1</v>
      </c>
      <c r="G26" s="11"/>
    </row>
    <row r="27" ht="25" customHeight="1" spans="1:7">
      <c r="A27" s="5" t="s">
        <v>51</v>
      </c>
      <c r="B27" s="11" t="s">
        <v>86</v>
      </c>
      <c r="C27" s="11" t="s">
        <v>23</v>
      </c>
      <c r="D27" s="11">
        <f>D26*2</f>
        <v>60</v>
      </c>
      <c r="E27" s="13">
        <v>3.7</v>
      </c>
      <c r="F27" s="13">
        <f t="shared" si="4"/>
        <v>222</v>
      </c>
      <c r="G27" s="11"/>
    </row>
    <row r="28" ht="25" customHeight="1" spans="1:7">
      <c r="A28" s="5" t="s">
        <v>52</v>
      </c>
      <c r="B28" s="11" t="s">
        <v>87</v>
      </c>
      <c r="C28" s="11" t="s">
        <v>23</v>
      </c>
      <c r="D28" s="11">
        <f>3*3*2</f>
        <v>18</v>
      </c>
      <c r="E28" s="13">
        <v>120</v>
      </c>
      <c r="F28" s="13">
        <f t="shared" si="4"/>
        <v>2160</v>
      </c>
      <c r="G28" s="11"/>
    </row>
    <row r="29" ht="25" customHeight="1" spans="1:7">
      <c r="A29" s="5" t="s">
        <v>53</v>
      </c>
      <c r="B29" s="11" t="s">
        <v>88</v>
      </c>
      <c r="C29" s="11" t="s">
        <v>89</v>
      </c>
      <c r="D29" s="11">
        <v>6</v>
      </c>
      <c r="E29" s="13">
        <v>90</v>
      </c>
      <c r="F29" s="13">
        <f t="shared" si="4"/>
        <v>540</v>
      </c>
      <c r="G29" s="11"/>
    </row>
    <row r="30" ht="25" customHeight="1" spans="1:7">
      <c r="A30" s="5" t="s">
        <v>54</v>
      </c>
      <c r="B30" s="12" t="s">
        <v>55</v>
      </c>
      <c r="C30" s="5"/>
      <c r="D30" s="5"/>
      <c r="E30" s="10"/>
      <c r="F30" s="10"/>
      <c r="G30" s="11"/>
    </row>
    <row r="31" ht="25" customHeight="1" spans="1:7">
      <c r="A31" s="5" t="s">
        <v>56</v>
      </c>
      <c r="B31" s="11" t="s">
        <v>85</v>
      </c>
      <c r="C31" s="11" t="s">
        <v>23</v>
      </c>
      <c r="D31" s="11">
        <f>15*2</f>
        <v>30</v>
      </c>
      <c r="E31" s="13">
        <v>20.87</v>
      </c>
      <c r="F31" s="13">
        <f t="shared" ref="F31:F34" si="5">E31*D31</f>
        <v>626.1</v>
      </c>
      <c r="G31" s="11"/>
    </row>
    <row r="32" ht="25" customHeight="1" spans="1:7">
      <c r="A32" s="5" t="s">
        <v>57</v>
      </c>
      <c r="B32" s="11" t="s">
        <v>86</v>
      </c>
      <c r="C32" s="11" t="s">
        <v>23</v>
      </c>
      <c r="D32" s="11">
        <f>D31*2</f>
        <v>60</v>
      </c>
      <c r="E32" s="13">
        <v>3.7</v>
      </c>
      <c r="F32" s="13">
        <f t="shared" si="5"/>
        <v>222</v>
      </c>
      <c r="G32" s="11"/>
    </row>
    <row r="33" ht="25" customHeight="1" spans="1:7">
      <c r="A33" s="5" t="s">
        <v>58</v>
      </c>
      <c r="B33" s="11" t="s">
        <v>87</v>
      </c>
      <c r="C33" s="11" t="s">
        <v>23</v>
      </c>
      <c r="D33" s="11">
        <f>3.6*3*2</f>
        <v>21.6</v>
      </c>
      <c r="E33" s="13">
        <v>120</v>
      </c>
      <c r="F33" s="13">
        <f t="shared" si="5"/>
        <v>2592</v>
      </c>
      <c r="G33" s="11"/>
    </row>
    <row r="34" ht="25" customHeight="1" spans="1:7">
      <c r="A34" s="5" t="s">
        <v>59</v>
      </c>
      <c r="B34" s="11" t="s">
        <v>88</v>
      </c>
      <c r="C34" s="11" t="s">
        <v>89</v>
      </c>
      <c r="D34" s="11">
        <f>3*2</f>
        <v>6</v>
      </c>
      <c r="E34" s="13">
        <v>90</v>
      </c>
      <c r="F34" s="13">
        <f t="shared" si="5"/>
        <v>540</v>
      </c>
      <c r="G34" s="11"/>
    </row>
    <row r="35" ht="25" customHeight="1" spans="1:7">
      <c r="A35" s="5" t="s">
        <v>60</v>
      </c>
      <c r="B35" s="12" t="s">
        <v>61</v>
      </c>
      <c r="C35" s="5"/>
      <c r="D35" s="5"/>
      <c r="E35" s="10"/>
      <c r="F35" s="10"/>
      <c r="G35" s="11"/>
    </row>
    <row r="36" ht="25" customHeight="1" spans="1:7">
      <c r="A36" s="5" t="s">
        <v>62</v>
      </c>
      <c r="B36" s="11" t="s">
        <v>85</v>
      </c>
      <c r="C36" s="11" t="s">
        <v>23</v>
      </c>
      <c r="D36" s="11">
        <f>13*2</f>
        <v>26</v>
      </c>
      <c r="E36" s="13">
        <v>20.87</v>
      </c>
      <c r="F36" s="13">
        <f t="shared" ref="F36:F39" si="6">E36*D36</f>
        <v>542.62</v>
      </c>
      <c r="G36" s="11"/>
    </row>
    <row r="37" ht="25" customHeight="1" spans="1:7">
      <c r="A37" s="5" t="s">
        <v>63</v>
      </c>
      <c r="B37" s="11" t="s">
        <v>86</v>
      </c>
      <c r="C37" s="11" t="s">
        <v>23</v>
      </c>
      <c r="D37" s="11">
        <f>D36*2</f>
        <v>52</v>
      </c>
      <c r="E37" s="13">
        <v>3.7</v>
      </c>
      <c r="F37" s="13">
        <f t="shared" si="6"/>
        <v>192.4</v>
      </c>
      <c r="G37" s="11"/>
    </row>
    <row r="38" ht="25" customHeight="1" spans="1:7">
      <c r="A38" s="5" t="s">
        <v>64</v>
      </c>
      <c r="B38" s="11" t="s">
        <v>87</v>
      </c>
      <c r="C38" s="11" t="s">
        <v>23</v>
      </c>
      <c r="D38" s="11">
        <f>3.7*4+3.4*3</f>
        <v>25</v>
      </c>
      <c r="E38" s="13">
        <v>120</v>
      </c>
      <c r="F38" s="13">
        <f t="shared" si="6"/>
        <v>3000</v>
      </c>
      <c r="G38" s="11"/>
    </row>
    <row r="39" ht="25" customHeight="1" spans="1:7">
      <c r="A39" s="5" t="s">
        <v>65</v>
      </c>
      <c r="B39" s="11" t="s">
        <v>88</v>
      </c>
      <c r="C39" s="11" t="s">
        <v>89</v>
      </c>
      <c r="D39" s="11">
        <v>7</v>
      </c>
      <c r="E39" s="13">
        <v>90</v>
      </c>
      <c r="F39" s="13">
        <f t="shared" si="6"/>
        <v>630</v>
      </c>
      <c r="G39" s="11"/>
    </row>
    <row r="40" ht="25" customHeight="1" spans="1:7">
      <c r="A40" s="5" t="s">
        <v>66</v>
      </c>
      <c r="B40" s="12" t="s">
        <v>67</v>
      </c>
      <c r="C40" s="5"/>
      <c r="D40" s="5"/>
      <c r="E40" s="10"/>
      <c r="F40" s="10"/>
      <c r="G40" s="11"/>
    </row>
    <row r="41" ht="25" customHeight="1" spans="1:7">
      <c r="A41" s="5" t="s">
        <v>68</v>
      </c>
      <c r="B41" s="11" t="s">
        <v>85</v>
      </c>
      <c r="C41" s="11" t="s">
        <v>23</v>
      </c>
      <c r="D41" s="11">
        <f>20*2</f>
        <v>40</v>
      </c>
      <c r="E41" s="13">
        <v>20.87</v>
      </c>
      <c r="F41" s="13">
        <f t="shared" ref="F41:F46" si="7">E41*D41</f>
        <v>834.8</v>
      </c>
      <c r="G41" s="11"/>
    </row>
    <row r="42" ht="25" customHeight="1" spans="1:7">
      <c r="A42" s="5" t="s">
        <v>69</v>
      </c>
      <c r="B42" s="11" t="s">
        <v>86</v>
      </c>
      <c r="C42" s="11" t="s">
        <v>23</v>
      </c>
      <c r="D42" s="11">
        <f>D41*2</f>
        <v>80</v>
      </c>
      <c r="E42" s="13">
        <v>3.7</v>
      </c>
      <c r="F42" s="13">
        <f t="shared" si="7"/>
        <v>296</v>
      </c>
      <c r="G42" s="11"/>
    </row>
    <row r="43" ht="25" customHeight="1" spans="1:7">
      <c r="A43" s="5" t="s">
        <v>70</v>
      </c>
      <c r="B43" s="14" t="s">
        <v>92</v>
      </c>
      <c r="C43" s="14" t="s">
        <v>23</v>
      </c>
      <c r="D43" s="14">
        <v>15</v>
      </c>
      <c r="E43" s="15">
        <v>40.44</v>
      </c>
      <c r="F43" s="15">
        <f t="shared" si="7"/>
        <v>606.6</v>
      </c>
      <c r="G43" s="11"/>
    </row>
    <row r="44" ht="25" customHeight="1" spans="1:7">
      <c r="A44" s="5" t="s">
        <v>71</v>
      </c>
      <c r="B44" s="14" t="s">
        <v>93</v>
      </c>
      <c r="C44" s="14" t="s">
        <v>91</v>
      </c>
      <c r="D44" s="14">
        <v>10</v>
      </c>
      <c r="E44" s="15">
        <v>77.41</v>
      </c>
      <c r="F44" s="15">
        <f t="shared" si="7"/>
        <v>774.1</v>
      </c>
      <c r="G44" s="11"/>
    </row>
    <row r="45" ht="25" customHeight="1" spans="1:7">
      <c r="A45" s="5" t="s">
        <v>72</v>
      </c>
      <c r="B45" s="11" t="s">
        <v>87</v>
      </c>
      <c r="C45" s="11" t="s">
        <v>23</v>
      </c>
      <c r="D45" s="11">
        <f>4.2*3+1.3*3+3.3*3</f>
        <v>26.4</v>
      </c>
      <c r="E45" s="13">
        <v>120</v>
      </c>
      <c r="F45" s="13">
        <f t="shared" si="7"/>
        <v>3168</v>
      </c>
      <c r="G45" s="11"/>
    </row>
    <row r="46" ht="25" customHeight="1" spans="1:7">
      <c r="A46" s="5" t="s">
        <v>73</v>
      </c>
      <c r="B46" s="11" t="s">
        <v>88</v>
      </c>
      <c r="C46" s="11" t="s">
        <v>89</v>
      </c>
      <c r="D46" s="11">
        <v>9</v>
      </c>
      <c r="E46" s="13">
        <v>90</v>
      </c>
      <c r="F46" s="13">
        <f t="shared" si="7"/>
        <v>810</v>
      </c>
      <c r="G46" s="11"/>
    </row>
    <row r="47" ht="25" customHeight="1" spans="1:7">
      <c r="A47" s="5" t="s">
        <v>75</v>
      </c>
      <c r="B47" s="5" t="s">
        <v>82</v>
      </c>
      <c r="C47" s="5"/>
      <c r="D47" s="11"/>
      <c r="E47" s="13"/>
      <c r="F47" s="13">
        <f>SUM(F5:F46)</f>
        <v>38534.74</v>
      </c>
      <c r="G47" s="11"/>
    </row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</sheetData>
  <mergeCells count="3">
    <mergeCell ref="A1:G1"/>
    <mergeCell ref="B3:D3"/>
    <mergeCell ref="B47:C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土建</vt:lpstr>
      <vt:lpstr>安装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张磊</cp:lastModifiedBy>
  <dcterms:created xsi:type="dcterms:W3CDTF">2018-10-23T09:51:00Z</dcterms:created>
  <dcterms:modified xsi:type="dcterms:W3CDTF">2024-08-07T07:43:22Z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C2C3E17CDDDB4F368E5E91188E84250D_13</vt:lpwstr>
  </property>
</Properties>
</file>