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703" activeTab="2"/>
  </bookViews>
  <sheets>
    <sheet name="报价说明" sheetId="90" r:id="rId1"/>
    <sheet name="悠然居项目智能化工程汇总表" sheetId="92" r:id="rId2"/>
    <sheet name="悠然居项目智能化工程清单报价表" sheetId="91" r:id="rId3"/>
  </sheets>
  <definedNames>
    <definedName name="_xlnm._FilterDatabase" localSheetId="2" hidden="1">悠然居项目智能化工程清单报价表!$A$1:$O$182</definedName>
    <definedName name="_xlnm.Print_Area" localSheetId="2">悠然居项目智能化工程清单报价表!$A$1:$O$181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<sst xmlns="http://schemas.openxmlformats.org/spreadsheetml/2006/main" count="931" uniqueCount="471">
  <si>
    <t>工程量清单报价说明</t>
  </si>
  <si>
    <t>一、工程概况:</t>
  </si>
  <si>
    <t>工程概况:悠然居项目智能化工程，含整个地块的系统调试。</t>
  </si>
  <si>
    <t>其他事项：
（1）施工现场的实际情况：投标单位自行勘察。
（2）交通运输情况：投标单位自行勘察。
（3）自然地理条件及环境保护要求：见招标文件中合同条款。
（4）施工工期：见招标文件/合同文件。
（5）水电接口：甲方现场协调水电接驳点，自行接驳、水电费在综合单价内已包括。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</si>
  <si>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</si>
  <si>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</si>
  <si>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</si>
  <si>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</si>
  <si>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投标人应仔细检查投标总报价各部分的金额合计应等于总金额。</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</si>
  <si>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</si>
  <si>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</si>
  <si>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</si>
  <si>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</si>
  <si>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</si>
  <si>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</si>
  <si>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四、其他计价说明</t>
  </si>
  <si>
    <t>包含系统实施所需的所有配件辅料。</t>
  </si>
  <si>
    <t>包含系统应用全部正版软件。</t>
  </si>
  <si>
    <t xml:space="preserve">包含各系统调试测试费用。 </t>
  </si>
  <si>
    <t>不含等电位接地箱。</t>
  </si>
  <si>
    <t>IC卡按每户三张计入。</t>
  </si>
  <si>
    <t>以下内容为空白。</t>
  </si>
  <si>
    <t>悠然居项目智能化工程汇总表</t>
  </si>
  <si>
    <t>序号</t>
  </si>
  <si>
    <t>名称</t>
  </si>
  <si>
    <t>单位</t>
  </si>
  <si>
    <t>小计（元）</t>
  </si>
  <si>
    <t>备注</t>
  </si>
  <si>
    <t>一</t>
  </si>
  <si>
    <t>智能化设备网络系统小计</t>
  </si>
  <si>
    <t>元</t>
  </si>
  <si>
    <t>二</t>
  </si>
  <si>
    <t>楼宇对讲及门禁系统小计</t>
  </si>
  <si>
    <t>三</t>
  </si>
  <si>
    <t>视频监控系统小计</t>
  </si>
  <si>
    <t>四</t>
  </si>
  <si>
    <t>电梯五方对讲系统小计</t>
  </si>
  <si>
    <t>五</t>
  </si>
  <si>
    <t>电梯梯控系统小计</t>
  </si>
  <si>
    <t>六</t>
  </si>
  <si>
    <t>一键求助系统小计</t>
  </si>
  <si>
    <t>七</t>
  </si>
  <si>
    <t>电子巡更系统小计</t>
  </si>
  <si>
    <t>八</t>
  </si>
  <si>
    <t>一卡通系统小计</t>
  </si>
  <si>
    <t>九</t>
  </si>
  <si>
    <t>机房工程小计</t>
  </si>
  <si>
    <t>十</t>
  </si>
  <si>
    <t>背景音乐系统小计</t>
  </si>
  <si>
    <t>十一</t>
  </si>
  <si>
    <t>人行及非机动车通道管理系统小计</t>
  </si>
  <si>
    <t>十二</t>
  </si>
  <si>
    <t>、停车场管理系统小计</t>
  </si>
  <si>
    <t>十三</t>
  </si>
  <si>
    <t>无线WIFI覆盖系统小计</t>
  </si>
  <si>
    <t>十四</t>
  </si>
  <si>
    <t>弱电桥架及综合管网系统小计</t>
  </si>
  <si>
    <t>十五</t>
  </si>
  <si>
    <t>各系统接入浩德物业管理平台的软件开发费用</t>
  </si>
  <si>
    <t>十六</t>
  </si>
  <si>
    <t>合计</t>
  </si>
  <si>
    <t>悠然居项目智能化工程清单报价表</t>
  </si>
  <si>
    <t>工程项目名称</t>
  </si>
  <si>
    <t>工程内容</t>
  </si>
  <si>
    <t>工程量
g</t>
  </si>
  <si>
    <t>其中：各子项构成（元）</t>
  </si>
  <si>
    <t>含税综合单价(元)
f=(a+b+c+d+e)</t>
  </si>
  <si>
    <t>含税合价(元)=g*f</t>
  </si>
  <si>
    <t>品牌型号</t>
  </si>
  <si>
    <t>人工费
a</t>
  </si>
  <si>
    <t>主材费
b</t>
  </si>
  <si>
    <t>机械、辅材及其他c</t>
  </si>
  <si>
    <t>管理费及利润
d=(a+b+c)*费率</t>
  </si>
  <si>
    <t>税金
e=(a+b+c+d)*费率</t>
  </si>
  <si>
    <t>一、智能化设备网络系统小计</t>
  </si>
  <si>
    <t>8口对讲接入交换机</t>
  </si>
  <si>
    <t>1.名称：8口对讲接入交换机
2.规格：8个百兆电口；非网管型交换机
3.含安装和相关配件、辅材,相关调试，未详尽处满足图纸设计、满足相关规范要求</t>
  </si>
  <si>
    <t>台</t>
  </si>
  <si>
    <t>锐捷</t>
  </si>
  <si>
    <t>RG-ES108D</t>
  </si>
  <si>
    <t>16口对讲交换机</t>
  </si>
  <si>
    <t>名称：16口对讲交换机
2.规格：16个百兆电口；非网管型交换机
3.含安装和相关配件、辅材,相关调试，未详尽处满足图纸设计、满足相关规范要求</t>
  </si>
  <si>
    <t>RG-ES116</t>
  </si>
  <si>
    <t>16口对讲接入交换机</t>
  </si>
  <si>
    <t>1.名称：24口对讲接入交换机
2.规格：24个百兆电口；非网管型交换机
3.含安装和相关配件、辅材,相关调试，未详尽处满足图纸设计、满足相关规范要求</t>
  </si>
  <si>
    <t>RG-ES124</t>
  </si>
  <si>
    <t>24口对讲接入交换机</t>
  </si>
  <si>
    <t>24口汇聚交换机机</t>
  </si>
  <si>
    <t>1.名称：24口汇聚交换机
2.规格：24个千兆电口，4个千兆光电复用口，网管型
3.含安装和相关配件、辅材,相关调试，未详尽处满足图纸设计、满足相关规范要求</t>
  </si>
  <si>
    <t>RG-NBS3100-24GT4SFP V2</t>
  </si>
  <si>
    <t>8口千兆交换机</t>
  </si>
  <si>
    <t>1.名称：8口千兆交换机
2.规格：8个千兆电口,1个千兆电口
3.含安装和相关配件、辅材,相关调试，未详尽处满足图纸设计、满足相关规范要求</t>
  </si>
  <si>
    <t>RG-ES110GDS V2</t>
  </si>
  <si>
    <t>16口千兆交换机</t>
  </si>
  <si>
    <t>1.名称：16口千兆交换机
2.规格：16个千兆电口,2个千兆电口
3.含安装和相关配件、辅材,相关调试，未详尽处满足图纸设计、满足相关规范要求</t>
  </si>
  <si>
    <t>RG-ES118GS-E</t>
  </si>
  <si>
    <t>24口千兆交换机</t>
  </si>
  <si>
    <t>1.名称：24口千兆交换机
2.规格：24个千兆电口,2个千兆电口
3.含安装和相关配件、辅材,相关调试，未详尽处满足图纸设计、满足相关规范要求</t>
  </si>
  <si>
    <t>RG-ES126GS-E</t>
  </si>
  <si>
    <t>48口千兆交换机</t>
  </si>
  <si>
    <t>1.名称：48口千兆交换机
2.规格：48个千兆电口,4个千兆电口
3.含安装和相关配件、辅材,相关调试，未详尽处满足图纸设计、满足相关规范要求</t>
  </si>
  <si>
    <t>RG-NBS1850GC V2</t>
  </si>
  <si>
    <t>光纤熔接盒</t>
  </si>
  <si>
    <t>1.名称：光纤熔接盒
2.规格：6口，含法兰、尾纤、耦合器等配件及熔接
3.含安装和相关配件、辅材,相关调试，未详尽处满足图纸设计、满足相关规范要求</t>
  </si>
  <si>
    <t>国优</t>
  </si>
  <si>
    <t>LC满配</t>
  </si>
  <si>
    <t>光纤收发器</t>
  </si>
  <si>
    <t>1.名称：光纤收发器
2.规格：单口千兆，单模双纤
3.含安装和相关配件、辅材,相关调试，未详尽处满足图纸设计、满足相关规范要求</t>
  </si>
  <si>
    <t>千兆1光+1电</t>
  </si>
  <si>
    <t>光纤跳线</t>
  </si>
  <si>
    <t>1.名称：光纤跳线LC-LC
2.含安装和相关配件、辅材,相关调试，未详尽处满足图纸设计、满足相关规范要求</t>
  </si>
  <si>
    <t>根</t>
  </si>
  <si>
    <t>国产</t>
  </si>
  <si>
    <t>LC-LC/1m</t>
  </si>
  <si>
    <t>网络跳线</t>
  </si>
  <si>
    <t>1.名称：UTP6网络跳线
3.含安装和相关配件、辅材,相关调试，未详尽处满足图纸设计、满足相关规范要求</t>
  </si>
  <si>
    <t>UTP6/1m</t>
  </si>
  <si>
    <t>对讲设备箱</t>
  </si>
  <si>
    <t>1.名称：对讲设备箱
2.规格：500*400*200（宽高深），材质镀锌钢板，静电喷塑，含空开与排插
3.含安装和相关配件、辅材,相关调试，未详尽处满足图纸设计、满足相关规范要求</t>
  </si>
  <si>
    <t>500*400*200（宽高深），材质镀锌钢板，静电喷塑，含空开与排插</t>
  </si>
  <si>
    <t>汇聚设备箱</t>
  </si>
  <si>
    <t>1.名称：汇聚设备箱（含分励脱扣）
2.规格：18U壁挂式，含PDU、空开
3.含安装和相关配件、辅材,相关调试，未详尽处满足图纸设计、满足相关规范要求</t>
  </si>
  <si>
    <t>18U</t>
  </si>
  <si>
    <t>岗亭设备箱</t>
  </si>
  <si>
    <t>1.名称：岗亭设备箱
2.规格：400*500*300mm（宽高深），材质镀锌钢板，静电喷塑，含空开与排插
3.含安装和相关配件、辅材,相关调试，未详尽处满足图纸设计、满足相关规范要求</t>
  </si>
  <si>
    <t>400*500*300mm（宽高深），材质镀锌钢板，静电喷塑，含空开与排插</t>
  </si>
  <si>
    <t>室外弱电防水设备箱</t>
  </si>
  <si>
    <t>1.名称：室外弱电防水设备箱
2.规格：400*500*300mm（宽高深），材质镀锌钢板，静电喷塑，含空开与排插
3.含安装和相关配件、辅材,相关调试，未详尽处满足图纸设计、满足相关规范要求</t>
  </si>
  <si>
    <t>核心交换机</t>
  </si>
  <si>
    <t>1.名称：核心交换机
2.规格：模块化三层，72个千兆电口交换容量：12.8Tbps/32Tbps，转发性能；2400Mpps/6000Mpps，双主控、双电源
3.含安装和相关配件、辅材,相关调试，未详尽处满足图纸设计、满足相关规范要求</t>
  </si>
  <si>
    <t>RG-NBS7003</t>
  </si>
  <si>
    <t>光纤配线架</t>
  </si>
  <si>
    <t>1.名称：光纤配线架
2.规格：72芯，机架式
3.含安装和相关配件、辅材,相关调试，未详尽处满足图纸设计、满足相关规范要求</t>
  </si>
  <si>
    <t>ODF-72K</t>
  </si>
  <si>
    <t>光纤收发器组</t>
  </si>
  <si>
    <t>1名称：光纤收发器组
2.规格：16槽位机架式机箱，双电源，含千兆光纤收发器
3.含安装和相关配件、辅材,相关调试，未详尽处满足图纸设计、满足相关规范要求</t>
  </si>
  <si>
    <t>16槽</t>
  </si>
  <si>
    <t>1.名称：UTP6网络跳线
2.含安装和相关配件、辅材,相关调试，未详尽处满足图纸设计、满足相关规范要求</t>
  </si>
  <si>
    <t>网络机柜</t>
  </si>
  <si>
    <t>1.名称：网络机柜
2.规格：600*800*2000mm，含PDU、托盘
3.含安装和相关配件、辅材,相关调试，未详尽处满足图纸设计、满足相关规范要求</t>
  </si>
  <si>
    <t>600*800*2000mm</t>
  </si>
  <si>
    <t>路由器</t>
  </si>
  <si>
    <t>1.名称：路由器
2.规格：4*GE电+1*1GE光，8*GE电，内置防火墙，支持AP12个
3.含安装和相关配件、辅材,相关调试，未详尽处满足图纸设计、满足相关规范要求</t>
  </si>
  <si>
    <t>RG-NBR6205-E</t>
  </si>
  <si>
    <t>6芯单模铠装</t>
  </si>
  <si>
    <t>1.名称：6芯，单模，铠装
2.敷设方式：穿管、桥架内敷设
3.含安装和相关配件、辅材,相关调试，未详尽处满足图纸设计、满足相关规范要求</t>
  </si>
  <si>
    <t>米</t>
  </si>
  <si>
    <t>普天</t>
  </si>
  <si>
    <t>UTP6</t>
  </si>
  <si>
    <t>1.名称：UTP6
2.敷设方式：穿管、桥架内敷设
3.含安装和相关配件、辅材,相关调试，未详尽处满足图纸设计、满足相关规范要求</t>
  </si>
  <si>
    <t>YJV3*4</t>
  </si>
  <si>
    <t>1.名称：YJV3*4
2.敷设方式：穿管、桥架内敷设
3.含安装和相关配件、辅材,相关调试，未详尽处满足图纸设计、满足相关规范要求</t>
  </si>
  <si>
    <t>T接线箱</t>
  </si>
  <si>
    <t>1.名称：T接线箱
2.规格：300*250*140mm（宽*高*深）
3.含安装和相关配件、辅材,相关调试，未详尽处满足图纸设计、满足相关规范要求</t>
  </si>
  <si>
    <t>300*250*140mm</t>
  </si>
  <si>
    <t>BYJ3*2.5</t>
  </si>
  <si>
    <t>1.名称：BYJ3*2.5
2.敷设方式：穿管、桥架内敷设
3.含安装和相关配件、辅材,相关调试，未详尽处满足图纸设计、满足相关规范要求</t>
  </si>
  <si>
    <t>BYJ3*4</t>
  </si>
  <si>
    <t>1.名称：BYJ3*4
2.敷设方式：穿管、桥架内敷设
3.含安装和相关配件、辅材,相关调试，未详尽处满足图纸设计、满足相关规范要求</t>
  </si>
  <si>
    <t>BYJ3*6</t>
  </si>
  <si>
    <t>1.名称：BYJ3*6
2.敷设方式：穿管、桥架内敷设
3.含安装和相关配件、辅材,相关调试，未详尽处满足图纸设计、满足相关规范要求</t>
  </si>
  <si>
    <t>YJV5*10</t>
  </si>
  <si>
    <t>1.名称：YJV5*10
2.敷设方式：穿管、桥架内敷设
3.含安装和相关配件、辅材,相关调试，未详尽处满足图纸设计、满足相关规范要求</t>
  </si>
  <si>
    <t>JDG20</t>
  </si>
  <si>
    <t>1.名称：JDG20
2.敷设方式：明敷
3.含安装和相关配件、辅材，未详尽处满足图纸设计、满足相关规范要求</t>
  </si>
  <si>
    <t>JDG25</t>
  </si>
  <si>
    <t>1.名称：JDG25
2.敷设方式：明敷
3.含安装和相关配件、辅材，未详尽处满足图纸设计、满足相关规范要求</t>
  </si>
  <si>
    <t>二、楼宇对讲及门禁系统小计</t>
  </si>
  <si>
    <t>室内对讲分机</t>
  </si>
  <si>
    <t>1.名称：室内对讲分机
2.规格：触摸7寸彩色可视，8防区报警接入，支持住户间户户对讲功能；
3.含相关配件、辅材,相关调试，未详尽处满足图纸设计、满足相关规范要求</t>
  </si>
  <si>
    <t>海康</t>
  </si>
  <si>
    <t>DS-KH8540-C1/M2（金属外框）</t>
  </si>
  <si>
    <t>立柱式单元门口机</t>
  </si>
  <si>
    <t>1.名称：立柱式单元门口机
2.规格：支持刷卡、密码、二维码、手机APP、人脸识别开锁，高清双目宽动态摄像头，支持呼梯功能
3.含安装和相关配件、辅材,相关调试，未详尽处满足图纸设计、满足相关规范要求</t>
  </si>
  <si>
    <t>DS-KD9603-1-BU</t>
  </si>
  <si>
    <t>单元门口机不含税主材单价-1680</t>
  </si>
  <si>
    <t>门禁一体机</t>
  </si>
  <si>
    <t>1.名称：门禁一体机
2.规格：支持刷卡、密码、二维码、手机APP、人脸识别开锁，高清双目宽动态摄像头，支持呼梯功能
3.含安装和相关配件、辅材,相关调试，未详尽处满足图纸设计、满足相关规范要求</t>
  </si>
  <si>
    <t>DS-K1T740M-QR</t>
  </si>
  <si>
    <t>不含呼梯功能</t>
  </si>
  <si>
    <t>可视对讲人脸辅助摄像机</t>
  </si>
  <si>
    <t>1.名称：可视对讲人脸辅助摄像机
2.规格：200万像素，红外≥30米，支持DC12V供电，具备和单元门口机联动功能
3.含安装和相关配件、辅材,相关调试，未详尽处满足图纸设计、满足相关规范要求</t>
  </si>
  <si>
    <t>DS-2CD7D45DWD-IS/EPC</t>
  </si>
  <si>
    <t>非接触式开门按钮</t>
  </si>
  <si>
    <t>1.名称：非接触式开门按钮
2.规格：红外感应，免接触开门
3.含安装和相关配件、辅材,相关调试，未详尽处满足图纸设计、满足相关规范要求</t>
  </si>
  <si>
    <t>DS-K7P03</t>
  </si>
  <si>
    <t>单门磁力锁</t>
  </si>
  <si>
    <t>1.名称：单门磁力锁
2.规格：280kg
3.含安装和相关配件、辅材,相关调试，未详尽处满足图纸设计、满足相关规范要求</t>
  </si>
  <si>
    <t>把</t>
  </si>
  <si>
    <t>280kg</t>
  </si>
  <si>
    <t>双门磁力锁</t>
  </si>
  <si>
    <t>1.名称：双门磁力锁
2.规格：2*280kg
3.含安装和相关配件、辅材,相关调试，未详尽处满足图纸设计、满足相关规范要求</t>
  </si>
  <si>
    <t>280kg*2</t>
  </si>
  <si>
    <t>对讲分机电源</t>
  </si>
  <si>
    <t>1.名称：对讲分机电源
2.规格：DC12V/10A,对讲设备配套
3.含安装和相关配件、辅材,相关调试，未详尽处满足图纸设计、满足相关规范要求</t>
  </si>
  <si>
    <t>DC12V/10A</t>
  </si>
  <si>
    <t>对讲主机电源</t>
  </si>
  <si>
    <t>1.名称：对讲主机电源
2.规格：DC12V\3A(与产品选型配套)，门禁一体机独立配置
3.含安装和相关配件、辅材,相关调试，未详尽处满足图纸设计、满足相关规范要求</t>
  </si>
  <si>
    <t>DC12V\3A</t>
  </si>
  <si>
    <t>对讲管理中心机</t>
  </si>
  <si>
    <t>1.名称：对讲管理中心机
2.规格：10.1寸彩色IPS触摸屏，支持对讲、监视、呼叫记录及事件查询等功能
3.含安装和相关配件、辅材,相关调试，未详尽处满足图纸设计、满足相关规范要求</t>
  </si>
  <si>
    <t>DS-KM9503</t>
  </si>
  <si>
    <t>系统管理软件</t>
  </si>
  <si>
    <t>1.名称：配套软件</t>
  </si>
  <si>
    <t>套</t>
  </si>
  <si>
    <t>Infovision iCommunity-cpams
Infovision iCommunity-VIS
Infovision iCommunity-OPD</t>
  </si>
  <si>
    <t>对讲中心机电源</t>
  </si>
  <si>
    <t>1.名称：对讲中心机电源
2.规格：DC12V\3A(与产品选型配套）
2.含安装和相关配件、辅材,相关调试，未详尽处满足图纸设计、满足相关规范要求</t>
  </si>
  <si>
    <t>紧急报警按钮</t>
  </si>
  <si>
    <t>1.名称：紧急报警按钮
2.规格：86型，手动钥匙复位
2.含安装和相关配件、辅材,相关调试，未详尽处满足图纸设计、满足相关规范要求</t>
  </si>
  <si>
    <t>UTP5e</t>
  </si>
  <si>
    <t>1.名称：UTP5e
2.敷设方式：穿管、桥架内敷设
3.含安装和相关配件、辅材,相关调试，未详尽处满足图纸设计、满足相关规范要求</t>
  </si>
  <si>
    <t>RVV2*0.5</t>
  </si>
  <si>
    <t>1.名称：RVV2*0.5
2.敷设方式：穿管、桥架内敷设
3.含安装和相关配件、辅材,相关调试，未详尽处满足图纸设计、满足相关规范要求</t>
  </si>
  <si>
    <t>RVV2*1.0</t>
  </si>
  <si>
    <t>1.名称：RVV2*1.0
2.敷设方式：穿管、桥架内敷设
3.含安装和相关配件、辅材,相关调试，未详尽处满足图纸设计、满足相关规范要求</t>
  </si>
  <si>
    <t>RVV4*1.0</t>
  </si>
  <si>
    <t>1.名称：RVV4*1.0
2.敷设方式：穿管、桥架内敷设
3.含安装和相关配件、辅材,相关调试，未详尽处满足图纸设计、满足相关规范要求</t>
  </si>
  <si>
    <t>PVC20</t>
  </si>
  <si>
    <t>1.名称：PVC20
2.敷设方式：明敷
3.含安装和相关配件、辅材，未详尽处满足图纸设计、满足相关规范要求</t>
  </si>
  <si>
    <t>PVC25</t>
  </si>
  <si>
    <t>1.名称：PVC25
2.敷设方式：明敷
3.含安装和相关配件、辅材，未详尽处满足图纸设计、满足相关规范要求</t>
  </si>
  <si>
    <t>三、视频监控系统小计</t>
  </si>
  <si>
    <t>红外半球网络摄像机</t>
  </si>
  <si>
    <t>1.名称：红外半球网络摄像机
2.规格：200万像素，支持H.265，红外≥30米，支持DC12V供电
3.含安装和相关配件、辅材,相关调试，未详尽处满足图纸设计、满足相关规范要求</t>
  </si>
  <si>
    <t>DS-IPC-T12HV3-IA  200万非POE半球</t>
  </si>
  <si>
    <t>红外枪型网络摄像机</t>
  </si>
  <si>
    <t>1.名称：红外枪型网络摄像机（含吊杆）
2.规格：200万像素，支持H.265，红外≥60米，支持DC12V供电，含支架
3.含安装和相关配件、辅材,相关调试，未详尽处满足图纸设计、满足相关规范要求</t>
  </si>
  <si>
    <t>DS-IPC-B12HV3-IA 非POE 200万POE枪机</t>
  </si>
  <si>
    <t>双光谱热成像摄像机</t>
  </si>
  <si>
    <t>1.名称：双光谱热成像摄像机
2.规格：400万星光级，测温型，支持H.265，自带报警喇叭，支持DC12V供电，含支架
3.含安装和相关配件、辅材,相关调试，未详尽处满足图纸设计、满足相关规范要求</t>
  </si>
  <si>
    <t>DS-2TD2608-1/QA/FP</t>
  </si>
  <si>
    <t>红外球型网络摄像机</t>
  </si>
  <si>
    <t>1.名称：红外球型网络摄像机
2.规格：200万像素，≥20倍，红外距离≥100米，含电源、支架
3.含安装和相关配件、辅材,相关调试，未详尽处满足图纸设计、满足相关规范要求</t>
  </si>
  <si>
    <t>DS-2DE4220IW-D/EPC(F)</t>
  </si>
  <si>
    <t>电梯轿厢专用摄像机</t>
  </si>
  <si>
    <t>1.名称：电梯轿厢专用摄像机
2.规格：200万像素，支持H.265，2.8mm镜头，含电源
3.含安装和相关配件、辅材,相关调试，未详尽处满足图纸设计、满足相关规范要求</t>
  </si>
  <si>
    <t>DS-IPC-T12HV3-IA电梯专用</t>
  </si>
  <si>
    <t>无线网桥</t>
  </si>
  <si>
    <t>1.名称：无线网桥
2.规格：2个百兆电口，含发送端和接收端，速率300Mbps，传输距离500米
3.含安装和相关配件、辅材,相关调试，未详尽处满足图纸设计、满足相关规范要求</t>
  </si>
  <si>
    <t>对</t>
  </si>
  <si>
    <t>DS-3WF0EC-2N/D(B)（成对包装）</t>
  </si>
  <si>
    <t>监控DC12V电源源</t>
  </si>
  <si>
    <t>1.名称：监控DC12V电源
2.规格：DC12V/10A
3.含安装和相关配件、辅材,相关调试，未详尽处满足图纸设计、满足相关规范要求</t>
  </si>
  <si>
    <t>监控AC24V电源</t>
  </si>
  <si>
    <t>1.名称：监控AC24V电源
2.规格：AC24V/5A
3.含安装和相关配件、辅材,相关调试，未详尽处满足图纸设计、满足相关规范要求</t>
  </si>
  <si>
    <t>围墙立杆</t>
  </si>
  <si>
    <t>1.名称：围墙立杆
2.规格：1米
3.含安装和相关配件、辅材,相关调试，未详尽处满足图纸设计、满足相关规范要求</t>
  </si>
  <si>
    <t>监控立杆</t>
  </si>
  <si>
    <t>1.名称：监控立杆
2.规格：3.5m,定制，颜色与位置结合景观灯杆确定、调整、含基础地笼等
3.含安装和相关配件、辅材,相关调试，未详尽处满足图纸设计、满足相关规范要求</t>
  </si>
  <si>
    <t>4路高清视频解码器</t>
  </si>
  <si>
    <t>1.名称：4路高清视频解码器
2.规格：4路HDMI接口，支持H.265编码解码
3.含安装和相关配件、辅材,相关调试，未详尽处满足图纸设计、满足相关规范要求</t>
  </si>
  <si>
    <t>DS-6A04UD(标配)</t>
  </si>
  <si>
    <t>46寸液晶监视器</t>
  </si>
  <si>
    <t>1.名称：46寸液晶监视器
2.规格：46英寸， 分辨率1920×1080
3.含安装和相关配件、辅材,相关调试，未详尽处满足图纸设计、满足相关规范要求</t>
  </si>
  <si>
    <t>电视墙</t>
  </si>
  <si>
    <t>1.名称：电视墙
2.规格：4孔壁挂电视墙
3.含安装和相关配件、辅材,相关调试，未详尽处满足图纸设计、满足相关规范要求</t>
  </si>
  <si>
    <t>4位，2*2</t>
  </si>
  <si>
    <t>管理电脑</t>
  </si>
  <si>
    <t>1.名称：管理电脑
2.规格：酷睿I7；8GB内存；2G独显；1TB硬盘；22寸显示器；配鼠标键盘套装</t>
  </si>
  <si>
    <t>联想</t>
  </si>
  <si>
    <t>酷睿I7；8GB内存；2G独显；1TB硬盘；22寸显示器</t>
  </si>
  <si>
    <t>12盘位NVR存储（64路）</t>
  </si>
  <si>
    <t>1.名称：12盘位NVR存储（64路）
2.规格：64路12盘位，支持H.265、报警接入，配4T硬盘
3.含安装和相关配件、辅材,相关调试，未详尽处满足图纸设计、满足相关规范要求</t>
  </si>
  <si>
    <t>DS-8864N-R16+iDS-96064NX-I16</t>
  </si>
  <si>
    <t>4T硬盘</t>
  </si>
  <si>
    <t>1.名称：4T，监控专用硬盘
2.含安装和相关配件、辅材,相关调试，未详尽处满足图纸设计、满足相关规范要求</t>
  </si>
  <si>
    <t>块</t>
  </si>
  <si>
    <t>希捷</t>
  </si>
  <si>
    <t>4T</t>
  </si>
  <si>
    <t>管理服务器</t>
  </si>
  <si>
    <t>1.名称：管理服务器，CPU：1颗 x86架构HYGON处理器，核数≥16核，频率≥2.2GHz，内存：64G DDR4硬盘：2块600G 10K，网口：4个千兆电口，电源：标配550W（1+1）白金冗余电源
2.含安装和相关配件、辅材,相关调试，未详尽处满足图纸设计、满足相关规范要求</t>
  </si>
  <si>
    <t>定制</t>
  </si>
  <si>
    <t>阻水UTP5e</t>
  </si>
  <si>
    <t>1.名称：阻水UTP5e
2.敷设方式：穿管、桥架内敷设
3.含安装和相关配件、辅材,相关调试，未详尽处满足图纸设计、满足相关规范要求</t>
  </si>
  <si>
    <t>HDMI</t>
  </si>
  <si>
    <t>1.名称：HDMI
2.敷设方式：穿管、桥架内敷设
3.含安装和相关配件、辅材,相关调试，未详尽处满足图纸设计、满足相关规范要求</t>
  </si>
  <si>
    <t>绿联</t>
  </si>
  <si>
    <t>HDMI3.0/10M</t>
  </si>
  <si>
    <t>平台管理软件件</t>
  </si>
  <si>
    <t>1.名称：含平台软件，设备授权</t>
  </si>
  <si>
    <t>Infovision iCommunity-VMS</t>
  </si>
  <si>
    <t>四、电梯五方对讲系统小计</t>
  </si>
  <si>
    <t>电梯五方对讲线</t>
  </si>
  <si>
    <t>1.名称：ZR-RVVP4*1.0
2.敷设方式：穿管、桥架内敷设
3.含安装和相关配件、辅材,相关调试，未详尽处满足图纸设计、满足相关规范要求</t>
  </si>
  <si>
    <t>ZR-RVVP4*1.0</t>
  </si>
  <si>
    <t>五、电梯梯控系统小计</t>
  </si>
  <si>
    <t>读卡器</t>
  </si>
  <si>
    <t>1.名称：读卡器，支持电梯刷卡</t>
  </si>
  <si>
    <t>DS-K1106M(国内标配)</t>
  </si>
  <si>
    <t>8口交换机</t>
  </si>
  <si>
    <t>1.名称：8口交换机
2.规格：8个百兆电口；非网管型交换机
3.含安装和相关配件、辅材,相关调试，未详尽处满足图纸设计、满足相关规范要求</t>
  </si>
  <si>
    <t>电梯控制器</t>
  </si>
  <si>
    <t>1.名称：电梯控制器，含扩展板</t>
  </si>
  <si>
    <t>DS-K2210-E/不带机箱（含DS-K2M0016A-E联动模块）</t>
  </si>
  <si>
    <t>协议转换器</t>
  </si>
  <si>
    <t>1.名称：协议转换器，支持楼宇对接协议</t>
  </si>
  <si>
    <t>配套</t>
  </si>
  <si>
    <t>人脸识别仪</t>
  </si>
  <si>
    <t>1.名称：人脸识别仪
2.规格：7寸屏，含人脸识别功能、二维码及刷卡释放权限，200万像素
3.含安装和相关配件、辅材,相关调试，未详尽处满足图纸设计、满足相关规范要求</t>
  </si>
  <si>
    <t>DS-K1T670M-QR</t>
  </si>
  <si>
    <t>插排</t>
  </si>
  <si>
    <t>1.名称：插排
2.含安装和相关配件、辅材,相关调试，未详尽处满足图纸设计、满足相关规范要求，满足现场使用要求</t>
  </si>
  <si>
    <t>个</t>
  </si>
  <si>
    <t>系统应用软件</t>
  </si>
  <si>
    <t>1.名称：系统应用软件，系统配套</t>
  </si>
  <si>
    <t>Infovision iCommunity-ECS</t>
  </si>
  <si>
    <t>六、一键求助系统小计</t>
  </si>
  <si>
    <t>报警立柱</t>
  </si>
  <si>
    <t>1.名称：报警立柱
2.规格：具备视频对讲功能，一键向中心报警；220V供电；防护等级IP65
3.含安装和相关配件、辅材,相关调试，未详尽处满足图纸设计、满足相关规范要求</t>
  </si>
  <si>
    <t>DS-PEA12-P(B)</t>
  </si>
  <si>
    <t>报警对讲管理主机</t>
  </si>
  <si>
    <t>1.名称：报警对讲管理主机
2.规格：10.1寸触摸屏紧急报警管理机；集成视频查看、双向对讲、呼叫前端等功能
3.含安装和相关配件、辅材,相关调试，未详尽处满足图纸设计、满足相关规范要求</t>
  </si>
  <si>
    <t>DS-PEA4H-10</t>
  </si>
  <si>
    <t>一键求助管理电脑</t>
  </si>
  <si>
    <t>1.名称：一键求助管理电脑
2.规格：与视频监控系统共用，含管理软件</t>
  </si>
  <si>
    <t>YJY3*2.5</t>
  </si>
  <si>
    <t>1.名称：YJY3*2.5
2.敷设方式：穿管、桥架内敷设
3.含安装和相关配件、辅材,相关调试，未详尽处满足图纸设计、满足相关规范要求</t>
  </si>
  <si>
    <t>七、电子巡更系统小计</t>
  </si>
  <si>
    <t>巡更点</t>
  </si>
  <si>
    <t>1.名称：离线式， 含夜光标签
2.含安装和相关配件、辅材,相关调试，未详尽处满足图纸设计、满足相关规范要求</t>
  </si>
  <si>
    <t>蓝卡</t>
  </si>
  <si>
    <t>BLC-30</t>
  </si>
  <si>
    <t>巡更棒</t>
  </si>
  <si>
    <t>1.名称：USB通讯，存储记录5000条</t>
  </si>
  <si>
    <t>BP-2012S</t>
  </si>
  <si>
    <t>1.名称：酷睿I7；8GB内存；2G独显；1TB硬盘；22寸显示器；配鼠标键盘套装</t>
  </si>
  <si>
    <t>1.名称：系统管理软件（配套软件）</t>
  </si>
  <si>
    <t>BS-1000</t>
  </si>
  <si>
    <t>八、一卡通系统小计</t>
  </si>
  <si>
    <t>一卡通管理电脑</t>
  </si>
  <si>
    <t>1.名称：一卡通管理电脑
2.规格：I7处理器/8G内存/1T硬盘/21.5英寸显示，含系统软件
3.含安装和相关配件、辅材,相关调试，未详尽处满足图纸设计、满足相关规范要求</t>
  </si>
  <si>
    <t>可视对讲调试CPU卡</t>
  </si>
  <si>
    <t xml:space="preserve">1.名称：可视对讲调试CPU卡，调试测试 </t>
  </si>
  <si>
    <t>张</t>
  </si>
  <si>
    <t>CPU卡、图案定制</t>
  </si>
  <si>
    <t>人行、非机动车系统发卡器</t>
  </si>
  <si>
    <t>1.名称：人行、非机动车系统发卡器
2.规格：CPU卡发卡器
3.含安装和相关配件、辅材,相关调试，未详尽处满足图纸设计、满足相关规范要求</t>
  </si>
  <si>
    <t>DS-K1F100A-D8E</t>
  </si>
  <si>
    <t>电梯梯控发卡器</t>
  </si>
  <si>
    <t>1.名称：电梯梯控发卡器
2.规格：CPU卡发卡器
3.含安装和相关配件、辅材,相关调试，未详尽处满足图纸设计、满足相关规范要求</t>
  </si>
  <si>
    <t>人脸发卡终端</t>
  </si>
  <si>
    <t>1.名称：人脸发卡终端
2.规格：触摸显示屏，具有用户卡号、人脸等用户信息采集授权登记、CPU卡发卡等功能
3.含安装和相关配件、辅材,相关调试，未详尽处满足图纸设计、满足相关规范要求</t>
  </si>
  <si>
    <t>DS-K1F600U-D6E</t>
  </si>
  <si>
    <t>CPU卡</t>
  </si>
  <si>
    <t>1.名称：CPU卡
2.规格：按每户3张，样式由物业指定
3.未详尽处满足图纸设计、满足相关规范要求</t>
  </si>
  <si>
    <t>九、机房工程小计</t>
  </si>
  <si>
    <t>柜式空调</t>
  </si>
  <si>
    <t>1.名称：柜式空调
2.规格：3匹
3.含安装和相关配件、辅材,相关调试，未详尽处满足图纸设计、满足相关规范要求</t>
  </si>
  <si>
    <t>操作台</t>
  </si>
  <si>
    <t>1.名称：操作台
2.规格：2联，A3冷轧钢板，主体框架用料厚度1.5mm，门板托盘1.2mm
3.含安装和相关配件、辅材,相关调试，未详尽处满足图纸设计、满足相关规范要求</t>
  </si>
  <si>
    <t>UPS配电箱</t>
  </si>
  <si>
    <t>1.名称：UPS配电箱
2.规格：机房安防配电箱，含空开等
3.含安装和相关配件、辅材,相关调试，未详尽处满足图纸设计、满足相关规范要求</t>
  </si>
  <si>
    <t>UPS主机</t>
  </si>
  <si>
    <t>1.名称：UPS主机，20kVA/1h含主机、电池、电池柜
2.含安装和相关配件、辅材,相关调试，未详尽处满足图纸设计、满足相关规范要求</t>
  </si>
  <si>
    <t>山特</t>
  </si>
  <si>
    <t>20KVA</t>
  </si>
  <si>
    <t>等电位接地铜箔</t>
  </si>
  <si>
    <t>1.名称：等电位接地铜箔
2.规格：铜箔（100*0.3）
3.含安装和相关配件、辅材,相关调试，未详尽处满足图纸设计、满足相关规范要求</t>
  </si>
  <si>
    <t>铜箔（100*0.3）</t>
  </si>
  <si>
    <t>等电位接地铜排</t>
  </si>
  <si>
    <t>1.名称：等电位接地铜排
2.规格：铜排（20*3）
3.含安装和相关配件、辅材,相关调试，未详尽处满足图纸设计、满足相关规范要求</t>
  </si>
  <si>
    <t>铜排（20*3）</t>
  </si>
  <si>
    <t>电源防雷模块</t>
  </si>
  <si>
    <t>1.名称：电源防雷模块
2.含安装和相关配件、辅材,相关调试，未详尽处满足图纸设计、满足相关规范要求</t>
  </si>
  <si>
    <t>雷迅</t>
  </si>
  <si>
    <t>二级防雷</t>
  </si>
  <si>
    <t>十、背景音乐系统小计</t>
  </si>
  <si>
    <t>景观音箱</t>
  </si>
  <si>
    <t xml:space="preserve">1.名称：景观音箱
2.规格：额定功率：15W  
3.含安装和相关配件、辅材,相关调试，未详尽处满足图纸设计、满足相关规范要求                 </t>
  </si>
  <si>
    <t>SPDPA</t>
  </si>
  <si>
    <t>SPR-608</t>
  </si>
  <si>
    <t>功率放大器</t>
  </si>
  <si>
    <t>1.名称：功率放大器
2.规格：额定功率240W
3.含安装和相关配件、辅材,相关调试，未详尽处满足图纸设计、满足相关规范要求</t>
  </si>
  <si>
    <t>SPR-350</t>
  </si>
  <si>
    <t>前置放大器</t>
  </si>
  <si>
    <t>1.名称：前置放大器
2.规格：5路话筒，3路辅助线路输入
3.含安装和相关配件、辅材,相关调试，未详尽处满足图纸设计、满足相关规范要求</t>
  </si>
  <si>
    <t>SPR-6611A</t>
  </si>
  <si>
    <t>MP3播放器</t>
  </si>
  <si>
    <t>1.名称：MP3播放器
2.规格：支持CD/MP3/等多种格式音源播放
3.含安装和相关配件、辅材,相关调试，未详尽处满足图纸设计、满足相关规范要求</t>
  </si>
  <si>
    <t>SPR-6607</t>
  </si>
  <si>
    <t>电源时序器</t>
  </si>
  <si>
    <t>1.名称：电源时序器
2.规格：8路电源输出，没录输出AC220V(10A)
3.含安装和相关配件、辅材,相关调试，未详尽处满足图纸设计、满足相关规范要求</t>
  </si>
  <si>
    <t>SPR-6623</t>
  </si>
  <si>
    <t>广播话筒</t>
  </si>
  <si>
    <t>1.名称：广播话筒
2.规格：鹅颈式
3.含安装和相关配件、辅材,相关调试，未详尽处满足图纸设计、满足相关规范要求</t>
  </si>
  <si>
    <t>SPR-EC300</t>
  </si>
  <si>
    <t>RVSP2*2.5</t>
  </si>
  <si>
    <t>1.名称：RVSP2*2.5
2.敷设方式：穿管、桥架内敷设
3.含安装和相关配件、辅材,相关调试，未详尽处满足图纸设计、满足相关规范要求</t>
  </si>
  <si>
    <t>十一、人行及非机动车通道管理系统小计</t>
  </si>
  <si>
    <t>双机芯通道摆闸</t>
  </si>
  <si>
    <t>1.名称：双机芯通道摆闸
2.规格：摆闸，单通道，通道宽度1200mm，内嵌门禁一体机，支持刷卡开锁
3.含安装和相关配件、辅材,相关调试，未详尽处满足图纸设计、满足相关规范要求</t>
  </si>
  <si>
    <t>DS-K3B220LW-R</t>
  </si>
  <si>
    <t>人脸识别终端机</t>
  </si>
  <si>
    <t>1.名称：人脸识别终端机
2.规格：支持刷卡、密码、二维码、手机APP、人脸识别开锁
3.含安装和相关配件、辅材,相关调试，未详尽处满足图纸设计、满足相关规范要求</t>
  </si>
  <si>
    <t>DS-K3B220LW-M</t>
  </si>
  <si>
    <t>立柱式门禁一体机</t>
  </si>
  <si>
    <t>1.名称：立柱式门禁一体机
2.规格：支持刷卡、密码、二维码、手机APP、人脸识别开锁，高清双目宽动态摄像头，支持呼梯功能
3.含安装和相关配件、辅材,相关调试，未详尽处满足图纸设计、满足相关规范要求</t>
  </si>
  <si>
    <t>DS-K1T670M-QR(国内标配)含立柱</t>
  </si>
  <si>
    <t>DS-K7P03含立柱</t>
  </si>
  <si>
    <t>1.名称：管理电脑
2.规格：与一卡通系统共用</t>
  </si>
  <si>
    <t>电源线</t>
  </si>
  <si>
    <t>1.名称：电源线YJY3*2.5
2.敷设方式：穿管、桥架内敷设
3.含安装和相关配件、辅材,相关调试，未详尽处满足图纸设计、满足相关规范要求</t>
  </si>
  <si>
    <t>RVVP8*0.5</t>
  </si>
  <si>
    <t>1.名称：RVVP8*0.5
2.敷设方式：穿管、桥架内敷设
3.含安装和相关配件、辅材,相关调试，未详尽处满足图纸设计、满足相关规范要求</t>
  </si>
  <si>
    <t>十二、停车场管理系统小计</t>
  </si>
  <si>
    <t>车牌识别一体机</t>
  </si>
  <si>
    <t>1.名称：车牌识别一体机（入口）
2.规格：200万像素车牌设备摄像机，四行LED显示，语音提示
3.含安装和相关配件、辅材,相关调试，未详尽处满足图纸设计、满足相关规范要求</t>
  </si>
  <si>
    <t>DS-TMC403-E(LED)</t>
  </si>
  <si>
    <t>道闸</t>
  </si>
  <si>
    <t>1.名称：道闸
2.规格：广告栏
3.含安装和相关配件、辅材,相关调试，未详尽处满足图纸设计、满足相关规范要求</t>
  </si>
  <si>
    <t>DS-TMG40G-S(R)(L)(3.7米)</t>
  </si>
  <si>
    <t>车辆检测器</t>
  </si>
  <si>
    <t>1.名称：车辆检测器
2.规格：双环路，配套
3.含安装和相关配件、辅材,相关调试，未详尽处满足图纸设计、满足相关规范要求</t>
  </si>
  <si>
    <t>DS-TMG034(防砸)(国内标配)</t>
  </si>
  <si>
    <t>手动控制按钮</t>
  </si>
  <si>
    <t>1.名称：手动控制按钮</t>
  </si>
  <si>
    <t>无线遥控器</t>
  </si>
  <si>
    <t>1.名称：无线遥控器</t>
  </si>
  <si>
    <t>岗亭电脑</t>
  </si>
  <si>
    <t>1.名称：岗亭电脑
2.规格：I5处理器/8G内存/1T硬盘/21.5英寸显示，含系统软件
3.含安装和相关配件、辅材,相关调试，未详尽处满足图纸设计、满足相关规范要求</t>
  </si>
  <si>
    <t>I5处理器/8G内存/1T硬盘/21.5英寸显示</t>
  </si>
  <si>
    <t>地感线圈</t>
  </si>
  <si>
    <t>1.名称：地感线圈
2.规格：BVR1.0
3.，未详尽处满足图纸设计、满足相关规范要求</t>
  </si>
  <si>
    <t>包含</t>
  </si>
  <si>
    <t>安全岛</t>
  </si>
  <si>
    <t>1.名称：安全岛
2.未详尽处满足图纸设计、满足现场、满足相关规范要求</t>
  </si>
  <si>
    <t>项</t>
  </si>
  <si>
    <t>2000*500*200混凝土浇筑</t>
  </si>
  <si>
    <t>停车场管理电脑</t>
  </si>
  <si>
    <t>1.名称：停车场管理电脑
2.规格：I7处理器/8G内存/1T硬盘/21.5英寸显示，含系统软件</t>
  </si>
  <si>
    <t>车牌识别软件</t>
  </si>
  <si>
    <t>1.名称：停车场管理电脑
2.规格：系统配套使用</t>
  </si>
  <si>
    <t>软件狗</t>
  </si>
  <si>
    <t>1.名称：软件狗
2.规格：系统配套使用</t>
  </si>
  <si>
    <t>十三、无线WIFI覆盖系统小计</t>
  </si>
  <si>
    <t>室外无线AP</t>
  </si>
  <si>
    <t>1.名称：室外无线AP
2.规格：2.4G最大574Mbps，5G最大1.2Gbps，整机最大支持4条空间流，含专用电源
3.含安装和相关配件、辅材,相关调试，未详尽处满足图纸设计、满足相关规范要求</t>
  </si>
  <si>
    <t>RG-EAP662（G）</t>
  </si>
  <si>
    <t>AC控制器</t>
  </si>
  <si>
    <t>1.名称：AC控制器
2.规格：8个AP管理，自带8个千兆电口
3.含安装和相关配件、辅材,相关调试，未详尽处满足图纸设计、满足相关规范要求</t>
  </si>
  <si>
    <t>RG-EG210G-E</t>
  </si>
  <si>
    <t>专用光纤收发器</t>
  </si>
  <si>
    <t>1.名称：专用光纤收发器
2.规格：千兆
3.含安装和相关配件、辅材,相关调试，未详尽处满足图纸设计、满足相关规范要求</t>
  </si>
  <si>
    <t>1.名称：8口交换机
2.规格：8个千兆网口
3.含安装和相关配件、辅材,相关调试，未详尽处满足图纸设计、满足相关规范要求</t>
  </si>
  <si>
    <t>1.名称：光纤跳线
2.规格：LC-LC
3.含安装和相关配件、辅材,相关调试，未详尽处满足图纸设计、满足相关规范要求</t>
  </si>
  <si>
    <t>阻水UTP6</t>
  </si>
  <si>
    <t>1.名称：阻水UTP6
2.敷设方式：穿管、桥架内敷设
3.含安装和相关配件、辅材,相关调试，未详尽处满足图纸设计、满足相关规范要求</t>
  </si>
  <si>
    <t>1.名称：PVC25
2.含安装和相关配件、辅材，未详尽处满足图纸设计、满足相关规范要求</t>
  </si>
  <si>
    <t>十四、弱电桥架及综合管网系统小计</t>
  </si>
  <si>
    <t>弱电手孔井</t>
  </si>
  <si>
    <t>1.名称：弱电手孔井
2.规格：600*600*800mm（长*宽*深）
3.未详尽处满足图纸设计、满足相关规范要求</t>
  </si>
  <si>
    <t>座</t>
  </si>
  <si>
    <t>600*600*800mm</t>
  </si>
  <si>
    <t>弱电人孔井</t>
  </si>
  <si>
    <t>1.名称：弱电人孔井
2.规格：1000*900*1400mm（长*宽*深）
3.未详尽处满足图纸设计、满足相关规范要求</t>
  </si>
  <si>
    <t>1000*900*1400mm</t>
  </si>
  <si>
    <t>PE50</t>
  </si>
  <si>
    <t>1.名称：PE50
2.含安装和相关配件、辅材试，未详尽处满足图纸设计、满足相关规范要求</t>
  </si>
  <si>
    <t>挖沟</t>
  </si>
  <si>
    <t>1.名称:土方的开挖
2.含本智能化工程范围内所需的所有土方</t>
  </si>
  <si>
    <t>m3</t>
  </si>
  <si>
    <t>回填土</t>
  </si>
  <si>
    <t>1.名称:土方的回填
2.含本智能化工程范围内所需的所有土方</t>
  </si>
  <si>
    <t>弱电桥架</t>
  </si>
  <si>
    <t>1.名称：弱电桥架
2.规格：200*100mm
3.未详尽处满足图纸设计、满足相关规范要求</t>
  </si>
  <si>
    <t>200*100mm</t>
  </si>
  <si>
    <t>1.名称：弱电桥架
2.规格：100*100mm
3.未详尽处满足图纸设计、满足相关规范要求</t>
  </si>
  <si>
    <t>100*100mm</t>
  </si>
  <si>
    <t>十五、各系统接入浩德物业管理平台的软件开发费用</t>
  </si>
  <si>
    <t>十六、合计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</si>
</sst>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s>
  <fonts count="81">
    <font>
      <sz val="11"/>
      <color theme="1"/>
      <name val="宋体"/>
      <charset val="134"/>
      <scheme val="minor"/>
    </font>
    <font>
      <sz val="9"/>
      <name val="宋体"/>
      <charset val="134"/>
      <scheme val="minor"/>
    </font>
    <font>
      <sz val="10"/>
      <name val="黑体"/>
      <charset val="134"/>
    </font>
    <font>
      <sz val="11"/>
      <name val="宋体"/>
      <charset val="134"/>
      <scheme val="minor"/>
    </font>
    <font>
      <b/>
      <sz val="12"/>
      <name val="宋体"/>
      <charset val="134"/>
      <scheme val="minor"/>
    </font>
    <font>
      <b/>
      <sz val="9"/>
      <name val="宋体"/>
      <charset val="134"/>
    </font>
    <font>
      <sz val="9"/>
      <name val="宋体"/>
      <charset val="134"/>
    </font>
    <font>
      <sz val="10"/>
      <name val="宋体"/>
      <charset val="134"/>
    </font>
    <font>
      <u/>
      <sz val="9"/>
      <name val="宋体"/>
      <charset val="134"/>
    </font>
    <font>
      <b/>
      <sz val="10"/>
      <name val="黑体"/>
      <charset val="134"/>
    </font>
    <font>
      <b/>
      <sz val="10"/>
      <name val="宋体"/>
      <charset val="134"/>
    </font>
    <font>
      <sz val="9"/>
      <name val="微软雅黑"/>
      <charset val="134"/>
    </font>
    <font>
      <sz val="10"/>
      <name val="宋体"/>
      <charset val="1"/>
    </font>
    <font>
      <b/>
      <sz val="10"/>
      <name val="宋体"/>
      <charset val="134"/>
      <scheme val="major"/>
    </font>
    <font>
      <b/>
      <sz val="16"/>
      <color theme="1"/>
      <name val="宋体"/>
      <charset val="134"/>
      <scheme val="minor"/>
    </font>
    <font>
      <sz val="10"/>
      <color theme="1"/>
      <name val="黑体"/>
      <charset val="134"/>
    </font>
    <font>
      <sz val="12"/>
      <name val="宋体"/>
      <charset val="134"/>
    </font>
    <font>
      <b/>
      <sz val="16"/>
      <name val="楷体_GB2312"/>
      <charset val="134"/>
    </font>
    <font>
      <b/>
      <sz val="11"/>
      <name val="宋体"/>
      <charset val="134"/>
    </font>
    <font>
      <sz val="10.5"/>
      <name val="楷体_GB2312"/>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Helv"/>
      <charset val="134"/>
    </font>
    <font>
      <sz val="12"/>
      <color rgb="FF000000"/>
      <name val="宋体"/>
      <charset val="134"/>
    </font>
    <font>
      <sz val="9"/>
      <color indexed="8"/>
      <name val="宋体"/>
      <charset val="134"/>
    </font>
    <font>
      <sz val="11"/>
      <color indexed="8"/>
      <name val="宋体"/>
      <charset val="134"/>
    </font>
    <font>
      <sz val="11"/>
      <color theme="0"/>
      <name val="宋体"/>
      <charset val="134"/>
      <scheme val="minor"/>
    </font>
    <font>
      <sz val="11"/>
      <color indexed="9"/>
      <name val="宋体"/>
      <charset val="134"/>
    </font>
    <font>
      <sz val="10"/>
      <name val="MS Sans Serif"/>
      <charset val="134"/>
    </font>
    <font>
      <sz val="11"/>
      <name val="宋体"/>
      <charset val="134"/>
    </font>
    <font>
      <sz val="11"/>
      <color theme="1"/>
      <name val="Tahoma"/>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b/>
      <sz val="18"/>
      <color theme="3"/>
      <name val="宋体"/>
      <charset val="134"/>
      <scheme val="major"/>
    </font>
    <font>
      <sz val="11"/>
      <color rgb="FF9C0006"/>
      <name val="宋体"/>
      <charset val="134"/>
      <scheme val="minor"/>
    </font>
    <font>
      <sz val="11"/>
      <color indexed="20"/>
      <name val="宋体"/>
      <charset val="134"/>
    </font>
    <font>
      <sz val="11"/>
      <color rgb="FF000000"/>
      <name val="宋体"/>
      <charset val="134"/>
    </font>
    <font>
      <sz val="9"/>
      <color rgb="FF000000"/>
      <name val="宋体"/>
      <charset val="134"/>
    </font>
    <font>
      <sz val="11"/>
      <color rgb="FF006100"/>
      <name val="宋体"/>
      <charset val="134"/>
      <scheme val="minor"/>
    </font>
    <font>
      <sz val="11"/>
      <color indexed="17"/>
      <name val="宋体"/>
      <charset val="134"/>
    </font>
    <font>
      <b/>
      <sz val="11"/>
      <color theme="1"/>
      <name val="宋体"/>
      <charset val="134"/>
      <scheme val="minor"/>
    </font>
    <font>
      <b/>
      <sz val="11"/>
      <color indexed="8"/>
      <name val="宋体"/>
      <charset val="134"/>
    </font>
    <font>
      <b/>
      <sz val="11"/>
      <color rgb="FFFA7D00"/>
      <name val="宋体"/>
      <charset val="134"/>
      <scheme val="minor"/>
    </font>
    <font>
      <b/>
      <sz val="11"/>
      <color indexed="52"/>
      <name val="宋体"/>
      <charset val="134"/>
    </font>
    <font>
      <b/>
      <sz val="11"/>
      <color theme="0"/>
      <name val="宋体"/>
      <charset val="134"/>
      <scheme val="minor"/>
    </font>
    <font>
      <b/>
      <sz val="11"/>
      <color indexed="9"/>
      <name val="宋体"/>
      <charset val="134"/>
    </font>
    <font>
      <i/>
      <sz val="11"/>
      <color rgb="FF7F7F7F"/>
      <name val="宋体"/>
      <charset val="134"/>
      <scheme val="minor"/>
    </font>
    <font>
      <i/>
      <sz val="11"/>
      <color indexed="23"/>
      <name val="宋体"/>
      <charset val="134"/>
    </font>
    <font>
      <sz val="11"/>
      <color rgb="FFFF0000"/>
      <name val="宋体"/>
      <charset val="134"/>
      <scheme val="minor"/>
    </font>
    <font>
      <sz val="11"/>
      <color indexed="10"/>
      <name val="宋体"/>
      <charset val="134"/>
    </font>
    <font>
      <sz val="11"/>
      <color rgb="FFFA7D00"/>
      <name val="宋体"/>
      <charset val="134"/>
      <scheme val="minor"/>
    </font>
    <font>
      <sz val="11"/>
      <color indexed="52"/>
      <name val="宋体"/>
      <charset val="134"/>
    </font>
    <font>
      <sz val="11"/>
      <color rgb="FF9C6500"/>
      <name val="宋体"/>
      <charset val="134"/>
      <scheme val="minor"/>
    </font>
    <font>
      <sz val="11"/>
      <color indexed="60"/>
      <name val="宋体"/>
      <charset val="134"/>
    </font>
    <font>
      <b/>
      <sz val="11"/>
      <color rgb="FF3F3F3F"/>
      <name val="宋体"/>
      <charset val="134"/>
      <scheme val="minor"/>
    </font>
    <font>
      <b/>
      <sz val="11"/>
      <color indexed="63"/>
      <name val="宋体"/>
      <charset val="134"/>
    </font>
    <font>
      <sz val="11"/>
      <color rgb="FF3F3F76"/>
      <name val="宋体"/>
      <charset val="134"/>
      <scheme val="minor"/>
    </font>
    <font>
      <sz val="11"/>
      <color indexed="62"/>
      <name val="宋体"/>
      <charset val="134"/>
    </font>
    <font>
      <sz val="10"/>
      <name val="Geneva"/>
      <charset val="134"/>
    </font>
    <font>
      <sz val="9"/>
      <color theme="1"/>
      <name val="宋体"/>
      <charset val="134"/>
      <scheme val="minor"/>
    </font>
  </fonts>
  <fills count="91">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70702230903"/>
        <bgColor indexed="64"/>
      </patternFill>
    </fill>
    <fill>
      <patternFill patternType="solid">
        <fgColor indexed="31"/>
        <bgColor indexed="64"/>
      </patternFill>
    </fill>
    <fill>
      <patternFill patternType="solid">
        <fgColor theme="4" tint="0.799676503799554"/>
        <bgColor indexed="64"/>
      </patternFill>
    </fill>
    <fill>
      <patternFill patternType="solid">
        <fgColor theme="4" tint="0.799737540818506"/>
        <bgColor indexed="64"/>
      </patternFill>
    </fill>
    <fill>
      <patternFill patternType="solid">
        <fgColor theme="5" tint="0.79970702230903"/>
        <bgColor indexed="64"/>
      </patternFill>
    </fill>
    <fill>
      <patternFill patternType="solid">
        <fgColor indexed="45"/>
        <bgColor indexed="64"/>
      </patternFill>
    </fill>
    <fill>
      <patternFill patternType="solid">
        <fgColor theme="5" tint="0.799676503799554"/>
        <bgColor indexed="64"/>
      </patternFill>
    </fill>
    <fill>
      <patternFill patternType="solid">
        <fgColor theme="5" tint="0.799737540818506"/>
        <bgColor indexed="64"/>
      </patternFill>
    </fill>
    <fill>
      <patternFill patternType="solid">
        <fgColor theme="6" tint="0.79970702230903"/>
        <bgColor indexed="64"/>
      </patternFill>
    </fill>
    <fill>
      <patternFill patternType="solid">
        <fgColor indexed="42"/>
        <bgColor indexed="64"/>
      </patternFill>
    </fill>
    <fill>
      <patternFill patternType="solid">
        <fgColor theme="6" tint="0.799676503799554"/>
        <bgColor indexed="64"/>
      </patternFill>
    </fill>
    <fill>
      <patternFill patternType="solid">
        <fgColor theme="6" tint="0.799737540818506"/>
        <bgColor indexed="64"/>
      </patternFill>
    </fill>
    <fill>
      <patternFill patternType="solid">
        <fgColor theme="7" tint="0.79970702230903"/>
        <bgColor indexed="64"/>
      </patternFill>
    </fill>
    <fill>
      <patternFill patternType="solid">
        <fgColor indexed="46"/>
        <bgColor indexed="64"/>
      </patternFill>
    </fill>
    <fill>
      <patternFill patternType="solid">
        <fgColor theme="7" tint="0.799676503799554"/>
        <bgColor indexed="64"/>
      </patternFill>
    </fill>
    <fill>
      <patternFill patternType="solid">
        <fgColor theme="7" tint="0.799737540818506"/>
        <bgColor indexed="64"/>
      </patternFill>
    </fill>
    <fill>
      <patternFill patternType="solid">
        <fgColor theme="8" tint="0.79970702230903"/>
        <bgColor indexed="64"/>
      </patternFill>
    </fill>
    <fill>
      <patternFill patternType="solid">
        <fgColor indexed="27"/>
        <bgColor indexed="64"/>
      </patternFill>
    </fill>
    <fill>
      <patternFill patternType="solid">
        <fgColor theme="8" tint="0.799676503799554"/>
        <bgColor indexed="64"/>
      </patternFill>
    </fill>
    <fill>
      <patternFill patternType="solid">
        <fgColor theme="8" tint="0.799737540818506"/>
        <bgColor indexed="64"/>
      </patternFill>
    </fill>
    <fill>
      <patternFill patternType="solid">
        <fgColor theme="9" tint="0.79970702230903"/>
        <bgColor indexed="64"/>
      </patternFill>
    </fill>
    <fill>
      <patternFill patternType="solid">
        <fgColor indexed="47"/>
        <bgColor indexed="64"/>
      </patternFill>
    </fill>
    <fill>
      <patternFill patternType="solid">
        <fgColor theme="9" tint="0.799676503799554"/>
        <bgColor indexed="64"/>
      </patternFill>
    </fill>
    <fill>
      <patternFill patternType="solid">
        <fgColor theme="9" tint="0.79973754081850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399700918607135"/>
        <bgColor indexed="64"/>
      </patternFill>
    </fill>
    <fill>
      <patternFill patternType="solid">
        <fgColor indexed="30"/>
        <bgColor indexed="64"/>
      </patternFill>
    </fill>
    <fill>
      <patternFill patternType="solid">
        <fgColor theme="4" tint="0.399670400097659"/>
        <bgColor indexed="64"/>
      </patternFill>
    </fill>
    <fill>
      <patternFill patternType="solid">
        <fgColor theme="4" tint="0.399731437116611"/>
        <bgColor indexed="64"/>
      </patternFill>
    </fill>
    <fill>
      <patternFill patternType="solid">
        <fgColor theme="5" tint="0.399700918607135"/>
        <bgColor indexed="64"/>
      </patternFill>
    </fill>
    <fill>
      <patternFill patternType="solid">
        <fgColor theme="5" tint="0.399670400097659"/>
        <bgColor indexed="64"/>
      </patternFill>
    </fill>
    <fill>
      <patternFill patternType="solid">
        <fgColor theme="5" tint="0.399731437116611"/>
        <bgColor indexed="64"/>
      </patternFill>
    </fill>
    <fill>
      <patternFill patternType="solid">
        <fgColor theme="6" tint="0.399700918607135"/>
        <bgColor indexed="64"/>
      </patternFill>
    </fill>
    <fill>
      <patternFill patternType="solid">
        <fgColor theme="6" tint="0.399670400097659"/>
        <bgColor indexed="64"/>
      </patternFill>
    </fill>
    <fill>
      <patternFill patternType="solid">
        <fgColor theme="6" tint="0.399731437116611"/>
        <bgColor indexed="64"/>
      </patternFill>
    </fill>
    <fill>
      <patternFill patternType="solid">
        <fgColor theme="7" tint="0.399700918607135"/>
        <bgColor indexed="64"/>
      </patternFill>
    </fill>
    <fill>
      <patternFill patternType="solid">
        <fgColor indexed="36"/>
        <bgColor indexed="64"/>
      </patternFill>
    </fill>
    <fill>
      <patternFill patternType="solid">
        <fgColor theme="7" tint="0.399670400097659"/>
        <bgColor indexed="64"/>
      </patternFill>
    </fill>
    <fill>
      <patternFill patternType="solid">
        <fgColor theme="7" tint="0.399731437116611"/>
        <bgColor indexed="64"/>
      </patternFill>
    </fill>
    <fill>
      <patternFill patternType="solid">
        <fgColor theme="8" tint="0.399700918607135"/>
        <bgColor indexed="64"/>
      </patternFill>
    </fill>
    <fill>
      <patternFill patternType="solid">
        <fgColor indexed="49"/>
        <bgColor indexed="64"/>
      </patternFill>
    </fill>
    <fill>
      <patternFill patternType="solid">
        <fgColor theme="8" tint="0.399670400097659"/>
        <bgColor indexed="64"/>
      </patternFill>
    </fill>
    <fill>
      <patternFill patternType="solid">
        <fgColor theme="8" tint="0.399731437116611"/>
        <bgColor indexed="64"/>
      </patternFill>
    </fill>
    <fill>
      <patternFill patternType="solid">
        <fgColor theme="9" tint="0.399700918607135"/>
        <bgColor indexed="64"/>
      </patternFill>
    </fill>
    <fill>
      <patternFill patternType="solid">
        <fgColor indexed="52"/>
        <bgColor indexed="64"/>
      </patternFill>
    </fill>
    <fill>
      <patternFill patternType="solid">
        <fgColor theme="9" tint="0.399670400097659"/>
        <bgColor indexed="64"/>
      </patternFill>
    </fill>
    <fill>
      <patternFill patternType="solid">
        <fgColor theme="9" tint="0.399731437116611"/>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indexed="62"/>
      </bottom>
      <diagonal/>
    </border>
    <border>
      <left/>
      <right/>
      <top/>
      <bottom style="thick">
        <color theme="4" tint="0.499984740745262"/>
      </bottom>
      <diagonal/>
    </border>
    <border>
      <left/>
      <right/>
      <top/>
      <bottom style="thick">
        <color indexed="22"/>
      </bottom>
      <diagonal/>
    </border>
    <border>
      <left/>
      <right/>
      <top/>
      <bottom style="medium">
        <color theme="4" tint="0.399700918607135"/>
      </bottom>
      <diagonal/>
    </border>
    <border>
      <left/>
      <right/>
      <top/>
      <bottom style="medium">
        <color indexed="30"/>
      </bottom>
      <diagonal/>
    </border>
    <border>
      <left/>
      <right/>
      <top/>
      <bottom style="medium">
        <color theme="4" tint="0.399670400097659"/>
      </bottom>
      <diagonal/>
    </border>
    <border>
      <left/>
      <right/>
      <top/>
      <bottom style="medium">
        <color theme="4" tint="0.39973143711661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8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3" borderId="16" applyNumberFormat="0" applyAlignment="0" applyProtection="0">
      <alignment vertical="center"/>
    </xf>
    <xf numFmtId="0" fontId="30" fillId="4" borderId="17" applyNumberFormat="0" applyAlignment="0" applyProtection="0">
      <alignment vertical="center"/>
    </xf>
    <xf numFmtId="0" fontId="31" fillId="4" borderId="16" applyNumberFormat="0" applyAlignment="0" applyProtection="0">
      <alignment vertical="center"/>
    </xf>
    <xf numFmtId="0" fontId="32" fillId="5"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alignment vertical="center"/>
    </xf>
    <xf numFmtId="0" fontId="40" fillId="0" borderId="0"/>
    <xf numFmtId="0" fontId="41" fillId="0" borderId="0">
      <alignment vertical="center"/>
    </xf>
    <xf numFmtId="0" fontId="16" fillId="0" borderId="0"/>
    <xf numFmtId="0" fontId="42" fillId="0" borderId="0"/>
    <xf numFmtId="0" fontId="16" fillId="0" borderId="0"/>
    <xf numFmtId="0" fontId="16" fillId="0" borderId="0">
      <alignment vertical="center"/>
    </xf>
    <xf numFmtId="0" fontId="43" fillId="0" borderId="0"/>
    <xf numFmtId="0" fontId="0" fillId="33" borderId="0" applyAlignment="0">
      <alignment vertical="center"/>
    </xf>
    <xf numFmtId="0" fontId="44" fillId="34" borderId="0" applyNumberFormat="0" applyBorder="0" applyAlignment="0" applyProtection="0">
      <alignment vertical="center"/>
    </xf>
    <xf numFmtId="0" fontId="0" fillId="35" borderId="0" applyAlignment="0">
      <alignment vertical="center"/>
    </xf>
    <xf numFmtId="0" fontId="0" fillId="36" borderId="0" applyAlignment="0">
      <alignment vertical="center"/>
    </xf>
    <xf numFmtId="0" fontId="0" fillId="37" borderId="0" applyAlignment="0">
      <alignment vertical="center"/>
    </xf>
    <xf numFmtId="0" fontId="44" fillId="38" borderId="0" applyNumberFormat="0" applyBorder="0" applyAlignment="0" applyProtection="0">
      <alignment vertical="center"/>
    </xf>
    <xf numFmtId="0" fontId="0" fillId="39" borderId="0" applyAlignment="0">
      <alignment vertical="center"/>
    </xf>
    <xf numFmtId="0" fontId="0" fillId="40" borderId="0" applyAlignment="0">
      <alignment vertical="center"/>
    </xf>
    <xf numFmtId="0" fontId="0" fillId="41" borderId="0" applyAlignment="0">
      <alignment vertical="center"/>
    </xf>
    <xf numFmtId="0" fontId="44" fillId="42" borderId="0" applyNumberFormat="0" applyBorder="0" applyAlignment="0" applyProtection="0">
      <alignment vertical="center"/>
    </xf>
    <xf numFmtId="0" fontId="0" fillId="43" borderId="0" applyAlignment="0">
      <alignment vertical="center"/>
    </xf>
    <xf numFmtId="0" fontId="0" fillId="44" borderId="0" applyAlignment="0">
      <alignment vertical="center"/>
    </xf>
    <xf numFmtId="0" fontId="0" fillId="45" borderId="0" applyAlignment="0">
      <alignment vertical="center"/>
    </xf>
    <xf numFmtId="0" fontId="44" fillId="46" borderId="0" applyNumberFormat="0" applyBorder="0" applyAlignment="0" applyProtection="0">
      <alignment vertical="center"/>
    </xf>
    <xf numFmtId="0" fontId="0" fillId="47" borderId="0" applyAlignment="0">
      <alignment vertical="center"/>
    </xf>
    <xf numFmtId="0" fontId="0" fillId="48" borderId="0" applyAlignment="0">
      <alignment vertical="center"/>
    </xf>
    <xf numFmtId="0" fontId="0" fillId="49" borderId="0" applyAlignment="0">
      <alignment vertical="center"/>
    </xf>
    <xf numFmtId="0" fontId="44" fillId="50" borderId="0" applyNumberFormat="0" applyBorder="0" applyAlignment="0" applyProtection="0">
      <alignment vertical="center"/>
    </xf>
    <xf numFmtId="0" fontId="0" fillId="51" borderId="0" applyAlignment="0">
      <alignment vertical="center"/>
    </xf>
    <xf numFmtId="0" fontId="0" fillId="52" borderId="0" applyAlignment="0">
      <alignment vertical="center"/>
    </xf>
    <xf numFmtId="0" fontId="0" fillId="53" borderId="0" applyAlignment="0">
      <alignment vertical="center"/>
    </xf>
    <xf numFmtId="0" fontId="44" fillId="54" borderId="0" applyNumberFormat="0" applyBorder="0" applyAlignment="0" applyProtection="0">
      <alignment vertical="center"/>
    </xf>
    <xf numFmtId="0" fontId="0" fillId="55" borderId="0" applyAlignment="0">
      <alignment vertical="center"/>
    </xf>
    <xf numFmtId="0" fontId="0" fillId="56" borderId="0" applyAlignment="0">
      <alignment vertical="center"/>
    </xf>
    <xf numFmtId="0" fontId="0" fillId="11" borderId="0" applyAlignment="0">
      <alignment vertical="center"/>
    </xf>
    <xf numFmtId="0" fontId="44" fillId="57" borderId="0" applyNumberFormat="0" applyBorder="0" applyAlignment="0" applyProtection="0">
      <alignment vertical="center"/>
    </xf>
    <xf numFmtId="0" fontId="0" fillId="15" borderId="0" applyAlignment="0">
      <alignment vertical="center"/>
    </xf>
    <xf numFmtId="0" fontId="44" fillId="58" borderId="0" applyNumberFormat="0" applyBorder="0" applyAlignment="0" applyProtection="0">
      <alignment vertical="center"/>
    </xf>
    <xf numFmtId="0" fontId="0" fillId="19" borderId="0" applyAlignment="0">
      <alignment vertical="center"/>
    </xf>
    <xf numFmtId="0" fontId="44" fillId="59" borderId="0" applyNumberFormat="0" applyBorder="0" applyAlignment="0" applyProtection="0">
      <alignment vertical="center"/>
    </xf>
    <xf numFmtId="0" fontId="0" fillId="23" borderId="0" applyAlignment="0">
      <alignment vertical="center"/>
    </xf>
    <xf numFmtId="0" fontId="0" fillId="27" borderId="0" applyAlignment="0">
      <alignment vertical="center"/>
    </xf>
    <xf numFmtId="0" fontId="0" fillId="31" borderId="0" applyAlignment="0">
      <alignment vertical="center"/>
    </xf>
    <xf numFmtId="0" fontId="44" fillId="60" borderId="0" applyNumberFormat="0" applyBorder="0" applyAlignment="0" applyProtection="0">
      <alignment vertical="center"/>
    </xf>
    <xf numFmtId="0" fontId="45" fillId="61" borderId="0" applyAlignment="0">
      <alignment vertical="center"/>
    </xf>
    <xf numFmtId="0" fontId="46" fillId="62" borderId="0" applyNumberFormat="0" applyBorder="0" applyAlignment="0" applyProtection="0">
      <alignment vertical="center"/>
    </xf>
    <xf numFmtId="0" fontId="45" fillId="63" borderId="0" applyAlignment="0">
      <alignment vertical="center"/>
    </xf>
    <xf numFmtId="0" fontId="45" fillId="64" borderId="0" applyAlignment="0">
      <alignment vertical="center"/>
    </xf>
    <xf numFmtId="0" fontId="45" fillId="65" borderId="0" applyAlignment="0">
      <alignment vertical="center"/>
    </xf>
    <xf numFmtId="0" fontId="46" fillId="58" borderId="0" applyNumberFormat="0" applyBorder="0" applyAlignment="0" applyProtection="0">
      <alignment vertical="center"/>
    </xf>
    <xf numFmtId="0" fontId="45" fillId="66" borderId="0" applyAlignment="0">
      <alignment vertical="center"/>
    </xf>
    <xf numFmtId="0" fontId="45" fillId="67" borderId="0" applyAlignment="0">
      <alignment vertical="center"/>
    </xf>
    <xf numFmtId="0" fontId="45" fillId="68" borderId="0" applyAlignment="0">
      <alignment vertical="center"/>
    </xf>
    <xf numFmtId="0" fontId="46" fillId="59" borderId="0" applyNumberFormat="0" applyBorder="0" applyAlignment="0" applyProtection="0">
      <alignment vertical="center"/>
    </xf>
    <xf numFmtId="0" fontId="45" fillId="69" borderId="0" applyAlignment="0">
      <alignment vertical="center"/>
    </xf>
    <xf numFmtId="0" fontId="45" fillId="70" borderId="0" applyAlignment="0">
      <alignment vertical="center"/>
    </xf>
    <xf numFmtId="0" fontId="45" fillId="71" borderId="0" applyAlignment="0">
      <alignment vertical="center"/>
    </xf>
    <xf numFmtId="0" fontId="46" fillId="72" borderId="0" applyNumberFormat="0" applyBorder="0" applyAlignment="0" applyProtection="0">
      <alignment vertical="center"/>
    </xf>
    <xf numFmtId="0" fontId="45" fillId="73" borderId="0" applyAlignment="0">
      <alignment vertical="center"/>
    </xf>
    <xf numFmtId="0" fontId="45" fillId="74" borderId="0" applyAlignment="0">
      <alignment vertical="center"/>
    </xf>
    <xf numFmtId="0" fontId="45" fillId="75" borderId="0" applyAlignment="0">
      <alignment vertical="center"/>
    </xf>
    <xf numFmtId="0" fontId="46" fillId="76" borderId="0" applyNumberFormat="0" applyBorder="0" applyAlignment="0" applyProtection="0">
      <alignment vertical="center"/>
    </xf>
    <xf numFmtId="0" fontId="45" fillId="77" borderId="0" applyAlignment="0">
      <alignment vertical="center"/>
    </xf>
    <xf numFmtId="0" fontId="45" fillId="78" borderId="0" applyAlignment="0">
      <alignment vertical="center"/>
    </xf>
    <xf numFmtId="0" fontId="45" fillId="79" borderId="0" applyAlignment="0">
      <alignment vertical="center"/>
    </xf>
    <xf numFmtId="0" fontId="46" fillId="80" borderId="0" applyNumberFormat="0" applyBorder="0" applyAlignment="0" applyProtection="0">
      <alignment vertical="center"/>
    </xf>
    <xf numFmtId="0" fontId="45" fillId="81" borderId="0" applyAlignment="0">
      <alignment vertical="center"/>
    </xf>
    <xf numFmtId="0" fontId="45" fillId="82" borderId="0" applyAlignment="0">
      <alignment vertical="center"/>
    </xf>
    <xf numFmtId="0" fontId="47" fillId="0" borderId="0"/>
    <xf numFmtId="0" fontId="48" fillId="0" borderId="0"/>
    <xf numFmtId="9" fontId="49" fillId="0" borderId="0" applyFont="0" applyFill="0" applyBorder="0" applyAlignment="0" applyProtection="0">
      <alignment vertical="center"/>
    </xf>
    <xf numFmtId="0" fontId="26" fillId="0" borderId="21" applyAlignment="0">
      <alignment vertical="center"/>
    </xf>
    <xf numFmtId="0" fontId="50" fillId="0" borderId="22" applyNumberFormat="0" applyFill="0" applyAlignment="0" applyProtection="0">
      <alignment vertical="center"/>
    </xf>
    <xf numFmtId="0" fontId="51" fillId="0" borderId="0" applyNumberFormat="0" applyFill="0" applyBorder="0" applyAlignment="0" applyProtection="0">
      <alignment vertical="center"/>
    </xf>
    <xf numFmtId="0" fontId="27" fillId="0" borderId="23" applyAlignment="0">
      <alignment vertical="center"/>
    </xf>
    <xf numFmtId="0" fontId="52" fillId="0" borderId="24" applyNumberFormat="0" applyFill="0" applyAlignment="0" applyProtection="0">
      <alignment vertical="center"/>
    </xf>
    <xf numFmtId="0" fontId="28" fillId="0" borderId="25" applyAlignment="0">
      <alignment vertical="center"/>
    </xf>
    <xf numFmtId="0" fontId="53" fillId="0" borderId="26" applyNumberFormat="0" applyFill="0" applyAlignment="0" applyProtection="0">
      <alignment vertical="center"/>
    </xf>
    <xf numFmtId="0" fontId="28" fillId="0" borderId="27" applyAlignment="0">
      <alignment vertical="center"/>
    </xf>
    <xf numFmtId="0" fontId="28" fillId="0" borderId="28" applyAlignment="0">
      <alignment vertical="center"/>
    </xf>
    <xf numFmtId="0" fontId="28" fillId="0" borderId="0" applyAlignment="0">
      <alignment vertical="center"/>
    </xf>
    <xf numFmtId="0" fontId="53" fillId="0" borderId="0" applyNumberFormat="0" applyFill="0" applyBorder="0" applyAlignment="0" applyProtection="0">
      <alignment vertical="center"/>
    </xf>
    <xf numFmtId="0" fontId="54" fillId="0" borderId="0" applyAlignment="0">
      <alignment vertical="center"/>
    </xf>
    <xf numFmtId="0" fontId="55" fillId="7" borderId="0" applyAlignment="0">
      <alignment vertical="center"/>
    </xf>
    <xf numFmtId="0" fontId="56" fillId="38" borderId="0" applyNumberFormat="0" applyBorder="0" applyAlignment="0" applyProtection="0">
      <alignment vertical="center"/>
    </xf>
    <xf numFmtId="0" fontId="16" fillId="0" borderId="0">
      <alignment vertical="center"/>
    </xf>
    <xf numFmtId="0" fontId="57" fillId="0" borderId="0"/>
    <xf numFmtId="0" fontId="58" fillId="0" borderId="0"/>
    <xf numFmtId="0" fontId="44" fillId="0" borderId="0">
      <alignment vertical="center"/>
    </xf>
    <xf numFmtId="0" fontId="16" fillId="0" borderId="0">
      <alignment vertical="center"/>
    </xf>
    <xf numFmtId="0" fontId="49" fillId="0" borderId="0"/>
    <xf numFmtId="0" fontId="0" fillId="0" borderId="0"/>
    <xf numFmtId="0" fontId="44" fillId="0" borderId="0" applyAlignment="0"/>
    <xf numFmtId="0" fontId="57" fillId="0" borderId="0">
      <alignment vertical="center"/>
    </xf>
    <xf numFmtId="0" fontId="49" fillId="0" borderId="0">
      <alignment vertical="center"/>
    </xf>
    <xf numFmtId="0" fontId="42" fillId="0" borderId="0">
      <alignment vertical="center"/>
    </xf>
    <xf numFmtId="0" fontId="59" fillId="6" borderId="0" applyAlignment="0">
      <alignment vertical="center"/>
    </xf>
    <xf numFmtId="0" fontId="60" fillId="42" borderId="0" applyNumberFormat="0" applyBorder="0" applyAlignment="0" applyProtection="0">
      <alignment vertical="center"/>
    </xf>
    <xf numFmtId="0" fontId="61" fillId="0" borderId="20" applyAlignment="0">
      <alignment vertical="center"/>
    </xf>
    <xf numFmtId="0" fontId="62" fillId="0" borderId="29" applyNumberFormat="0" applyFill="0" applyAlignment="0" applyProtection="0">
      <alignment vertical="center"/>
    </xf>
    <xf numFmtId="0" fontId="63" fillId="4" borderId="16" applyAlignment="0">
      <alignment vertical="center"/>
    </xf>
    <xf numFmtId="0" fontId="64" fillId="83" borderId="30" applyNumberFormat="0" applyAlignment="0" applyProtection="0">
      <alignment vertical="center"/>
    </xf>
    <xf numFmtId="0" fontId="65" fillId="5" borderId="18" applyAlignment="0">
      <alignment vertical="center"/>
    </xf>
    <xf numFmtId="0" fontId="66" fillId="84" borderId="31" applyNumberFormat="0" applyAlignment="0" applyProtection="0">
      <alignment vertical="center"/>
    </xf>
    <xf numFmtId="0" fontId="67" fillId="0" borderId="0" applyAlignment="0">
      <alignment vertical="center"/>
    </xf>
    <xf numFmtId="0" fontId="68" fillId="0" borderId="0" applyNumberFormat="0" applyFill="0" applyBorder="0" applyAlignment="0" applyProtection="0">
      <alignment vertical="center"/>
    </xf>
    <xf numFmtId="0" fontId="69" fillId="0" borderId="0" applyAlignment="0">
      <alignment vertical="center"/>
    </xf>
    <xf numFmtId="0" fontId="70" fillId="0" borderId="0" applyNumberFormat="0" applyFill="0" applyBorder="0" applyAlignment="0" applyProtection="0">
      <alignment vertical="center"/>
    </xf>
    <xf numFmtId="0" fontId="71" fillId="0" borderId="19" applyAlignment="0">
      <alignment vertical="center"/>
    </xf>
    <xf numFmtId="0" fontId="72" fillId="0" borderId="32" applyNumberFormat="0" applyFill="0" applyAlignment="0" applyProtection="0">
      <alignment vertical="center"/>
    </xf>
    <xf numFmtId="43" fontId="16" fillId="0" borderId="0" applyFont="0" applyFill="0" applyBorder="0" applyAlignment="0" applyProtection="0">
      <alignment vertical="center"/>
    </xf>
    <xf numFmtId="0" fontId="45" fillId="9" borderId="0" applyAlignment="0">
      <alignment vertical="center"/>
    </xf>
    <xf numFmtId="0" fontId="46" fillId="85" borderId="0" applyNumberFormat="0" applyBorder="0" applyAlignment="0" applyProtection="0">
      <alignment vertical="center"/>
    </xf>
    <xf numFmtId="0" fontId="45" fillId="13" borderId="0" applyAlignment="0">
      <alignment vertical="center"/>
    </xf>
    <xf numFmtId="0" fontId="46" fillId="86" borderId="0" applyNumberFormat="0" applyBorder="0" applyAlignment="0" applyProtection="0">
      <alignment vertical="center"/>
    </xf>
    <xf numFmtId="0" fontId="45" fillId="17" borderId="0" applyAlignment="0">
      <alignment vertical="center"/>
    </xf>
    <xf numFmtId="0" fontId="46" fillId="87" borderId="0" applyNumberFormat="0" applyBorder="0" applyAlignment="0" applyProtection="0">
      <alignment vertical="center"/>
    </xf>
    <xf numFmtId="0" fontId="45" fillId="21" borderId="0" applyAlignment="0">
      <alignment vertical="center"/>
    </xf>
    <xf numFmtId="0" fontId="45" fillId="25" borderId="0" applyAlignment="0">
      <alignment vertical="center"/>
    </xf>
    <xf numFmtId="0" fontId="45" fillId="29" borderId="0" applyAlignment="0">
      <alignment vertical="center"/>
    </xf>
    <xf numFmtId="0" fontId="46" fillId="88" borderId="0" applyNumberFormat="0" applyBorder="0" applyAlignment="0" applyProtection="0">
      <alignment vertical="center"/>
    </xf>
    <xf numFmtId="0" fontId="73" fillId="8" borderId="0" applyNumberFormat="0" applyBorder="0" applyAlignment="0" applyProtection="0">
      <alignment vertical="center"/>
    </xf>
    <xf numFmtId="0" fontId="74" fillId="89" borderId="0" applyNumberFormat="0" applyBorder="0" applyAlignment="0" applyProtection="0">
      <alignment vertical="center"/>
    </xf>
    <xf numFmtId="0" fontId="73" fillId="8" borderId="0" applyAlignment="0">
      <alignment vertical="center"/>
    </xf>
    <xf numFmtId="0" fontId="75" fillId="4" borderId="17" applyAlignment="0">
      <alignment vertical="center"/>
    </xf>
    <xf numFmtId="0" fontId="76" fillId="83" borderId="33" applyNumberFormat="0" applyAlignment="0" applyProtection="0">
      <alignment vertical="center"/>
    </xf>
    <xf numFmtId="0" fontId="77" fillId="3" borderId="16" applyAlignment="0">
      <alignment vertical="center"/>
    </xf>
    <xf numFmtId="0" fontId="78" fillId="54" borderId="30" applyNumberFormat="0" applyAlignment="0" applyProtection="0">
      <alignment vertical="center"/>
    </xf>
    <xf numFmtId="0" fontId="79" fillId="0" borderId="0"/>
    <xf numFmtId="0" fontId="41" fillId="0" borderId="0"/>
    <xf numFmtId="0" fontId="79" fillId="0" borderId="0">
      <alignment vertical="center"/>
    </xf>
    <xf numFmtId="0" fontId="0" fillId="2" borderId="13" applyAlignment="0">
      <alignment vertical="center"/>
    </xf>
    <xf numFmtId="0" fontId="16" fillId="90" borderId="34" applyNumberFormat="0" applyFont="0" applyAlignment="0" applyProtection="0">
      <alignment vertical="center"/>
    </xf>
    <xf numFmtId="176" fontId="42" fillId="0" borderId="1">
      <alignment horizontal="right" vertical="center" wrapText="1"/>
    </xf>
    <xf numFmtId="0" fontId="0" fillId="0" borderId="0">
      <alignment vertical="center"/>
    </xf>
    <xf numFmtId="0" fontId="42" fillId="0" borderId="0" applyProtection="0">
      <alignment vertical="center"/>
    </xf>
    <xf numFmtId="0" fontId="80" fillId="0" borderId="0"/>
  </cellStyleXfs>
  <cellXfs count="92">
    <xf numFmtId="0" fontId="0" fillId="0" borderId="0" xfId="0"/>
    <xf numFmtId="0" fontId="1" fillId="0" borderId="0" xfId="0" applyFont="1" applyFill="1" applyAlignment="1">
      <alignment horizontal="left" vertical="center" wrapText="1"/>
    </xf>
    <xf numFmtId="0" fontId="2" fillId="0" borderId="0" xfId="138" applyFont="1" applyFill="1" applyAlignment="1">
      <alignment horizontal="center" vertical="center"/>
    </xf>
    <xf numFmtId="0" fontId="3" fillId="0" borderId="0" xfId="0" applyFont="1" applyFill="1"/>
    <xf numFmtId="0" fontId="2" fillId="0" borderId="0" xfId="0" applyFont="1" applyFill="1" applyAlignment="1">
      <alignment horizontal="center" vertical="center"/>
    </xf>
    <xf numFmtId="0" fontId="3" fillId="0" borderId="0" xfId="0" applyFont="1" applyFill="1" applyAlignment="1">
      <alignment wrapText="1"/>
    </xf>
    <xf numFmtId="176" fontId="3" fillId="0" borderId="0" xfId="0" applyNumberFormat="1" applyFont="1" applyFill="1"/>
    <xf numFmtId="176" fontId="3" fillId="0" borderId="0" xfId="0" applyNumberFormat="1" applyFont="1" applyFill="1" applyAlignment="1">
      <alignment horizont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2" xfId="138" applyFont="1" applyFill="1" applyBorder="1" applyAlignment="1">
      <alignment horizontal="left" vertical="center"/>
    </xf>
    <xf numFmtId="0" fontId="2" fillId="0" borderId="3" xfId="138" applyFont="1" applyFill="1" applyBorder="1" applyAlignment="1">
      <alignment horizontal="left" vertical="center" wrapText="1"/>
    </xf>
    <xf numFmtId="0" fontId="2" fillId="0" borderId="3" xfId="138" applyFont="1" applyFill="1" applyBorder="1" applyAlignment="1">
      <alignment horizontal="left" vertical="center"/>
    </xf>
    <xf numFmtId="0" fontId="2" fillId="0" borderId="1" xfId="52" applyFont="1" applyFill="1" applyBorder="1" applyAlignment="1">
      <alignment horizontal="center" vertical="center" wrapText="1"/>
    </xf>
    <xf numFmtId="0" fontId="2" fillId="0" borderId="1" xfId="138" applyFont="1" applyFill="1" applyBorder="1" applyAlignment="1">
      <alignment horizontal="left" vertical="center"/>
    </xf>
    <xf numFmtId="43" fontId="2" fillId="0" borderId="1" xfId="138" applyNumberFormat="1" applyFont="1" applyFill="1" applyBorder="1" applyAlignment="1">
      <alignment horizontal="center" vertical="center"/>
    </xf>
    <xf numFmtId="0" fontId="2" fillId="0" borderId="1" xfId="138" applyFont="1" applyFill="1" applyBorder="1" applyAlignment="1">
      <alignment horizontal="center" vertical="center"/>
    </xf>
    <xf numFmtId="0" fontId="2" fillId="0" borderId="1" xfId="138" applyFont="1" applyFill="1" applyBorder="1" applyAlignment="1">
      <alignment horizontal="left" vertical="center" wrapText="1"/>
    </xf>
    <xf numFmtId="0" fontId="2" fillId="0" borderId="1" xfId="52" applyFont="1" applyFill="1" applyBorder="1" applyAlignment="1">
      <alignment horizontal="left" vertical="center" wrapText="1"/>
    </xf>
    <xf numFmtId="43" fontId="7"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54" applyNumberFormat="1" applyFont="1" applyFill="1" applyBorder="1" applyAlignment="1">
      <alignment horizontal="left" vertical="center" wrapText="1" shrinkToFit="1"/>
    </xf>
    <xf numFmtId="0" fontId="2" fillId="0" borderId="1" xfId="52" applyFont="1" applyFill="1" applyBorder="1" applyAlignment="1">
      <alignment horizontal="left" vertical="top" wrapText="1"/>
    </xf>
    <xf numFmtId="0" fontId="2" fillId="0" borderId="4" xfId="138" applyFont="1" applyFill="1" applyBorder="1" applyAlignment="1">
      <alignment horizontal="center" vertical="center"/>
    </xf>
    <xf numFmtId="0" fontId="2" fillId="0" borderId="4" xfId="52" applyFont="1" applyFill="1" applyBorder="1" applyAlignment="1">
      <alignment horizontal="left" vertical="center" wrapText="1"/>
    </xf>
    <xf numFmtId="0" fontId="2" fillId="0" borderId="4" xfId="52" applyFont="1" applyFill="1" applyBorder="1" applyAlignment="1">
      <alignment horizontal="center" vertical="center" wrapText="1"/>
    </xf>
    <xf numFmtId="0" fontId="2" fillId="0" borderId="5" xfId="52" applyFont="1" applyFill="1" applyBorder="1" applyAlignment="1">
      <alignment horizontal="left" vertical="center" wrapText="1"/>
    </xf>
    <xf numFmtId="0" fontId="2" fillId="0" borderId="5" xfId="52" applyFont="1" applyFill="1" applyBorder="1" applyAlignment="1">
      <alignment horizontal="center" vertical="center" wrapText="1"/>
    </xf>
    <xf numFmtId="0" fontId="2" fillId="0" borderId="6" xfId="52" applyFont="1" applyFill="1" applyBorder="1" applyAlignment="1">
      <alignment horizontal="center" vertical="center" wrapText="1"/>
    </xf>
    <xf numFmtId="0" fontId="2" fillId="0" borderId="2" xfId="52" applyFont="1" applyFill="1" applyBorder="1" applyAlignment="1">
      <alignment horizontal="center" vertical="center" wrapText="1"/>
    </xf>
    <xf numFmtId="43" fontId="2" fillId="0" borderId="1" xfId="138"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43" fontId="9" fillId="0" borderId="1" xfId="138" applyNumberFormat="1" applyFont="1" applyFill="1" applyBorder="1" applyAlignment="1">
      <alignment horizontal="center" vertical="center"/>
    </xf>
    <xf numFmtId="0" fontId="2" fillId="0" borderId="1" xfId="138" applyFont="1" applyFill="1" applyBorder="1" applyAlignment="1">
      <alignment vertical="center" wrapText="1"/>
    </xf>
    <xf numFmtId="0" fontId="2" fillId="0" borderId="1" xfId="138" applyFont="1" applyFill="1" applyBorder="1" applyAlignment="1">
      <alignment horizontal="center" vertical="center" wrapText="1"/>
    </xf>
    <xf numFmtId="43" fontId="7" fillId="0" borderId="1" xfId="0" applyNumberFormat="1" applyFont="1" applyFill="1" applyBorder="1" applyAlignment="1">
      <alignment horizontal="center" vertical="center"/>
    </xf>
    <xf numFmtId="43" fontId="7" fillId="0" borderId="1" xfId="138" applyNumberFormat="1" applyFont="1" applyFill="1" applyBorder="1" applyAlignment="1">
      <alignment horizontal="center" vertical="center"/>
    </xf>
    <xf numFmtId="43" fontId="10" fillId="0" borderId="1" xfId="0" applyNumberFormat="1" applyFont="1" applyFill="1" applyBorder="1" applyAlignment="1">
      <alignment horizontal="center" vertical="center" wrapText="1"/>
    </xf>
    <xf numFmtId="43" fontId="7" fillId="0" borderId="1" xfId="138" applyNumberFormat="1" applyFont="1" applyFill="1" applyBorder="1" applyAlignment="1">
      <alignment horizontal="center" vertical="center" wrapText="1"/>
    </xf>
    <xf numFmtId="178" fontId="2" fillId="0" borderId="1" xfId="138" applyNumberFormat="1" applyFont="1" applyFill="1" applyBorder="1" applyAlignment="1">
      <alignment horizontal="center" vertical="center"/>
    </xf>
    <xf numFmtId="176" fontId="2" fillId="0" borderId="1" xfId="138" applyNumberFormat="1" applyFont="1" applyFill="1" applyBorder="1" applyAlignment="1">
      <alignment horizontal="left" vertical="center" wrapText="1"/>
    </xf>
    <xf numFmtId="176" fontId="2" fillId="0" borderId="1" xfId="138"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4" xfId="55" applyFont="1" applyFill="1" applyBorder="1" applyAlignment="1">
      <alignment horizontal="left" vertical="center" wrapText="1"/>
    </xf>
    <xf numFmtId="178" fontId="2" fillId="0" borderId="4" xfId="138" applyNumberFormat="1" applyFont="1" applyFill="1" applyBorder="1" applyAlignment="1">
      <alignment horizontal="left" vertical="center" wrapText="1"/>
    </xf>
    <xf numFmtId="178" fontId="2" fillId="0" borderId="4" xfId="138" applyNumberFormat="1" applyFont="1" applyFill="1" applyBorder="1" applyAlignment="1">
      <alignment horizontal="center" vertical="center"/>
    </xf>
    <xf numFmtId="0" fontId="2" fillId="0" borderId="1" xfId="55" applyFont="1" applyFill="1" applyBorder="1" applyAlignment="1">
      <alignment horizontal="left" vertical="center" wrapText="1"/>
    </xf>
    <xf numFmtId="178" fontId="2" fillId="0" borderId="1" xfId="138" applyNumberFormat="1" applyFont="1" applyFill="1" applyBorder="1" applyAlignment="1">
      <alignment horizontal="left" vertical="center" wrapText="1"/>
    </xf>
    <xf numFmtId="43" fontId="12" fillId="0" borderId="1" xfId="0" applyNumberFormat="1" applyFont="1" applyFill="1" applyBorder="1" applyAlignment="1">
      <alignment horizontal="center" vertical="center"/>
    </xf>
    <xf numFmtId="0" fontId="2" fillId="0" borderId="5" xfId="138" applyFont="1" applyFill="1" applyBorder="1" applyAlignment="1">
      <alignment horizontal="center" vertical="center"/>
    </xf>
    <xf numFmtId="0" fontId="2" fillId="0" borderId="12" xfId="138" applyFont="1" applyFill="1" applyBorder="1" applyAlignment="1">
      <alignment horizontal="left" vertical="center"/>
    </xf>
    <xf numFmtId="43" fontId="7" fillId="0" borderId="5" xfId="138" applyNumberFormat="1" applyFont="1" applyFill="1" applyBorder="1" applyAlignment="1">
      <alignment horizontal="center" vertical="center"/>
    </xf>
    <xf numFmtId="43" fontId="7" fillId="0" borderId="5" xfId="138" applyNumberFormat="1" applyFont="1" applyFill="1" applyBorder="1" applyAlignment="1">
      <alignment horizontal="center" vertical="center" wrapText="1"/>
    </xf>
    <xf numFmtId="43" fontId="13" fillId="0" borderId="1" xfId="138" applyNumberFormat="1" applyFont="1" applyFill="1" applyBorder="1" applyAlignment="1">
      <alignment horizontal="center" vertical="center"/>
    </xf>
    <xf numFmtId="0" fontId="3" fillId="0" borderId="0" xfId="0" applyFont="1" applyFill="1" applyBorder="1" applyAlignment="1">
      <alignment wrapText="1"/>
    </xf>
    <xf numFmtId="43" fontId="0" fillId="0" borderId="0" xfId="0" applyNumberFormat="1"/>
    <xf numFmtId="43" fontId="0" fillId="0" borderId="0" xfId="0" applyNumberFormat="1" applyAlignment="1">
      <alignment horizontal="center" wrapText="1"/>
    </xf>
    <xf numFmtId="0" fontId="14" fillId="0" borderId="0" xfId="0" applyFont="1" applyBorder="1" applyAlignment="1">
      <alignment horizontal="center" vertical="center"/>
    </xf>
    <xf numFmtId="43" fontId="14" fillId="0" borderId="0" xfId="0" applyNumberFormat="1" applyFont="1" applyBorder="1" applyAlignment="1">
      <alignment horizontal="center" vertical="center"/>
    </xf>
    <xf numFmtId="0" fontId="0" fillId="0" borderId="1" xfId="0" applyBorder="1" applyAlignment="1">
      <alignment horizontal="center" vertical="center"/>
    </xf>
    <xf numFmtId="43" fontId="5" fillId="0" borderId="1" xfId="0" applyNumberFormat="1" applyFont="1" applyFill="1" applyBorder="1" applyAlignment="1" applyProtection="1">
      <alignment horizontal="center" vertical="center" wrapText="1"/>
    </xf>
    <xf numFmtId="0" fontId="15" fillId="0" borderId="1" xfId="138" applyFont="1" applyFill="1" applyBorder="1" applyAlignment="1">
      <alignment horizontal="left" vertical="center"/>
    </xf>
    <xf numFmtId="0" fontId="15" fillId="0" borderId="1" xfId="138" applyFont="1" applyFill="1" applyBorder="1" applyAlignment="1">
      <alignment horizontal="left" vertical="center" wrapText="1"/>
    </xf>
    <xf numFmtId="43" fontId="9" fillId="0" borderId="1" xfId="52" applyNumberFormat="1" applyFont="1" applyFill="1" applyBorder="1" applyAlignment="1">
      <alignment horizontal="center" vertical="center" wrapText="1"/>
    </xf>
    <xf numFmtId="0" fontId="16" fillId="0" borderId="0" xfId="0" applyFont="1" applyFill="1" applyBorder="1" applyAlignment="1">
      <alignment vertical="center"/>
    </xf>
    <xf numFmtId="0" fontId="16" fillId="0" borderId="0" xfId="0" applyNumberFormat="1" applyFont="1" applyFill="1" applyBorder="1" applyAlignment="1">
      <alignment vertical="center" wrapText="1"/>
    </xf>
    <xf numFmtId="0" fontId="17" fillId="0" borderId="0" xfId="0" applyFont="1" applyFill="1" applyAlignment="1">
      <alignment horizontal="center" vertical="center"/>
    </xf>
    <xf numFmtId="49" fontId="18" fillId="0" borderId="1" xfId="180" applyNumberFormat="1" applyFont="1" applyFill="1" applyBorder="1" applyAlignment="1" applyProtection="1">
      <alignment horizontal="left" vertical="center"/>
    </xf>
    <xf numFmtId="49" fontId="18" fillId="0" borderId="1" xfId="180" applyNumberFormat="1" applyFont="1" applyFill="1" applyBorder="1" applyAlignment="1" applyProtection="1">
      <alignment horizontal="left" vertical="center" wrapText="1"/>
    </xf>
    <xf numFmtId="0" fontId="17" fillId="0" borderId="0" xfId="0" applyFont="1" applyFill="1" applyBorder="1" applyAlignment="1">
      <alignment horizontal="center" vertical="center"/>
    </xf>
    <xf numFmtId="0" fontId="7" fillId="0" borderId="1" xfId="181" applyFont="1" applyFill="1" applyBorder="1" applyAlignment="1" applyProtection="1">
      <alignment horizontal="center" vertical="center"/>
    </xf>
    <xf numFmtId="0" fontId="7" fillId="0" borderId="1" xfId="180" applyNumberFormat="1" applyFont="1" applyFill="1" applyBorder="1" applyAlignment="1" applyProtection="1">
      <alignment horizontal="left" vertical="center" wrapText="1"/>
    </xf>
    <xf numFmtId="0" fontId="19" fillId="0" borderId="0" xfId="0" applyNumberFormat="1" applyFont="1" applyFill="1" applyBorder="1" applyAlignment="1">
      <alignment horizontal="justify" vertical="center" wrapText="1"/>
    </xf>
    <xf numFmtId="0" fontId="20" fillId="0" borderId="1" xfId="136" applyNumberFormat="1" applyFont="1" applyFill="1" applyBorder="1" applyAlignment="1" applyProtection="1">
      <alignment horizontal="justify" vertical="center" wrapText="1"/>
    </xf>
    <xf numFmtId="0" fontId="7" fillId="0" borderId="1" xfId="182" applyNumberFormat="1" applyFont="1" applyFill="1" applyBorder="1" applyAlignment="1" applyProtection="1">
      <alignment horizontal="center" vertical="center"/>
    </xf>
    <xf numFmtId="0" fontId="7" fillId="0" borderId="1" xfId="132" applyNumberFormat="1" applyFont="1" applyFill="1" applyBorder="1" applyAlignment="1" applyProtection="1">
      <alignment vertical="center" wrapText="1"/>
    </xf>
    <xf numFmtId="0" fontId="19" fillId="0" borderId="0" xfId="0" applyNumberFormat="1" applyFont="1" applyFill="1" applyBorder="1" applyAlignment="1">
      <alignment horizontal="left" vertical="center" wrapText="1"/>
    </xf>
    <xf numFmtId="0" fontId="7" fillId="0" borderId="1" xfId="132" applyNumberFormat="1" applyFont="1" applyFill="1" applyBorder="1" applyAlignment="1" applyProtection="1">
      <alignment horizontal="left" vertical="center" wrapText="1"/>
    </xf>
    <xf numFmtId="0" fontId="7" fillId="0" borderId="1" xfId="180" applyNumberFormat="1" applyFont="1" applyFill="1" applyBorder="1" applyAlignment="1" applyProtection="1">
      <alignment horizontal="center" vertical="center" wrapText="1"/>
    </xf>
    <xf numFmtId="0" fontId="18" fillId="0" borderId="0" xfId="0" applyFont="1" applyFill="1" applyAlignment="1">
      <alignment horizontal="left" vertical="center"/>
    </xf>
  </cellXfs>
  <cellStyles count="1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_ET_STYLE_NoName_00_ 2" xfId="50"/>
    <cellStyle name="_ET_STYLE_NoName_00_ 3" xfId="51"/>
    <cellStyle name="0,0_x000d__x000a_NA_x000d__x000a_" xfId="52"/>
    <cellStyle name="0,0_x000d__x000a_NA_x000d__x000a_ 11" xfId="53"/>
    <cellStyle name="0,0_x000d__x000a_NA_x000d__x000a_ 2" xfId="54"/>
    <cellStyle name="0,0_x000d__x000a_NA_x000d__x000a_ 3" xfId="55"/>
    <cellStyle name="0,0_x000d__x000a_NA_x000d__x000a_ 4" xfId="56"/>
    <cellStyle name="20% - 强调文字颜色 1 2" xfId="57"/>
    <cellStyle name="20% - 强调文字颜色 1 2 2" xfId="58"/>
    <cellStyle name="20% - 强调文字颜色 1 2 3" xfId="59"/>
    <cellStyle name="20% - 强调文字颜色 1 2 5" xfId="60"/>
    <cellStyle name="20% - 强调文字颜色 2 2" xfId="61"/>
    <cellStyle name="20% - 强调文字颜色 2 2 2" xfId="62"/>
    <cellStyle name="20% - 强调文字颜色 2 2 3" xfId="63"/>
    <cellStyle name="20% - 强调文字颜色 2 2 5" xfId="64"/>
    <cellStyle name="20% - 强调文字颜色 3 2" xfId="65"/>
    <cellStyle name="20% - 强调文字颜色 3 2 2" xfId="66"/>
    <cellStyle name="20% - 强调文字颜色 3 2 3" xfId="67"/>
    <cellStyle name="20% - 强调文字颜色 3 2 5" xfId="68"/>
    <cellStyle name="20% - 强调文字颜色 4 2" xfId="69"/>
    <cellStyle name="20% - 强调文字颜色 4 2 2" xfId="70"/>
    <cellStyle name="20% - 强调文字颜色 4 2 3" xfId="71"/>
    <cellStyle name="20% - 强调文字颜色 4 2 5" xfId="72"/>
    <cellStyle name="20% - 强调文字颜色 5 2" xfId="73"/>
    <cellStyle name="20% - 强调文字颜色 5 2 2" xfId="74"/>
    <cellStyle name="20% - 强调文字颜色 5 2 3" xfId="75"/>
    <cellStyle name="20% - 强调文字颜色 5 2 5" xfId="76"/>
    <cellStyle name="20% - 强调文字颜色 6 2" xfId="77"/>
    <cellStyle name="20% - 强调文字颜色 6 2 2" xfId="78"/>
    <cellStyle name="20% - 强调文字颜色 6 2 3" xfId="79"/>
    <cellStyle name="20% - 强调文字颜色 6 2 5" xfId="80"/>
    <cellStyle name="40% - 强调文字颜色 1 2" xfId="81"/>
    <cellStyle name="40% - 强调文字颜色 1 2 2" xfId="82"/>
    <cellStyle name="40% - 强调文字颜色 2 2" xfId="83"/>
    <cellStyle name="40% - 强调文字颜色 2 2 2" xfId="84"/>
    <cellStyle name="40% - 强调文字颜色 3 2" xfId="85"/>
    <cellStyle name="40% - 强调文字颜色 3 2 2" xfId="86"/>
    <cellStyle name="40% - 强调文字颜色 4 2" xfId="87"/>
    <cellStyle name="40% - 强调文字颜色 5 2" xfId="88"/>
    <cellStyle name="40% - 强调文字颜色 6 2" xfId="89"/>
    <cellStyle name="40% - 强调文字颜色 6 2 2" xfId="90"/>
    <cellStyle name="60% - 强调文字颜色 1 2" xfId="91"/>
    <cellStyle name="60% - 强调文字颜色 1 2 2" xfId="92"/>
    <cellStyle name="60% - 强调文字颜色 1 2 3" xfId="93"/>
    <cellStyle name="60% - 强调文字颜色 1 2 5" xfId="94"/>
    <cellStyle name="60% - 强调文字颜色 2 2" xfId="95"/>
    <cellStyle name="60% - 强调文字颜色 2 2 2" xfId="96"/>
    <cellStyle name="60% - 强调文字颜色 2 2 3" xfId="97"/>
    <cellStyle name="60% - 强调文字颜色 2 2 5" xfId="98"/>
    <cellStyle name="60% - 强调文字颜色 3 2" xfId="99"/>
    <cellStyle name="60% - 强调文字颜色 3 2 2" xfId="100"/>
    <cellStyle name="60% - 强调文字颜色 3 2 3" xfId="101"/>
    <cellStyle name="60% - 强调文字颜色 3 2 5" xfId="102"/>
    <cellStyle name="60% - 强调文字颜色 4 2" xfId="103"/>
    <cellStyle name="60% - 强调文字颜色 4 2 2" xfId="104"/>
    <cellStyle name="60% - 强调文字颜色 4 2 3" xfId="105"/>
    <cellStyle name="60% - 强调文字颜色 4 2 5" xfId="106"/>
    <cellStyle name="60% - 强调文字颜色 5 2" xfId="107"/>
    <cellStyle name="60% - 强调文字颜色 5 2 2" xfId="108"/>
    <cellStyle name="60% - 强调文字颜色 5 2 3" xfId="109"/>
    <cellStyle name="60% - 强调文字颜色 5 2 5" xfId="110"/>
    <cellStyle name="60% - 强调文字颜色 6 2" xfId="111"/>
    <cellStyle name="60% - 强调文字颜色 6 2 2" xfId="112"/>
    <cellStyle name="60% - 强调文字颜色 6 2 3" xfId="113"/>
    <cellStyle name="60% - 强调文字颜色 6 2 5" xfId="114"/>
    <cellStyle name="Normal_报价单98" xfId="115"/>
    <cellStyle name="百分比 2" xfId="116"/>
    <cellStyle name="百分比 3" xfId="117"/>
    <cellStyle name="标题 1 2" xfId="118"/>
    <cellStyle name="标题 1 2 2" xfId="119"/>
    <cellStyle name="标题 10" xfId="120"/>
    <cellStyle name="标题 2 2" xfId="121"/>
    <cellStyle name="标题 2 2 2" xfId="122"/>
    <cellStyle name="标题 3 2" xfId="123"/>
    <cellStyle name="标题 3 2 2" xfId="124"/>
    <cellStyle name="标题 3 2 3" xfId="125"/>
    <cellStyle name="标题 3 2 5" xfId="126"/>
    <cellStyle name="标题 4 2" xfId="127"/>
    <cellStyle name="标题 4 2 2" xfId="128"/>
    <cellStyle name="标题 5" xfId="129"/>
    <cellStyle name="差 2" xfId="130"/>
    <cellStyle name="差 2 2" xfId="131"/>
    <cellStyle name="常规 10" xfId="132"/>
    <cellStyle name="常规 10 2 2 2 2" xfId="133"/>
    <cellStyle name="常规 10 3" xfId="134"/>
    <cellStyle name="常规 10 6 2" xfId="135"/>
    <cellStyle name="常规 11" xfId="136"/>
    <cellStyle name="常规 16" xfId="137"/>
    <cellStyle name="常规 17" xfId="138"/>
    <cellStyle name="常规 2 2 2" xfId="139"/>
    <cellStyle name="常规 2 2 4" xfId="140"/>
    <cellStyle name="常规 2 4" xfId="141"/>
    <cellStyle name="常规 3 2 3" xfId="142"/>
    <cellStyle name="好 2" xfId="143"/>
    <cellStyle name="好 2 2" xfId="144"/>
    <cellStyle name="汇总 2" xfId="145"/>
    <cellStyle name="汇总 2 2" xfId="146"/>
    <cellStyle name="计算 2" xfId="147"/>
    <cellStyle name="计算 2 2" xfId="148"/>
    <cellStyle name="检查单元格 2" xfId="149"/>
    <cellStyle name="检查单元格 2 2" xfId="150"/>
    <cellStyle name="解释性文本 2" xfId="151"/>
    <cellStyle name="解释性文本 2 2" xfId="152"/>
    <cellStyle name="警告文本 2" xfId="153"/>
    <cellStyle name="警告文本 2 2" xfId="154"/>
    <cellStyle name="链接单元格 2" xfId="155"/>
    <cellStyle name="链接单元格 2 2" xfId="156"/>
    <cellStyle name="千位分隔 3" xfId="157"/>
    <cellStyle name="强调文字颜色 1 2" xfId="158"/>
    <cellStyle name="强调文字颜色 1 2 2" xfId="159"/>
    <cellStyle name="强调文字颜色 2 2" xfId="160"/>
    <cellStyle name="强调文字颜色 2 2 2" xfId="161"/>
    <cellStyle name="强调文字颜色 3 2" xfId="162"/>
    <cellStyle name="强调文字颜色 3 2 2" xfId="163"/>
    <cellStyle name="强调文字颜色 4 2" xfId="164"/>
    <cellStyle name="强调文字颜色 5 2" xfId="165"/>
    <cellStyle name="强调文字颜色 6 2" xfId="166"/>
    <cellStyle name="强调文字颜色 6 2 2" xfId="167"/>
    <cellStyle name="适中 10" xfId="168"/>
    <cellStyle name="适中 2 2" xfId="169"/>
    <cellStyle name="适中 2 4" xfId="170"/>
    <cellStyle name="输出 2" xfId="171"/>
    <cellStyle name="输出 2 2" xfId="172"/>
    <cellStyle name="输入 2" xfId="173"/>
    <cellStyle name="输入 2 2" xfId="174"/>
    <cellStyle name="样式 1" xfId="175"/>
    <cellStyle name="样式 1 3 2" xfId="176"/>
    <cellStyle name="样式 1 4" xfId="177"/>
    <cellStyle name="注释 2" xfId="178"/>
    <cellStyle name="注释 2 2" xfId="179"/>
    <cellStyle name="表体数字 3 2 6 6" xfId="180"/>
    <cellStyle name="常规 144 4" xfId="181"/>
    <cellStyle name="?餑_x005f_x005f_x005f_x000c_睨_x005f_x005f_x005f_x0017__x005f_x005f_x005f_x000d_帼U_x005f_x005f_x005f_x0001_0_x005f_x005f_x005f_x0005_j'_x005f_x005f_x005f_x0007__x005f_x005f_x005f_x0001__x005f_x005f_x005f_x0001_ 3" xfId="182"/>
    <cellStyle name="Normal" xfId="183"/>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view="pageBreakPreview" zoomScaleNormal="100" workbookViewId="0">
      <selection activeCell="A2" sqref="A2:B4"/>
    </sheetView>
  </sheetViews>
  <sheetFormatPr defaultColWidth="8.75" defaultRowHeight="14.25" outlineLevelCol="3"/>
  <cols>
    <col min="1" max="1" width="5.63333333333333" style="76" customWidth="1"/>
    <col min="2" max="2" width="82.1333333333333" style="76" customWidth="1"/>
    <col min="3" max="3" width="9" style="76"/>
    <col min="4" max="4" width="9" style="76" customWidth="1"/>
    <col min="5" max="31" width="9" style="76"/>
    <col min="32" max="16384" width="8.75" style="76"/>
  </cols>
  <sheetData>
    <row r="1" s="76" customFormat="1" ht="25" customHeight="1" spans="1:2">
      <c r="A1" s="78" t="s">
        <v>0</v>
      </c>
      <c r="B1" s="78"/>
    </row>
    <row r="2" s="77" customFormat="1" ht="23" customHeight="1" spans="1:4">
      <c r="A2" s="79" t="s">
        <v>1</v>
      </c>
      <c r="B2" s="80"/>
      <c r="D2" s="81"/>
    </row>
    <row r="3" s="77" customFormat="1" ht="23" customHeight="1" spans="1:4">
      <c r="A3" s="82">
        <v>1</v>
      </c>
      <c r="B3" s="83" t="s">
        <v>2</v>
      </c>
      <c r="D3" s="84"/>
    </row>
    <row r="4" s="77" customFormat="1" ht="73" customHeight="1" spans="1:4">
      <c r="A4" s="82">
        <v>2</v>
      </c>
      <c r="B4" s="85" t="s">
        <v>3</v>
      </c>
      <c r="D4" s="84"/>
    </row>
    <row r="5" s="77" customFormat="1" ht="28" customHeight="1" spans="1:4">
      <c r="A5" s="79" t="s">
        <v>4</v>
      </c>
      <c r="B5" s="80"/>
      <c r="D5" s="84"/>
    </row>
    <row r="6" s="77" customFormat="1" ht="71" customHeight="1" spans="1:4">
      <c r="A6" s="86">
        <v>1</v>
      </c>
      <c r="B6" s="87" t="s">
        <v>5</v>
      </c>
      <c r="D6" s="84"/>
    </row>
    <row r="7" s="77" customFormat="1" ht="57" customHeight="1" spans="1:4">
      <c r="A7" s="86">
        <v>2</v>
      </c>
      <c r="B7" s="87" t="s">
        <v>6</v>
      </c>
      <c r="D7" s="84"/>
    </row>
    <row r="8" s="77" customFormat="1" ht="45" customHeight="1" spans="1:4">
      <c r="A8" s="86">
        <v>3</v>
      </c>
      <c r="B8" s="87" t="s">
        <v>7</v>
      </c>
      <c r="D8" s="84"/>
    </row>
    <row r="9" s="77" customFormat="1" ht="66" customHeight="1" spans="1:4">
      <c r="A9" s="86">
        <v>4</v>
      </c>
      <c r="B9" s="87" t="s">
        <v>8</v>
      </c>
      <c r="D9" s="88"/>
    </row>
    <row r="10" s="76" customFormat="1" ht="54" customHeight="1" spans="1:4">
      <c r="A10" s="86">
        <v>5</v>
      </c>
      <c r="B10" s="89" t="s">
        <v>9</v>
      </c>
      <c r="D10" s="88"/>
    </row>
    <row r="11" s="76" customFormat="1" ht="72" customHeight="1" spans="1:2">
      <c r="A11" s="86">
        <v>6</v>
      </c>
      <c r="B11" s="89" t="s">
        <v>10</v>
      </c>
    </row>
    <row r="12" s="76" customFormat="1" ht="44" customHeight="1" spans="1:2">
      <c r="A12" s="86">
        <v>7</v>
      </c>
      <c r="B12" s="89" t="s">
        <v>11</v>
      </c>
    </row>
    <row r="13" s="76" customFormat="1" ht="24" customHeight="1" spans="1:2">
      <c r="A13" s="86">
        <v>8</v>
      </c>
      <c r="B13" s="89" t="s">
        <v>12</v>
      </c>
    </row>
    <row r="14" s="76" customFormat="1" spans="1:2">
      <c r="A14" s="79" t="s">
        <v>13</v>
      </c>
      <c r="B14" s="80"/>
    </row>
    <row r="15" s="76" customFormat="1" ht="32" customHeight="1" spans="1:2">
      <c r="A15" s="86">
        <v>1</v>
      </c>
      <c r="B15" s="83" t="s">
        <v>14</v>
      </c>
    </row>
    <row r="16" s="76" customFormat="1" ht="22" customHeight="1" spans="1:2">
      <c r="A16" s="79" t="s">
        <v>15</v>
      </c>
      <c r="B16" s="80"/>
    </row>
    <row r="17" s="76" customFormat="1" ht="18" customHeight="1" spans="1:2">
      <c r="A17" s="90">
        <v>1</v>
      </c>
      <c r="B17" s="83" t="s">
        <v>16</v>
      </c>
    </row>
    <row r="18" s="76" customFormat="1" ht="18" customHeight="1" spans="1:2">
      <c r="A18" s="90">
        <v>2</v>
      </c>
      <c r="B18" s="83" t="s">
        <v>17</v>
      </c>
    </row>
    <row r="19" s="76" customFormat="1" ht="18" customHeight="1" spans="1:2">
      <c r="A19" s="90">
        <v>3</v>
      </c>
      <c r="B19" s="83" t="s">
        <v>18</v>
      </c>
    </row>
    <row r="20" s="76" customFormat="1" ht="18" customHeight="1" spans="1:2">
      <c r="A20" s="90">
        <v>4</v>
      </c>
      <c r="B20" s="83" t="s">
        <v>19</v>
      </c>
    </row>
    <row r="21" s="76" customFormat="1" ht="18" customHeight="1" spans="1:2">
      <c r="A21" s="90">
        <v>5</v>
      </c>
      <c r="B21" s="83" t="s">
        <v>20</v>
      </c>
    </row>
    <row r="22" s="76" customFormat="1" spans="1:1">
      <c r="A22" s="91" t="s">
        <v>21</v>
      </c>
    </row>
  </sheetData>
  <mergeCells count="6">
    <mergeCell ref="A1:B1"/>
    <mergeCell ref="A2:B2"/>
    <mergeCell ref="A5:B5"/>
    <mergeCell ref="A14:B14"/>
    <mergeCell ref="A16:B16"/>
    <mergeCell ref="A22:B2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view="pageBreakPreview" zoomScale="130" zoomScaleNormal="145" topLeftCell="A7" workbookViewId="0">
      <selection activeCell="F13" sqref="F13"/>
    </sheetView>
  </sheetViews>
  <sheetFormatPr defaultColWidth="9" defaultRowHeight="13.5" outlineLevelCol="4"/>
  <cols>
    <col min="2" max="2" width="29.3333333333333" customWidth="1"/>
    <col min="3" max="3" width="9" customWidth="1"/>
    <col min="4" max="4" width="25.225" style="67" customWidth="1"/>
    <col min="5" max="5" width="17.6666666666667" customWidth="1"/>
    <col min="6" max="6" width="11.8916666666667" style="68" customWidth="1"/>
  </cols>
  <sheetData>
    <row r="1" ht="42" customHeight="1" spans="1:5">
      <c r="A1" s="69" t="s">
        <v>22</v>
      </c>
      <c r="B1" s="69"/>
      <c r="C1" s="69"/>
      <c r="D1" s="70"/>
      <c r="E1" s="69"/>
    </row>
    <row r="2" ht="27" customHeight="1" spans="1:5">
      <c r="A2" s="71" t="s">
        <v>23</v>
      </c>
      <c r="B2" s="10" t="s">
        <v>24</v>
      </c>
      <c r="C2" s="10" t="s">
        <v>25</v>
      </c>
      <c r="D2" s="72" t="s">
        <v>26</v>
      </c>
      <c r="E2" s="10" t="s">
        <v>27</v>
      </c>
    </row>
    <row r="3" ht="27" customHeight="1" spans="1:5">
      <c r="A3" s="71" t="s">
        <v>28</v>
      </c>
      <c r="B3" s="73" t="s">
        <v>29</v>
      </c>
      <c r="C3" s="17" t="s">
        <v>30</v>
      </c>
      <c r="D3" s="19">
        <f>悠然居项目智能化工程清单报价表!L5</f>
        <v>150749.151242079</v>
      </c>
      <c r="E3" s="10"/>
    </row>
    <row r="4" ht="27" customHeight="1" spans="1:5">
      <c r="A4" s="71" t="s">
        <v>31</v>
      </c>
      <c r="B4" s="73" t="s">
        <v>32</v>
      </c>
      <c r="C4" s="17" t="s">
        <v>30</v>
      </c>
      <c r="D4" s="19">
        <f>悠然居项目智能化工程清单报价表!L40</f>
        <v>585621.210435244</v>
      </c>
      <c r="E4" s="10"/>
    </row>
    <row r="5" ht="27" customHeight="1" spans="1:5">
      <c r="A5" s="71" t="s">
        <v>33</v>
      </c>
      <c r="B5" s="73" t="s">
        <v>34</v>
      </c>
      <c r="C5" s="17" t="s">
        <v>30</v>
      </c>
      <c r="D5" s="34">
        <f>悠然居项目智能化工程清单报价表!L62</f>
        <v>351583.436720836</v>
      </c>
      <c r="E5" s="10"/>
    </row>
    <row r="6" ht="27" customHeight="1" spans="1:5">
      <c r="A6" s="71" t="s">
        <v>35</v>
      </c>
      <c r="B6" s="73" t="s">
        <v>36</v>
      </c>
      <c r="C6" s="17" t="s">
        <v>30</v>
      </c>
      <c r="D6" s="19">
        <f>悠然居项目智能化工程清单报价表!L87</f>
        <v>26644.4889251814</v>
      </c>
      <c r="E6" s="10"/>
    </row>
    <row r="7" ht="27" customHeight="1" spans="1:5">
      <c r="A7" s="71" t="s">
        <v>37</v>
      </c>
      <c r="B7" s="73" t="s">
        <v>38</v>
      </c>
      <c r="C7" s="17" t="s">
        <v>30</v>
      </c>
      <c r="D7" s="19">
        <f>悠然居项目智能化工程清单报价表!L89</f>
        <v>205445.3727515</v>
      </c>
      <c r="E7" s="10"/>
    </row>
    <row r="8" ht="27" customHeight="1" spans="1:5">
      <c r="A8" s="71" t="s">
        <v>39</v>
      </c>
      <c r="B8" s="73" t="s">
        <v>40</v>
      </c>
      <c r="C8" s="17" t="s">
        <v>30</v>
      </c>
      <c r="D8" s="19">
        <f>悠然居项目智能化工程清单报价表!L98</f>
        <v>14642.5613810767</v>
      </c>
      <c r="E8" s="10"/>
    </row>
    <row r="9" ht="27" customHeight="1" spans="1:5">
      <c r="A9" s="71" t="s">
        <v>41</v>
      </c>
      <c r="B9" s="73" t="s">
        <v>42</v>
      </c>
      <c r="C9" s="17" t="s">
        <v>30</v>
      </c>
      <c r="D9" s="19">
        <f>悠然居项目智能化工程清单报价表!L106</f>
        <v>4669.24717</v>
      </c>
      <c r="E9" s="10"/>
    </row>
    <row r="10" ht="27" customHeight="1" spans="1:5">
      <c r="A10" s="71" t="s">
        <v>43</v>
      </c>
      <c r="B10" s="73" t="s">
        <v>44</v>
      </c>
      <c r="C10" s="17" t="s">
        <v>30</v>
      </c>
      <c r="D10" s="19">
        <f>悠然居项目智能化工程清单报价表!L111</f>
        <v>11446.8753420933</v>
      </c>
      <c r="E10" s="10"/>
    </row>
    <row r="11" ht="27" customHeight="1" spans="1:5">
      <c r="A11" s="71" t="s">
        <v>45</v>
      </c>
      <c r="B11" s="73" t="s">
        <v>46</v>
      </c>
      <c r="C11" s="17" t="s">
        <v>30</v>
      </c>
      <c r="D11" s="19">
        <f>悠然居项目智能化工程清单报价表!L118</f>
        <v>35895.1355625088</v>
      </c>
      <c r="E11" s="10"/>
    </row>
    <row r="12" ht="27" customHeight="1" spans="1:5">
      <c r="A12" s="71" t="s">
        <v>47</v>
      </c>
      <c r="B12" s="73" t="s">
        <v>48</v>
      </c>
      <c r="C12" s="17" t="s">
        <v>30</v>
      </c>
      <c r="D12" s="19">
        <f>悠然居项目智能化工程清单报价表!L126</f>
        <v>17318.5463050617</v>
      </c>
      <c r="E12" s="10"/>
    </row>
    <row r="13" ht="27" customHeight="1" spans="1:5">
      <c r="A13" s="71" t="s">
        <v>49</v>
      </c>
      <c r="B13" s="73" t="s">
        <v>50</v>
      </c>
      <c r="C13" s="17" t="s">
        <v>30</v>
      </c>
      <c r="D13" s="19">
        <f>悠然居项目智能化工程清单报价表!L135</f>
        <v>63712.1040111265</v>
      </c>
      <c r="E13" s="10"/>
    </row>
    <row r="14" ht="27" customHeight="1" spans="1:5">
      <c r="A14" s="71" t="s">
        <v>51</v>
      </c>
      <c r="B14" s="73" t="s">
        <v>52</v>
      </c>
      <c r="C14" s="17" t="s">
        <v>30</v>
      </c>
      <c r="D14" s="19">
        <f>悠然居项目智能化工程清单报价表!L147</f>
        <v>68177.54677724</v>
      </c>
      <c r="E14" s="10"/>
    </row>
    <row r="15" ht="27" customHeight="1" spans="1:5">
      <c r="A15" s="71" t="s">
        <v>53</v>
      </c>
      <c r="B15" s="73" t="s">
        <v>54</v>
      </c>
      <c r="C15" s="17" t="s">
        <v>30</v>
      </c>
      <c r="D15" s="19">
        <f>悠然居项目智能化工程清单报价表!L163</f>
        <v>9779.90475857236</v>
      </c>
      <c r="E15" s="10"/>
    </row>
    <row r="16" ht="27" customHeight="1" spans="1:5">
      <c r="A16" s="71" t="s">
        <v>55</v>
      </c>
      <c r="B16" s="73" t="s">
        <v>56</v>
      </c>
      <c r="C16" s="17" t="s">
        <v>30</v>
      </c>
      <c r="D16" s="19">
        <f>悠然居项目智能化工程清单报价表!L172</f>
        <v>41076.314844075</v>
      </c>
      <c r="E16" s="10"/>
    </row>
    <row r="17" ht="27" customHeight="1" spans="1:5">
      <c r="A17" s="71" t="s">
        <v>57</v>
      </c>
      <c r="B17" s="74" t="s">
        <v>58</v>
      </c>
      <c r="C17" s="17" t="s">
        <v>30</v>
      </c>
      <c r="D17" s="19">
        <f>悠然居项目智能化工程清单报价表!L180</f>
        <v>16738.92743985</v>
      </c>
      <c r="E17" s="10"/>
    </row>
    <row r="18" ht="27" customHeight="1" spans="1:5">
      <c r="A18" s="71" t="s">
        <v>59</v>
      </c>
      <c r="B18" s="73" t="s">
        <v>60</v>
      </c>
      <c r="C18" s="17" t="s">
        <v>30</v>
      </c>
      <c r="D18" s="75">
        <f>SUM(D3:D17)</f>
        <v>1603500.82366644</v>
      </c>
      <c r="E18" s="10"/>
    </row>
    <row r="19" ht="33" customHeight="1"/>
    <row r="20" ht="33" customHeight="1"/>
  </sheetData>
  <mergeCells count="1">
    <mergeCell ref="A1:E1"/>
  </mergeCells>
  <pageMargins left="0.75" right="0.75" top="1" bottom="1" header="0.5" footer="0.5"/>
  <pageSetup paperSize="9" scale="9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2"/>
  <sheetViews>
    <sheetView tabSelected="1" view="pageBreakPreview" zoomScale="85" zoomScaleNormal="100" workbookViewId="0">
      <pane ySplit="4" topLeftCell="A106" activePane="bottomLeft" state="frozen"/>
      <selection/>
      <selection pane="bottomLeft" activeCell="C122" sqref="C$1:C$1048576"/>
    </sheetView>
  </sheetViews>
  <sheetFormatPr defaultColWidth="9" defaultRowHeight="35" customHeight="1"/>
  <cols>
    <col min="1" max="1" width="5.88333333333333" style="3" customWidth="1"/>
    <col min="2" max="2" width="14.3833333333333" style="5" customWidth="1"/>
    <col min="3" max="3" width="40.75" style="3" customWidth="1"/>
    <col min="4" max="4" width="5.38333333333333" style="3" customWidth="1"/>
    <col min="5" max="5" width="6.325" style="3" customWidth="1"/>
    <col min="6" max="6" width="13.8083333333333" style="6" customWidth="1"/>
    <col min="7" max="7" width="19.8333333333333" style="6" customWidth="1"/>
    <col min="8" max="11" width="16.1083333333333" style="6" customWidth="1"/>
    <col min="12" max="12" width="16.1083333333333" style="7" customWidth="1"/>
    <col min="13" max="13" width="13.375" style="5" customWidth="1"/>
    <col min="14" max="14" width="15" style="8" customWidth="1"/>
    <col min="15" max="15" width="18.9666666666667" style="8" customWidth="1"/>
    <col min="16" max="16384" width="9" style="3"/>
  </cols>
  <sheetData>
    <row r="1" s="1" customFormat="1" ht="17" customHeight="1" spans="1:15">
      <c r="A1" s="9" t="s">
        <v>61</v>
      </c>
      <c r="B1" s="9"/>
      <c r="C1" s="9"/>
      <c r="D1" s="9"/>
      <c r="E1" s="9"/>
      <c r="F1" s="9"/>
      <c r="G1" s="9"/>
      <c r="H1" s="9"/>
      <c r="I1" s="9"/>
      <c r="J1" s="9"/>
      <c r="K1" s="9"/>
      <c r="L1" s="9"/>
      <c r="M1" s="9"/>
      <c r="N1" s="9"/>
      <c r="O1" s="9"/>
    </row>
    <row r="2" s="1" customFormat="1" ht="17" customHeight="1" spans="1:15">
      <c r="A2" s="10" t="s">
        <v>23</v>
      </c>
      <c r="B2" s="10" t="s">
        <v>62</v>
      </c>
      <c r="C2" s="10" t="s">
        <v>63</v>
      </c>
      <c r="D2" s="10" t="s">
        <v>25</v>
      </c>
      <c r="E2" s="11" t="s">
        <v>64</v>
      </c>
      <c r="F2" s="12" t="s">
        <v>65</v>
      </c>
      <c r="G2" s="12"/>
      <c r="H2" s="12"/>
      <c r="I2" s="12"/>
      <c r="J2" s="12"/>
      <c r="K2" s="12" t="s">
        <v>66</v>
      </c>
      <c r="L2" s="12" t="s">
        <v>67</v>
      </c>
      <c r="M2" s="35" t="s">
        <v>68</v>
      </c>
      <c r="N2" s="36"/>
      <c r="O2" s="12" t="s">
        <v>27</v>
      </c>
    </row>
    <row r="3" s="1" customFormat="1" ht="22.5" spans="1:15">
      <c r="A3" s="10"/>
      <c r="B3" s="10"/>
      <c r="C3" s="10"/>
      <c r="D3" s="10"/>
      <c r="E3" s="11"/>
      <c r="F3" s="12" t="s">
        <v>69</v>
      </c>
      <c r="G3" s="12" t="s">
        <v>70</v>
      </c>
      <c r="H3" s="12" t="s">
        <v>71</v>
      </c>
      <c r="I3" s="12" t="s">
        <v>72</v>
      </c>
      <c r="J3" s="12" t="s">
        <v>73</v>
      </c>
      <c r="K3" s="12"/>
      <c r="L3" s="12"/>
      <c r="M3" s="37"/>
      <c r="N3" s="38"/>
      <c r="O3" s="12"/>
    </row>
    <row r="4" s="1" customFormat="1" ht="17" customHeight="1" spans="1:15">
      <c r="A4" s="10"/>
      <c r="B4" s="10"/>
      <c r="C4" s="10"/>
      <c r="D4" s="10"/>
      <c r="E4" s="11"/>
      <c r="F4" s="13"/>
      <c r="G4" s="13"/>
      <c r="H4" s="13"/>
      <c r="I4" s="39"/>
      <c r="J4" s="39"/>
      <c r="K4" s="13"/>
      <c r="L4" s="13"/>
      <c r="M4" s="40"/>
      <c r="N4" s="41"/>
      <c r="O4" s="12"/>
    </row>
    <row r="5" s="2" customFormat="1" customHeight="1" spans="1:15">
      <c r="A5" s="14" t="s">
        <v>74</v>
      </c>
      <c r="B5" s="15"/>
      <c r="C5" s="16"/>
      <c r="D5" s="17" t="s">
        <v>30</v>
      </c>
      <c r="E5" s="18"/>
      <c r="F5" s="19"/>
      <c r="G5" s="19"/>
      <c r="H5" s="19"/>
      <c r="I5" s="19"/>
      <c r="J5" s="19"/>
      <c r="K5" s="19"/>
      <c r="L5" s="42">
        <f>SUM(L6:L39)</f>
        <v>150749.151242079</v>
      </c>
      <c r="M5" s="43"/>
      <c r="N5" s="44"/>
      <c r="O5" s="44"/>
    </row>
    <row r="6" s="2" customFormat="1" customHeight="1" spans="1:15">
      <c r="A6" s="20">
        <v>1</v>
      </c>
      <c r="B6" s="21" t="s">
        <v>75</v>
      </c>
      <c r="C6" s="22" t="s">
        <v>76</v>
      </c>
      <c r="D6" s="17" t="s">
        <v>77</v>
      </c>
      <c r="E6" s="17">
        <v>8</v>
      </c>
      <c r="F6" s="23">
        <v>20</v>
      </c>
      <c r="G6" s="23">
        <v>85</v>
      </c>
      <c r="H6" s="23">
        <f>(F6+G6)*1%</f>
        <v>1.05</v>
      </c>
      <c r="I6" s="23">
        <f>(F6+G6+H6)*5%</f>
        <v>5.3025</v>
      </c>
      <c r="J6" s="23">
        <f>(I6+H6+G6+F6)*9%</f>
        <v>10.021725</v>
      </c>
      <c r="K6" s="23">
        <f>J6+I6+H6+G6+F6</f>
        <v>121.374225</v>
      </c>
      <c r="L6" s="23">
        <f>K6*E6</f>
        <v>970.9938</v>
      </c>
      <c r="M6" s="23" t="s">
        <v>78</v>
      </c>
      <c r="N6" s="23" t="s">
        <v>79</v>
      </c>
      <c r="O6" s="45"/>
    </row>
    <row r="7" s="2" customFormat="1" customHeight="1" spans="1:15">
      <c r="A7" s="20">
        <v>2</v>
      </c>
      <c r="B7" s="21" t="s">
        <v>80</v>
      </c>
      <c r="C7" s="22" t="s">
        <v>81</v>
      </c>
      <c r="D7" s="17" t="s">
        <v>77</v>
      </c>
      <c r="E7" s="17">
        <v>9</v>
      </c>
      <c r="F7" s="23">
        <v>30</v>
      </c>
      <c r="G7" s="23">
        <v>239.131666666666</v>
      </c>
      <c r="H7" s="23">
        <f t="shared" ref="H7:H38" si="0">(F7+G7)*1%</f>
        <v>2.69131666666666</v>
      </c>
      <c r="I7" s="23">
        <f t="shared" ref="I7:I39" si="1">(F7+G7+H7)*5%</f>
        <v>13.5911491666666</v>
      </c>
      <c r="J7" s="23">
        <f t="shared" ref="J7:J38" si="2">(I7+H7+G7+F7)*9%</f>
        <v>25.6872719249999</v>
      </c>
      <c r="K7" s="23">
        <f t="shared" ref="K7:K38" si="3">J7+I7+H7+G7+F7</f>
        <v>311.101404424999</v>
      </c>
      <c r="L7" s="23">
        <f t="shared" ref="L7:L38" si="4">K7*E7</f>
        <v>2799.91263982499</v>
      </c>
      <c r="M7" s="23" t="s">
        <v>78</v>
      </c>
      <c r="N7" s="23" t="s">
        <v>82</v>
      </c>
      <c r="O7" s="46"/>
    </row>
    <row r="8" s="2" customFormat="1" customHeight="1" spans="1:15">
      <c r="A8" s="20">
        <v>3</v>
      </c>
      <c r="B8" s="21" t="s">
        <v>83</v>
      </c>
      <c r="C8" s="22" t="s">
        <v>84</v>
      </c>
      <c r="D8" s="17" t="s">
        <v>77</v>
      </c>
      <c r="E8" s="17">
        <v>16</v>
      </c>
      <c r="F8" s="23">
        <v>30</v>
      </c>
      <c r="G8" s="23">
        <v>296.067777777778</v>
      </c>
      <c r="H8" s="23">
        <f t="shared" si="0"/>
        <v>3.26067777777778</v>
      </c>
      <c r="I8" s="23">
        <f t="shared" si="1"/>
        <v>16.4664227777778</v>
      </c>
      <c r="J8" s="23">
        <f t="shared" si="2"/>
        <v>31.12153905</v>
      </c>
      <c r="K8" s="23">
        <f t="shared" si="3"/>
        <v>376.916417383334</v>
      </c>
      <c r="L8" s="23">
        <f t="shared" si="4"/>
        <v>6030.66267813334</v>
      </c>
      <c r="M8" s="23" t="s">
        <v>78</v>
      </c>
      <c r="N8" s="23" t="s">
        <v>85</v>
      </c>
      <c r="O8" s="46"/>
    </row>
    <row r="9" s="2" customFormat="1" customHeight="1" spans="1:15">
      <c r="A9" s="20">
        <v>4</v>
      </c>
      <c r="B9" s="21" t="s">
        <v>86</v>
      </c>
      <c r="C9" s="22" t="s">
        <v>84</v>
      </c>
      <c r="D9" s="17" t="s">
        <v>77</v>
      </c>
      <c r="E9" s="17">
        <v>6</v>
      </c>
      <c r="F9" s="23">
        <v>30</v>
      </c>
      <c r="G9" s="23">
        <v>296.067777777778</v>
      </c>
      <c r="H9" s="23">
        <f t="shared" si="0"/>
        <v>3.26067777777778</v>
      </c>
      <c r="I9" s="23">
        <f t="shared" si="1"/>
        <v>16.4664227777778</v>
      </c>
      <c r="J9" s="23">
        <f t="shared" si="2"/>
        <v>31.12153905</v>
      </c>
      <c r="K9" s="23">
        <f t="shared" si="3"/>
        <v>376.916417383334</v>
      </c>
      <c r="L9" s="23">
        <f t="shared" si="4"/>
        <v>2261.4985043</v>
      </c>
      <c r="M9" s="23" t="s">
        <v>78</v>
      </c>
      <c r="N9" s="23" t="s">
        <v>85</v>
      </c>
      <c r="O9" s="46"/>
    </row>
    <row r="10" s="2" customFormat="1" customHeight="1" spans="1:15">
      <c r="A10" s="20">
        <v>5</v>
      </c>
      <c r="B10" s="21" t="s">
        <v>87</v>
      </c>
      <c r="C10" s="22" t="s">
        <v>88</v>
      </c>
      <c r="D10" s="17" t="s">
        <v>77</v>
      </c>
      <c r="E10" s="17">
        <v>6</v>
      </c>
      <c r="F10" s="23">
        <v>20</v>
      </c>
      <c r="G10" s="23">
        <v>740.169444444444</v>
      </c>
      <c r="H10" s="23">
        <f t="shared" si="0"/>
        <v>7.60169444444444</v>
      </c>
      <c r="I10" s="23">
        <f t="shared" si="1"/>
        <v>38.3885569444444</v>
      </c>
      <c r="J10" s="23">
        <f t="shared" si="2"/>
        <v>72.554372625</v>
      </c>
      <c r="K10" s="23">
        <f t="shared" si="3"/>
        <v>878.714068458333</v>
      </c>
      <c r="L10" s="23">
        <f t="shared" si="4"/>
        <v>5272.28441075</v>
      </c>
      <c r="M10" s="23" t="s">
        <v>78</v>
      </c>
      <c r="N10" s="23" t="s">
        <v>89</v>
      </c>
      <c r="O10" s="46"/>
    </row>
    <row r="11" s="2" customFormat="1" customHeight="1" spans="1:15">
      <c r="A11" s="20">
        <v>6</v>
      </c>
      <c r="B11" s="21" t="s">
        <v>90</v>
      </c>
      <c r="C11" s="22" t="s">
        <v>91</v>
      </c>
      <c r="D11" s="17" t="s">
        <v>77</v>
      </c>
      <c r="E11" s="17">
        <v>3</v>
      </c>
      <c r="F11" s="23">
        <v>20</v>
      </c>
      <c r="G11" s="23">
        <v>335.923055555556</v>
      </c>
      <c r="H11" s="23">
        <f t="shared" si="0"/>
        <v>3.55923055555556</v>
      </c>
      <c r="I11" s="23">
        <f t="shared" si="1"/>
        <v>17.9741143055556</v>
      </c>
      <c r="J11" s="23">
        <f t="shared" si="2"/>
        <v>33.9710760375</v>
      </c>
      <c r="K11" s="23">
        <f t="shared" si="3"/>
        <v>411.427476454167</v>
      </c>
      <c r="L11" s="23">
        <f t="shared" si="4"/>
        <v>1234.2824293625</v>
      </c>
      <c r="M11" s="23" t="s">
        <v>78</v>
      </c>
      <c r="N11" s="23" t="s">
        <v>92</v>
      </c>
      <c r="O11" s="46"/>
    </row>
    <row r="12" s="2" customFormat="1" customHeight="1" spans="1:15">
      <c r="A12" s="20">
        <v>7</v>
      </c>
      <c r="B12" s="21" t="s">
        <v>93</v>
      </c>
      <c r="C12" s="22" t="s">
        <v>94</v>
      </c>
      <c r="D12" s="17" t="s">
        <v>77</v>
      </c>
      <c r="E12" s="17">
        <f>6</f>
        <v>6</v>
      </c>
      <c r="F12" s="23">
        <v>30</v>
      </c>
      <c r="G12" s="23">
        <v>463.915433333334</v>
      </c>
      <c r="H12" s="23">
        <f t="shared" si="0"/>
        <v>4.93915433333334</v>
      </c>
      <c r="I12" s="23">
        <f t="shared" si="1"/>
        <v>24.9427293833334</v>
      </c>
      <c r="J12" s="23">
        <f t="shared" si="2"/>
        <v>47.1417585345001</v>
      </c>
      <c r="K12" s="23">
        <f t="shared" si="3"/>
        <v>570.939075584501</v>
      </c>
      <c r="L12" s="23">
        <f t="shared" si="4"/>
        <v>3425.634453507</v>
      </c>
      <c r="M12" s="23" t="s">
        <v>78</v>
      </c>
      <c r="N12" s="23" t="s">
        <v>95</v>
      </c>
      <c r="O12" s="46"/>
    </row>
    <row r="13" s="2" customFormat="1" customHeight="1" spans="1:15">
      <c r="A13" s="20">
        <v>8</v>
      </c>
      <c r="B13" s="21" t="s">
        <v>96</v>
      </c>
      <c r="C13" s="22" t="s">
        <v>97</v>
      </c>
      <c r="D13" s="17" t="s">
        <v>77</v>
      </c>
      <c r="E13" s="17">
        <v>8</v>
      </c>
      <c r="F13" s="23">
        <v>30</v>
      </c>
      <c r="G13" s="23">
        <v>539.754333333334</v>
      </c>
      <c r="H13" s="23">
        <f t="shared" si="0"/>
        <v>5.69754333333334</v>
      </c>
      <c r="I13" s="23">
        <f t="shared" si="1"/>
        <v>28.7725938333334</v>
      </c>
      <c r="J13" s="23">
        <f t="shared" si="2"/>
        <v>54.3802023450001</v>
      </c>
      <c r="K13" s="23">
        <f t="shared" si="3"/>
        <v>658.604672845001</v>
      </c>
      <c r="L13" s="23">
        <f t="shared" si="4"/>
        <v>5268.83738276001</v>
      </c>
      <c r="M13" s="23" t="s">
        <v>78</v>
      </c>
      <c r="N13" s="23" t="s">
        <v>98</v>
      </c>
      <c r="O13" s="46"/>
    </row>
    <row r="14" s="2" customFormat="1" customHeight="1" spans="1:15">
      <c r="A14" s="20">
        <v>9</v>
      </c>
      <c r="B14" s="21" t="s">
        <v>99</v>
      </c>
      <c r="C14" s="22" t="s">
        <v>100</v>
      </c>
      <c r="D14" s="17" t="s">
        <v>77</v>
      </c>
      <c r="E14" s="17">
        <v>2</v>
      </c>
      <c r="F14" s="23">
        <v>50</v>
      </c>
      <c r="G14" s="23">
        <v>1215.0166111111</v>
      </c>
      <c r="H14" s="23">
        <f t="shared" si="0"/>
        <v>12.650166111111</v>
      </c>
      <c r="I14" s="23">
        <f t="shared" si="1"/>
        <v>63.8833388611106</v>
      </c>
      <c r="J14" s="23">
        <f t="shared" si="2"/>
        <v>120.739510447499</v>
      </c>
      <c r="K14" s="23">
        <f t="shared" si="3"/>
        <v>1462.28962653082</v>
      </c>
      <c r="L14" s="23">
        <f t="shared" si="4"/>
        <v>2924.57925306164</v>
      </c>
      <c r="M14" s="23" t="s">
        <v>78</v>
      </c>
      <c r="N14" s="23" t="s">
        <v>101</v>
      </c>
      <c r="O14" s="46"/>
    </row>
    <row r="15" s="2" customFormat="1" customHeight="1" spans="1:15">
      <c r="A15" s="20">
        <v>10</v>
      </c>
      <c r="B15" s="24" t="s">
        <v>102</v>
      </c>
      <c r="C15" s="22" t="s">
        <v>103</v>
      </c>
      <c r="D15" s="17" t="s">
        <v>77</v>
      </c>
      <c r="E15" s="17">
        <v>23</v>
      </c>
      <c r="F15" s="23">
        <v>50</v>
      </c>
      <c r="G15" s="23">
        <v>37.0244736842106</v>
      </c>
      <c r="H15" s="23">
        <f t="shared" si="0"/>
        <v>0.870244736842106</v>
      </c>
      <c r="I15" s="23">
        <f t="shared" si="1"/>
        <v>4.39473592105263</v>
      </c>
      <c r="J15" s="23">
        <f t="shared" si="2"/>
        <v>8.30605089078948</v>
      </c>
      <c r="K15" s="23">
        <f t="shared" si="3"/>
        <v>100.595505232895</v>
      </c>
      <c r="L15" s="23">
        <f t="shared" si="4"/>
        <v>2313.69662035658</v>
      </c>
      <c r="M15" s="23" t="s">
        <v>104</v>
      </c>
      <c r="N15" s="23" t="s">
        <v>105</v>
      </c>
      <c r="O15" s="46"/>
    </row>
    <row r="16" s="2" customFormat="1" customHeight="1" spans="1:15">
      <c r="A16" s="20">
        <v>11</v>
      </c>
      <c r="B16" s="24" t="s">
        <v>106</v>
      </c>
      <c r="C16" s="22" t="s">
        <v>107</v>
      </c>
      <c r="D16" s="17" t="s">
        <v>77</v>
      </c>
      <c r="E16" s="17">
        <f>E15</f>
        <v>23</v>
      </c>
      <c r="F16" s="23">
        <v>5</v>
      </c>
      <c r="G16" s="23">
        <v>210</v>
      </c>
      <c r="H16" s="23">
        <f t="shared" si="0"/>
        <v>2.15</v>
      </c>
      <c r="I16" s="23">
        <f t="shared" si="1"/>
        <v>10.8575</v>
      </c>
      <c r="J16" s="23">
        <f t="shared" si="2"/>
        <v>20.520675</v>
      </c>
      <c r="K16" s="23">
        <f t="shared" si="3"/>
        <v>248.528175</v>
      </c>
      <c r="L16" s="23">
        <f t="shared" si="4"/>
        <v>5716.148025</v>
      </c>
      <c r="M16" s="23" t="s">
        <v>104</v>
      </c>
      <c r="N16" s="23" t="s">
        <v>108</v>
      </c>
      <c r="O16" s="46"/>
    </row>
    <row r="17" s="2" customFormat="1" customHeight="1" spans="1:15">
      <c r="A17" s="20">
        <v>12</v>
      </c>
      <c r="B17" s="21" t="s">
        <v>109</v>
      </c>
      <c r="C17" s="25" t="s">
        <v>110</v>
      </c>
      <c r="D17" s="17" t="s">
        <v>111</v>
      </c>
      <c r="E17" s="17">
        <v>46</v>
      </c>
      <c r="F17" s="23">
        <v>5</v>
      </c>
      <c r="G17" s="23">
        <v>7.73888888888889</v>
      </c>
      <c r="H17" s="23">
        <f t="shared" si="0"/>
        <v>0.127388888888889</v>
      </c>
      <c r="I17" s="23">
        <f t="shared" si="1"/>
        <v>0.643313888888889</v>
      </c>
      <c r="J17" s="23">
        <f t="shared" si="2"/>
        <v>1.21586325</v>
      </c>
      <c r="K17" s="23">
        <f t="shared" si="3"/>
        <v>14.7254549166667</v>
      </c>
      <c r="L17" s="23">
        <f t="shared" si="4"/>
        <v>677.370926166667</v>
      </c>
      <c r="M17" s="23" t="s">
        <v>112</v>
      </c>
      <c r="N17" s="23" t="s">
        <v>113</v>
      </c>
      <c r="O17" s="46"/>
    </row>
    <row r="18" s="2" customFormat="1" customHeight="1" spans="1:15">
      <c r="A18" s="20">
        <v>13</v>
      </c>
      <c r="B18" s="21" t="s">
        <v>114</v>
      </c>
      <c r="C18" s="21" t="s">
        <v>115</v>
      </c>
      <c r="D18" s="17" t="s">
        <v>111</v>
      </c>
      <c r="E18" s="20">
        <f>E15</f>
        <v>23</v>
      </c>
      <c r="F18" s="23">
        <v>5</v>
      </c>
      <c r="G18" s="23">
        <v>12.1611111111111</v>
      </c>
      <c r="H18" s="23">
        <f t="shared" si="0"/>
        <v>0.171611111111111</v>
      </c>
      <c r="I18" s="23">
        <f t="shared" si="1"/>
        <v>0.866636111111111</v>
      </c>
      <c r="J18" s="23">
        <f t="shared" si="2"/>
        <v>1.63794225</v>
      </c>
      <c r="K18" s="23">
        <f t="shared" si="3"/>
        <v>19.8373005833333</v>
      </c>
      <c r="L18" s="23">
        <f t="shared" si="4"/>
        <v>456.257913416666</v>
      </c>
      <c r="M18" s="23" t="s">
        <v>112</v>
      </c>
      <c r="N18" s="23" t="s">
        <v>116</v>
      </c>
      <c r="O18" s="46"/>
    </row>
    <row r="19" s="2" customFormat="1" customHeight="1" spans="1:15">
      <c r="A19" s="20">
        <v>14</v>
      </c>
      <c r="B19" s="21" t="s">
        <v>117</v>
      </c>
      <c r="C19" s="22" t="s">
        <v>118</v>
      </c>
      <c r="D19" s="17" t="s">
        <v>77</v>
      </c>
      <c r="E19" s="20">
        <v>24</v>
      </c>
      <c r="F19" s="23">
        <v>60</v>
      </c>
      <c r="G19" s="23">
        <v>169.254736842106</v>
      </c>
      <c r="H19" s="23">
        <f t="shared" si="0"/>
        <v>2.29254736842106</v>
      </c>
      <c r="I19" s="23">
        <f t="shared" si="1"/>
        <v>11.5773642105264</v>
      </c>
      <c r="J19" s="23">
        <f t="shared" si="2"/>
        <v>21.8812183578948</v>
      </c>
      <c r="K19" s="23">
        <f t="shared" si="3"/>
        <v>265.005866778948</v>
      </c>
      <c r="L19" s="23">
        <f t="shared" si="4"/>
        <v>6360.14080269476</v>
      </c>
      <c r="M19" s="23" t="s">
        <v>112</v>
      </c>
      <c r="N19" s="23" t="s">
        <v>119</v>
      </c>
      <c r="O19" s="46"/>
    </row>
    <row r="20" s="2" customFormat="1" customHeight="1" spans="1:15">
      <c r="A20" s="20">
        <v>15</v>
      </c>
      <c r="B20" s="21" t="s">
        <v>120</v>
      </c>
      <c r="C20" s="22" t="s">
        <v>121</v>
      </c>
      <c r="D20" s="17" t="s">
        <v>77</v>
      </c>
      <c r="E20" s="20">
        <v>24</v>
      </c>
      <c r="F20" s="23">
        <v>120</v>
      </c>
      <c r="G20" s="23">
        <v>264.460526315789</v>
      </c>
      <c r="H20" s="23">
        <f t="shared" si="0"/>
        <v>3.84460526315789</v>
      </c>
      <c r="I20" s="23">
        <f t="shared" si="1"/>
        <v>19.4152565789473</v>
      </c>
      <c r="J20" s="23">
        <f t="shared" si="2"/>
        <v>36.6948349342105</v>
      </c>
      <c r="K20" s="23">
        <f t="shared" si="3"/>
        <v>444.415223092105</v>
      </c>
      <c r="L20" s="23">
        <f t="shared" si="4"/>
        <v>10665.9653542105</v>
      </c>
      <c r="M20" s="23" t="s">
        <v>112</v>
      </c>
      <c r="N20" s="23" t="s">
        <v>122</v>
      </c>
      <c r="O20" s="46"/>
    </row>
    <row r="21" s="2" customFormat="1" customHeight="1" spans="1:15">
      <c r="A21" s="20">
        <v>16</v>
      </c>
      <c r="B21" s="21" t="s">
        <v>123</v>
      </c>
      <c r="C21" s="22" t="s">
        <v>124</v>
      </c>
      <c r="D21" s="17" t="s">
        <v>77</v>
      </c>
      <c r="E21" s="20">
        <v>2</v>
      </c>
      <c r="F21" s="23">
        <v>80</v>
      </c>
      <c r="G21" s="23">
        <v>181.5</v>
      </c>
      <c r="H21" s="23">
        <f t="shared" si="0"/>
        <v>2.615</v>
      </c>
      <c r="I21" s="23">
        <f t="shared" si="1"/>
        <v>13.20575</v>
      </c>
      <c r="J21" s="23">
        <f t="shared" si="2"/>
        <v>24.9588675</v>
      </c>
      <c r="K21" s="23">
        <f t="shared" si="3"/>
        <v>302.2796175</v>
      </c>
      <c r="L21" s="23">
        <f t="shared" si="4"/>
        <v>604.559235</v>
      </c>
      <c r="M21" s="23" t="s">
        <v>112</v>
      </c>
      <c r="N21" s="23" t="s">
        <v>125</v>
      </c>
      <c r="O21" s="46"/>
    </row>
    <row r="22" s="2" customFormat="1" customHeight="1" spans="1:15">
      <c r="A22" s="20">
        <v>17</v>
      </c>
      <c r="B22" s="21" t="s">
        <v>126</v>
      </c>
      <c r="C22" s="22" t="s">
        <v>127</v>
      </c>
      <c r="D22" s="17" t="s">
        <v>77</v>
      </c>
      <c r="E22" s="20">
        <v>7</v>
      </c>
      <c r="F22" s="23">
        <v>80</v>
      </c>
      <c r="G22" s="23">
        <v>181.5</v>
      </c>
      <c r="H22" s="23">
        <f t="shared" si="0"/>
        <v>2.615</v>
      </c>
      <c r="I22" s="23">
        <f t="shared" si="1"/>
        <v>13.20575</v>
      </c>
      <c r="J22" s="23">
        <f t="shared" si="2"/>
        <v>24.9588675</v>
      </c>
      <c r="K22" s="23">
        <f t="shared" si="3"/>
        <v>302.2796175</v>
      </c>
      <c r="L22" s="23">
        <f t="shared" si="4"/>
        <v>2115.9573225</v>
      </c>
      <c r="M22" s="23" t="s">
        <v>112</v>
      </c>
      <c r="N22" s="23" t="s">
        <v>125</v>
      </c>
      <c r="O22" s="46"/>
    </row>
    <row r="23" s="2" customFormat="1" customHeight="1" spans="1:15">
      <c r="A23" s="20">
        <v>18</v>
      </c>
      <c r="B23" s="22" t="s">
        <v>128</v>
      </c>
      <c r="C23" s="26" t="s">
        <v>129</v>
      </c>
      <c r="D23" s="17" t="s">
        <v>77</v>
      </c>
      <c r="E23" s="20">
        <v>1</v>
      </c>
      <c r="F23" s="23">
        <v>350</v>
      </c>
      <c r="G23" s="23">
        <v>29044.86391</v>
      </c>
      <c r="H23" s="23">
        <f t="shared" si="0"/>
        <v>293.9486391</v>
      </c>
      <c r="I23" s="23">
        <f t="shared" si="1"/>
        <v>1484.440627455</v>
      </c>
      <c r="J23" s="23">
        <f t="shared" si="2"/>
        <v>2805.59278588995</v>
      </c>
      <c r="K23" s="23">
        <f t="shared" si="3"/>
        <v>33978.845962445</v>
      </c>
      <c r="L23" s="23">
        <f t="shared" si="4"/>
        <v>33978.845962445</v>
      </c>
      <c r="M23" s="23" t="s">
        <v>78</v>
      </c>
      <c r="N23" s="23" t="s">
        <v>130</v>
      </c>
      <c r="O23" s="46"/>
    </row>
    <row r="24" s="2" customFormat="1" customHeight="1" spans="1:15">
      <c r="A24" s="20">
        <v>19</v>
      </c>
      <c r="B24" s="22" t="s">
        <v>131</v>
      </c>
      <c r="C24" s="22" t="s">
        <v>132</v>
      </c>
      <c r="D24" s="17" t="s">
        <v>77</v>
      </c>
      <c r="E24" s="20">
        <v>2</v>
      </c>
      <c r="F24" s="23">
        <v>80</v>
      </c>
      <c r="G24" s="23">
        <v>571.234736842106</v>
      </c>
      <c r="H24" s="23">
        <f t="shared" si="0"/>
        <v>6.51234736842106</v>
      </c>
      <c r="I24" s="23">
        <f t="shared" si="1"/>
        <v>32.8873542105264</v>
      </c>
      <c r="J24" s="23">
        <f t="shared" si="2"/>
        <v>62.1570994578948</v>
      </c>
      <c r="K24" s="23">
        <f t="shared" si="3"/>
        <v>752.791537878948</v>
      </c>
      <c r="L24" s="23">
        <f t="shared" si="4"/>
        <v>1505.5830757579</v>
      </c>
      <c r="M24" s="23" t="s">
        <v>112</v>
      </c>
      <c r="N24" s="23" t="s">
        <v>133</v>
      </c>
      <c r="O24" s="46"/>
    </row>
    <row r="25" s="2" customFormat="1" customHeight="1" spans="1:15">
      <c r="A25" s="20">
        <v>20</v>
      </c>
      <c r="B25" s="21" t="s">
        <v>134</v>
      </c>
      <c r="C25" s="22" t="s">
        <v>135</v>
      </c>
      <c r="D25" s="17" t="s">
        <v>77</v>
      </c>
      <c r="E25" s="17">
        <v>2</v>
      </c>
      <c r="F25" s="23">
        <v>5</v>
      </c>
      <c r="G25" s="23">
        <v>210</v>
      </c>
      <c r="H25" s="23">
        <f t="shared" si="0"/>
        <v>2.15</v>
      </c>
      <c r="I25" s="23">
        <f t="shared" si="1"/>
        <v>10.8575</v>
      </c>
      <c r="J25" s="23">
        <f t="shared" si="2"/>
        <v>20.520675</v>
      </c>
      <c r="K25" s="23">
        <f t="shared" si="3"/>
        <v>248.528175</v>
      </c>
      <c r="L25" s="23">
        <f t="shared" si="4"/>
        <v>497.05635</v>
      </c>
      <c r="M25" s="23" t="s">
        <v>112</v>
      </c>
      <c r="N25" s="23" t="s">
        <v>136</v>
      </c>
      <c r="O25" s="46"/>
    </row>
    <row r="26" s="2" customFormat="1" customHeight="1" spans="1:15">
      <c r="A26" s="20">
        <v>21</v>
      </c>
      <c r="B26" s="22" t="s">
        <v>109</v>
      </c>
      <c r="C26" s="25" t="s">
        <v>110</v>
      </c>
      <c r="D26" s="17" t="s">
        <v>111</v>
      </c>
      <c r="E26" s="20">
        <v>46</v>
      </c>
      <c r="F26" s="23">
        <v>5</v>
      </c>
      <c r="G26" s="23">
        <v>7.73888888888889</v>
      </c>
      <c r="H26" s="23">
        <f t="shared" si="0"/>
        <v>0.127388888888889</v>
      </c>
      <c r="I26" s="23">
        <f t="shared" si="1"/>
        <v>0.643313888888889</v>
      </c>
      <c r="J26" s="23">
        <f t="shared" si="2"/>
        <v>1.21586325</v>
      </c>
      <c r="K26" s="23">
        <f t="shared" si="3"/>
        <v>14.7254549166667</v>
      </c>
      <c r="L26" s="23">
        <f t="shared" si="4"/>
        <v>677.370926166667</v>
      </c>
      <c r="M26" s="23" t="s">
        <v>112</v>
      </c>
      <c r="N26" s="23" t="s">
        <v>113</v>
      </c>
      <c r="O26" s="46"/>
    </row>
    <row r="27" s="2" customFormat="1" customHeight="1" spans="1:15">
      <c r="A27" s="20">
        <v>22</v>
      </c>
      <c r="B27" s="21" t="s">
        <v>114</v>
      </c>
      <c r="C27" s="21" t="s">
        <v>137</v>
      </c>
      <c r="D27" s="17" t="s">
        <v>111</v>
      </c>
      <c r="E27" s="20">
        <v>23</v>
      </c>
      <c r="F27" s="23">
        <v>5</v>
      </c>
      <c r="G27" s="23">
        <v>12.1611111111111</v>
      </c>
      <c r="H27" s="23">
        <f t="shared" si="0"/>
        <v>0.171611111111111</v>
      </c>
      <c r="I27" s="23">
        <f t="shared" si="1"/>
        <v>0.866636111111111</v>
      </c>
      <c r="J27" s="23">
        <f t="shared" si="2"/>
        <v>1.63794225</v>
      </c>
      <c r="K27" s="23">
        <f t="shared" si="3"/>
        <v>19.8373005833333</v>
      </c>
      <c r="L27" s="23">
        <f t="shared" si="4"/>
        <v>456.257913416666</v>
      </c>
      <c r="M27" s="23" t="s">
        <v>112</v>
      </c>
      <c r="N27" s="23" t="s">
        <v>116</v>
      </c>
      <c r="O27" s="46"/>
    </row>
    <row r="28" s="2" customFormat="1" customHeight="1" spans="1:15">
      <c r="A28" s="20">
        <v>23</v>
      </c>
      <c r="B28" s="21" t="s">
        <v>138</v>
      </c>
      <c r="C28" s="25" t="s">
        <v>139</v>
      </c>
      <c r="D28" s="17" t="s">
        <v>77</v>
      </c>
      <c r="E28" s="20">
        <v>2</v>
      </c>
      <c r="F28" s="23">
        <v>150</v>
      </c>
      <c r="G28" s="23">
        <v>1269.41052631579</v>
      </c>
      <c r="H28" s="23">
        <f t="shared" si="0"/>
        <v>14.1941052631579</v>
      </c>
      <c r="I28" s="23">
        <f t="shared" si="1"/>
        <v>71.6802315789474</v>
      </c>
      <c r="J28" s="23">
        <f t="shared" si="2"/>
        <v>135.475637684211</v>
      </c>
      <c r="K28" s="23">
        <f t="shared" si="3"/>
        <v>1640.76050084211</v>
      </c>
      <c r="L28" s="23">
        <f t="shared" si="4"/>
        <v>3281.52100168421</v>
      </c>
      <c r="M28" s="23" t="s">
        <v>112</v>
      </c>
      <c r="N28" s="23" t="s">
        <v>140</v>
      </c>
      <c r="O28" s="46"/>
    </row>
    <row r="29" s="2" customFormat="1" customHeight="1" spans="1:15">
      <c r="A29" s="20">
        <v>24</v>
      </c>
      <c r="B29" s="22" t="s">
        <v>141</v>
      </c>
      <c r="C29" s="22" t="s">
        <v>142</v>
      </c>
      <c r="D29" s="17" t="s">
        <v>77</v>
      </c>
      <c r="E29" s="20">
        <v>1</v>
      </c>
      <c r="F29" s="23">
        <v>30</v>
      </c>
      <c r="G29" s="23">
        <v>2560</v>
      </c>
      <c r="H29" s="23">
        <f t="shared" si="0"/>
        <v>25.9</v>
      </c>
      <c r="I29" s="23">
        <f t="shared" si="1"/>
        <v>130.795</v>
      </c>
      <c r="J29" s="23">
        <f t="shared" si="2"/>
        <v>247.20255</v>
      </c>
      <c r="K29" s="23">
        <f t="shared" si="3"/>
        <v>2993.89755</v>
      </c>
      <c r="L29" s="23">
        <f t="shared" si="4"/>
        <v>2993.89755</v>
      </c>
      <c r="M29" s="23" t="s">
        <v>78</v>
      </c>
      <c r="N29" s="23" t="s">
        <v>143</v>
      </c>
      <c r="O29" s="46"/>
    </row>
    <row r="30" s="2" customFormat="1" customHeight="1" spans="1:15">
      <c r="A30" s="20">
        <v>25</v>
      </c>
      <c r="B30" s="22" t="s">
        <v>144</v>
      </c>
      <c r="C30" s="25" t="s">
        <v>145</v>
      </c>
      <c r="D30" s="17" t="s">
        <v>146</v>
      </c>
      <c r="E30" s="20">
        <v>4624</v>
      </c>
      <c r="F30" s="23">
        <v>1.2</v>
      </c>
      <c r="G30" s="23">
        <v>1.82795115789474</v>
      </c>
      <c r="H30" s="23">
        <f t="shared" si="0"/>
        <v>0.0302795115789474</v>
      </c>
      <c r="I30" s="23">
        <f t="shared" si="1"/>
        <v>0.152911533473685</v>
      </c>
      <c r="J30" s="23">
        <f t="shared" si="2"/>
        <v>0.289002798265264</v>
      </c>
      <c r="K30" s="23">
        <f t="shared" si="3"/>
        <v>3.50014500121264</v>
      </c>
      <c r="L30" s="23">
        <f t="shared" si="4"/>
        <v>16184.6704856072</v>
      </c>
      <c r="M30" s="23" t="s">
        <v>147</v>
      </c>
      <c r="N30" s="23" t="s">
        <v>144</v>
      </c>
      <c r="O30" s="46"/>
    </row>
    <row r="31" s="2" customFormat="1" customHeight="1" spans="1:15">
      <c r="A31" s="20">
        <v>26</v>
      </c>
      <c r="B31" s="22" t="s">
        <v>148</v>
      </c>
      <c r="C31" s="25" t="s">
        <v>149</v>
      </c>
      <c r="D31" s="17" t="s">
        <v>146</v>
      </c>
      <c r="E31" s="20">
        <v>1530</v>
      </c>
      <c r="F31" s="23">
        <v>1.2</v>
      </c>
      <c r="G31" s="23">
        <v>1.71</v>
      </c>
      <c r="H31" s="23">
        <f t="shared" si="0"/>
        <v>0.0291</v>
      </c>
      <c r="I31" s="23">
        <f t="shared" si="1"/>
        <v>0.146955</v>
      </c>
      <c r="J31" s="23">
        <f t="shared" si="2"/>
        <v>0.27774495</v>
      </c>
      <c r="K31" s="23">
        <f t="shared" si="3"/>
        <v>3.36379995</v>
      </c>
      <c r="L31" s="23">
        <f t="shared" si="4"/>
        <v>5146.6139235</v>
      </c>
      <c r="M31" s="23" t="s">
        <v>147</v>
      </c>
      <c r="N31" s="23" t="s">
        <v>148</v>
      </c>
      <c r="O31" s="46"/>
    </row>
    <row r="32" s="2" customFormat="1" customHeight="1" spans="1:15">
      <c r="A32" s="20">
        <v>27</v>
      </c>
      <c r="B32" s="22" t="s">
        <v>150</v>
      </c>
      <c r="C32" s="25" t="s">
        <v>151</v>
      </c>
      <c r="D32" s="17" t="s">
        <v>146</v>
      </c>
      <c r="E32" s="17">
        <v>1960</v>
      </c>
      <c r="F32" s="23">
        <v>1</v>
      </c>
      <c r="G32" s="23">
        <v>8.55</v>
      </c>
      <c r="H32" s="23">
        <f t="shared" si="0"/>
        <v>0.0955</v>
      </c>
      <c r="I32" s="23">
        <f t="shared" si="1"/>
        <v>0.482275</v>
      </c>
      <c r="J32" s="23">
        <f t="shared" si="2"/>
        <v>0.91149975</v>
      </c>
      <c r="K32" s="23">
        <f t="shared" si="3"/>
        <v>11.03927475</v>
      </c>
      <c r="L32" s="23">
        <f t="shared" si="4"/>
        <v>21636.97851</v>
      </c>
      <c r="M32" s="23" t="s">
        <v>147</v>
      </c>
      <c r="N32" s="23" t="s">
        <v>150</v>
      </c>
      <c r="O32" s="46"/>
    </row>
    <row r="33" s="2" customFormat="1" customHeight="1" spans="1:15">
      <c r="A33" s="20">
        <v>28</v>
      </c>
      <c r="B33" s="21" t="s">
        <v>152</v>
      </c>
      <c r="C33" s="22" t="s">
        <v>153</v>
      </c>
      <c r="D33" s="17" t="s">
        <v>77</v>
      </c>
      <c r="E33" s="17">
        <v>8</v>
      </c>
      <c r="F33" s="23">
        <v>20</v>
      </c>
      <c r="G33" s="23">
        <v>132.666666666666</v>
      </c>
      <c r="H33" s="23">
        <f t="shared" si="0"/>
        <v>1.52666666666666</v>
      </c>
      <c r="I33" s="23">
        <f t="shared" si="1"/>
        <v>7.70966666666663</v>
      </c>
      <c r="J33" s="23">
        <f t="shared" si="2"/>
        <v>14.5712699999999</v>
      </c>
      <c r="K33" s="23">
        <f t="shared" si="3"/>
        <v>176.474269999999</v>
      </c>
      <c r="L33" s="23">
        <f t="shared" si="4"/>
        <v>1411.79415999999</v>
      </c>
      <c r="M33" s="23" t="s">
        <v>112</v>
      </c>
      <c r="N33" s="23" t="s">
        <v>154</v>
      </c>
      <c r="O33" s="46"/>
    </row>
    <row r="34" s="2" customFormat="1" customHeight="1" spans="1:15">
      <c r="A34" s="20">
        <v>29</v>
      </c>
      <c r="B34" s="22" t="s">
        <v>155</v>
      </c>
      <c r="C34" s="22" t="s">
        <v>156</v>
      </c>
      <c r="D34" s="17" t="s">
        <v>146</v>
      </c>
      <c r="E34" s="20">
        <v>76</v>
      </c>
      <c r="F34" s="23">
        <v>1</v>
      </c>
      <c r="G34" s="23">
        <v>6.75</v>
      </c>
      <c r="H34" s="23">
        <f t="shared" si="0"/>
        <v>0.0775</v>
      </c>
      <c r="I34" s="23">
        <f t="shared" si="1"/>
        <v>0.391375</v>
      </c>
      <c r="J34" s="23">
        <f t="shared" si="2"/>
        <v>0.73969875</v>
      </c>
      <c r="K34" s="23">
        <f t="shared" si="3"/>
        <v>8.95857375</v>
      </c>
      <c r="L34" s="23">
        <f t="shared" si="4"/>
        <v>680.851605</v>
      </c>
      <c r="M34" s="23" t="s">
        <v>147</v>
      </c>
      <c r="N34" s="23" t="s">
        <v>155</v>
      </c>
      <c r="O34" s="46"/>
    </row>
    <row r="35" s="2" customFormat="1" customHeight="1" spans="1:15">
      <c r="A35" s="20">
        <v>30</v>
      </c>
      <c r="B35" s="22" t="s">
        <v>157</v>
      </c>
      <c r="C35" s="22" t="s">
        <v>158</v>
      </c>
      <c r="D35" s="17" t="s">
        <v>146</v>
      </c>
      <c r="E35" s="20">
        <v>96</v>
      </c>
      <c r="F35" s="23">
        <v>1</v>
      </c>
      <c r="G35" s="23">
        <v>8.55</v>
      </c>
      <c r="H35" s="23">
        <f t="shared" si="0"/>
        <v>0.0955</v>
      </c>
      <c r="I35" s="23">
        <f t="shared" si="1"/>
        <v>0.482275</v>
      </c>
      <c r="J35" s="23">
        <f t="shared" si="2"/>
        <v>0.91149975</v>
      </c>
      <c r="K35" s="23">
        <f t="shared" si="3"/>
        <v>11.03927475</v>
      </c>
      <c r="L35" s="23">
        <f t="shared" si="4"/>
        <v>1059.770376</v>
      </c>
      <c r="M35" s="23" t="s">
        <v>147</v>
      </c>
      <c r="N35" s="23" t="s">
        <v>157</v>
      </c>
      <c r="O35" s="46"/>
    </row>
    <row r="36" s="2" customFormat="1" customHeight="1" spans="1:15">
      <c r="A36" s="20">
        <v>31</v>
      </c>
      <c r="B36" s="22" t="s">
        <v>159</v>
      </c>
      <c r="C36" s="22" t="s">
        <v>160</v>
      </c>
      <c r="D36" s="17" t="s">
        <v>146</v>
      </c>
      <c r="E36" s="20">
        <v>12</v>
      </c>
      <c r="F36" s="23">
        <v>1</v>
      </c>
      <c r="G36" s="23">
        <v>15.4233378947369</v>
      </c>
      <c r="H36" s="23">
        <f t="shared" si="0"/>
        <v>0.164233378947369</v>
      </c>
      <c r="I36" s="23">
        <f t="shared" si="1"/>
        <v>0.829378563684212</v>
      </c>
      <c r="J36" s="23">
        <f t="shared" si="2"/>
        <v>1.56752548536316</v>
      </c>
      <c r="K36" s="23">
        <f t="shared" si="3"/>
        <v>18.9844753227316</v>
      </c>
      <c r="L36" s="23">
        <f t="shared" si="4"/>
        <v>227.813703872779</v>
      </c>
      <c r="M36" s="23" t="s">
        <v>147</v>
      </c>
      <c r="N36" s="23" t="s">
        <v>159</v>
      </c>
      <c r="O36" s="46"/>
    </row>
    <row r="37" s="2" customFormat="1" customHeight="1" spans="1:15">
      <c r="A37" s="20">
        <v>32</v>
      </c>
      <c r="B37" s="22" t="s">
        <v>161</v>
      </c>
      <c r="C37" s="22" t="s">
        <v>162</v>
      </c>
      <c r="D37" s="17" t="s">
        <v>146</v>
      </c>
      <c r="E37" s="20">
        <v>15</v>
      </c>
      <c r="F37" s="23">
        <v>1</v>
      </c>
      <c r="G37" s="23">
        <v>52.6501</v>
      </c>
      <c r="H37" s="23">
        <f t="shared" si="0"/>
        <v>0.536501</v>
      </c>
      <c r="I37" s="23">
        <f t="shared" si="1"/>
        <v>2.70933005</v>
      </c>
      <c r="J37" s="23">
        <f t="shared" si="2"/>
        <v>5.1206337945</v>
      </c>
      <c r="K37" s="23">
        <f t="shared" si="3"/>
        <v>62.0165648445</v>
      </c>
      <c r="L37" s="23">
        <f t="shared" si="4"/>
        <v>930.2484726675</v>
      </c>
      <c r="M37" s="23" t="s">
        <v>112</v>
      </c>
      <c r="N37" s="23" t="s">
        <v>161</v>
      </c>
      <c r="O37" s="46"/>
    </row>
    <row r="38" s="2" customFormat="1" customHeight="1" spans="1:15">
      <c r="A38" s="20">
        <v>33</v>
      </c>
      <c r="B38" s="22" t="s">
        <v>163</v>
      </c>
      <c r="C38" s="22" t="s">
        <v>164</v>
      </c>
      <c r="D38" s="17" t="s">
        <v>146</v>
      </c>
      <c r="E38" s="20">
        <v>76</v>
      </c>
      <c r="F38" s="23">
        <v>3.2</v>
      </c>
      <c r="G38" s="23">
        <v>3.31666666666666</v>
      </c>
      <c r="H38" s="23">
        <f t="shared" si="0"/>
        <v>0.0651666666666666</v>
      </c>
      <c r="I38" s="23">
        <f t="shared" si="1"/>
        <v>0.329091666666666</v>
      </c>
      <c r="J38" s="23">
        <f t="shared" si="2"/>
        <v>0.621983249999999</v>
      </c>
      <c r="K38" s="23">
        <f t="shared" si="3"/>
        <v>7.53290824999999</v>
      </c>
      <c r="L38" s="23">
        <f t="shared" si="4"/>
        <v>572.501026999999</v>
      </c>
      <c r="M38" s="23" t="s">
        <v>112</v>
      </c>
      <c r="N38" s="23" t="s">
        <v>163</v>
      </c>
      <c r="O38" s="46"/>
    </row>
    <row r="39" s="2" customFormat="1" customHeight="1" spans="1:15">
      <c r="A39" s="20">
        <v>34</v>
      </c>
      <c r="B39" s="22" t="s">
        <v>165</v>
      </c>
      <c r="C39" s="22" t="s">
        <v>166</v>
      </c>
      <c r="D39" s="17" t="s">
        <v>146</v>
      </c>
      <c r="E39" s="20">
        <v>50</v>
      </c>
      <c r="F39" s="23">
        <v>3.2</v>
      </c>
      <c r="G39" s="23">
        <v>3.86944444444445</v>
      </c>
      <c r="H39" s="23">
        <f t="shared" ref="H39:H70" si="5">(F39+G39)*1%</f>
        <v>0.0706944444444445</v>
      </c>
      <c r="I39" s="23">
        <f t="shared" si="1"/>
        <v>0.357006944444445</v>
      </c>
      <c r="J39" s="23">
        <f t="shared" ref="J39:J70" si="6">(I39+H39+G39+F39)*9%</f>
        <v>0.674743125</v>
      </c>
      <c r="K39" s="23">
        <f t="shared" ref="K39:K70" si="7">J39+I39+H39+G39+F39</f>
        <v>8.17188895833334</v>
      </c>
      <c r="L39" s="23">
        <f t="shared" ref="L39:L70" si="8">K39*E39</f>
        <v>408.594447916667</v>
      </c>
      <c r="M39" s="23" t="s">
        <v>112</v>
      </c>
      <c r="N39" s="23" t="s">
        <v>165</v>
      </c>
      <c r="O39" s="44"/>
    </row>
    <row r="40" s="2" customFormat="1" customHeight="1" spans="1:15">
      <c r="A40" s="14" t="s">
        <v>167</v>
      </c>
      <c r="B40" s="15"/>
      <c r="C40" s="16"/>
      <c r="D40" s="17" t="s">
        <v>30</v>
      </c>
      <c r="E40" s="18"/>
      <c r="F40" s="19"/>
      <c r="G40" s="19"/>
      <c r="H40" s="23"/>
      <c r="I40" s="23"/>
      <c r="J40" s="23"/>
      <c r="K40" s="45"/>
      <c r="L40" s="47">
        <f>SUM(L41:L61)</f>
        <v>585621.210435244</v>
      </c>
      <c r="M40" s="23"/>
      <c r="N40" s="23"/>
      <c r="O40" s="44"/>
    </row>
    <row r="41" s="2" customFormat="1" customHeight="1" spans="1:15">
      <c r="A41" s="27">
        <v>1</v>
      </c>
      <c r="B41" s="28" t="s">
        <v>168</v>
      </c>
      <c r="C41" s="28" t="s">
        <v>169</v>
      </c>
      <c r="D41" s="29" t="s">
        <v>77</v>
      </c>
      <c r="E41" s="20">
        <v>266</v>
      </c>
      <c r="F41" s="23">
        <v>25</v>
      </c>
      <c r="G41" s="23">
        <v>445</v>
      </c>
      <c r="H41" s="23">
        <f t="shared" si="5"/>
        <v>4.7</v>
      </c>
      <c r="I41" s="23">
        <f>(F41+G41+H41)*4%</f>
        <v>18.988</v>
      </c>
      <c r="J41" s="23">
        <f t="shared" si="6"/>
        <v>44.43192</v>
      </c>
      <c r="K41" s="23">
        <f t="shared" si="7"/>
        <v>538.11992</v>
      </c>
      <c r="L41" s="23">
        <f t="shared" si="8"/>
        <v>143139.89872</v>
      </c>
      <c r="M41" s="23" t="s">
        <v>170</v>
      </c>
      <c r="N41" s="23" t="s">
        <v>171</v>
      </c>
      <c r="O41" s="48"/>
    </row>
    <row r="42" s="2" customFormat="1" customHeight="1" spans="1:15">
      <c r="A42" s="20">
        <v>2</v>
      </c>
      <c r="B42" s="22" t="s">
        <v>172</v>
      </c>
      <c r="C42" s="22" t="s">
        <v>173</v>
      </c>
      <c r="D42" s="17" t="s">
        <v>77</v>
      </c>
      <c r="E42" s="20">
        <v>76</v>
      </c>
      <c r="F42" s="23">
        <v>210</v>
      </c>
      <c r="G42" s="23">
        <v>2660</v>
      </c>
      <c r="H42" s="23">
        <f t="shared" si="5"/>
        <v>28.7</v>
      </c>
      <c r="I42" s="23">
        <f>(F42+G42+H42)*4%</f>
        <v>115.948</v>
      </c>
      <c r="J42" s="23">
        <f t="shared" si="6"/>
        <v>271.31832</v>
      </c>
      <c r="K42" s="23">
        <f t="shared" si="7"/>
        <v>3285.96632</v>
      </c>
      <c r="L42" s="23">
        <f t="shared" si="8"/>
        <v>249733.44032</v>
      </c>
      <c r="M42" s="23" t="s">
        <v>170</v>
      </c>
      <c r="N42" s="23" t="s">
        <v>174</v>
      </c>
      <c r="O42" s="48" t="s">
        <v>175</v>
      </c>
    </row>
    <row r="43" s="2" customFormat="1" customHeight="1" spans="1:15">
      <c r="A43" s="20">
        <v>3</v>
      </c>
      <c r="B43" s="22" t="s">
        <v>176</v>
      </c>
      <c r="C43" s="22" t="s">
        <v>177</v>
      </c>
      <c r="D43" s="17" t="s">
        <v>77</v>
      </c>
      <c r="E43" s="20">
        <v>25</v>
      </c>
      <c r="F43" s="23">
        <v>30</v>
      </c>
      <c r="G43" s="23">
        <v>1164</v>
      </c>
      <c r="H43" s="23">
        <f t="shared" si="5"/>
        <v>11.94</v>
      </c>
      <c r="I43" s="23">
        <f>(F43+G43+H43)*6%</f>
        <v>72.3564</v>
      </c>
      <c r="J43" s="23">
        <f t="shared" si="6"/>
        <v>115.046676</v>
      </c>
      <c r="K43" s="23">
        <f t="shared" si="7"/>
        <v>1393.343076</v>
      </c>
      <c r="L43" s="23">
        <f t="shared" si="8"/>
        <v>34833.5769</v>
      </c>
      <c r="M43" s="23" t="s">
        <v>170</v>
      </c>
      <c r="N43" s="23" t="s">
        <v>178</v>
      </c>
      <c r="O43" s="46" t="s">
        <v>179</v>
      </c>
    </row>
    <row r="44" s="2" customFormat="1" customHeight="1" spans="1:15">
      <c r="A44" s="27">
        <v>4</v>
      </c>
      <c r="B44" s="22" t="s">
        <v>180</v>
      </c>
      <c r="C44" s="22" t="s">
        <v>181</v>
      </c>
      <c r="D44" s="17" t="s">
        <v>77</v>
      </c>
      <c r="E44" s="20">
        <v>80</v>
      </c>
      <c r="F44" s="23">
        <v>80</v>
      </c>
      <c r="G44" s="23">
        <v>398</v>
      </c>
      <c r="H44" s="23">
        <f t="shared" si="5"/>
        <v>4.78</v>
      </c>
      <c r="I44" s="23">
        <f t="shared" ref="I42:I61" si="9">(F44+G44+H44)*5%</f>
        <v>24.139</v>
      </c>
      <c r="J44" s="23">
        <f t="shared" si="6"/>
        <v>45.62271</v>
      </c>
      <c r="K44" s="23">
        <f t="shared" si="7"/>
        <v>552.54171</v>
      </c>
      <c r="L44" s="23">
        <f t="shared" si="8"/>
        <v>44203.3368</v>
      </c>
      <c r="M44" s="23" t="s">
        <v>170</v>
      </c>
      <c r="N44" s="23" t="s">
        <v>182</v>
      </c>
      <c r="O44" s="46"/>
    </row>
    <row r="45" s="2" customFormat="1" customHeight="1" spans="1:15">
      <c r="A45" s="20">
        <v>5</v>
      </c>
      <c r="B45" s="22" t="s">
        <v>183</v>
      </c>
      <c r="C45" s="22" t="s">
        <v>184</v>
      </c>
      <c r="D45" s="17" t="s">
        <v>77</v>
      </c>
      <c r="E45" s="20">
        <v>101</v>
      </c>
      <c r="F45" s="23">
        <v>8</v>
      </c>
      <c r="G45" s="23">
        <v>79</v>
      </c>
      <c r="H45" s="23">
        <f t="shared" si="5"/>
        <v>0.87</v>
      </c>
      <c r="I45" s="23">
        <f t="shared" si="9"/>
        <v>4.3935</v>
      </c>
      <c r="J45" s="23">
        <f t="shared" si="6"/>
        <v>8.303715</v>
      </c>
      <c r="K45" s="23">
        <f t="shared" si="7"/>
        <v>100.567215</v>
      </c>
      <c r="L45" s="23">
        <f t="shared" si="8"/>
        <v>10157.288715</v>
      </c>
      <c r="M45" s="23" t="s">
        <v>170</v>
      </c>
      <c r="N45" s="23" t="s">
        <v>185</v>
      </c>
      <c r="O45" s="46"/>
    </row>
    <row r="46" s="2" customFormat="1" customHeight="1" spans="1:15">
      <c r="A46" s="20">
        <v>6</v>
      </c>
      <c r="B46" s="22" t="s">
        <v>186</v>
      </c>
      <c r="C46" s="22" t="s">
        <v>187</v>
      </c>
      <c r="D46" s="17" t="s">
        <v>188</v>
      </c>
      <c r="E46" s="20">
        <v>29</v>
      </c>
      <c r="F46" s="23">
        <v>110</v>
      </c>
      <c r="G46" s="23">
        <v>180.891</v>
      </c>
      <c r="H46" s="23">
        <f t="shared" si="5"/>
        <v>2.90891</v>
      </c>
      <c r="I46" s="23">
        <f t="shared" si="9"/>
        <v>14.6899955</v>
      </c>
      <c r="J46" s="23">
        <f t="shared" si="6"/>
        <v>27.764091495</v>
      </c>
      <c r="K46" s="23">
        <f t="shared" si="7"/>
        <v>336.253996995</v>
      </c>
      <c r="L46" s="23">
        <f t="shared" si="8"/>
        <v>9751.365912855</v>
      </c>
      <c r="M46" s="23" t="s">
        <v>112</v>
      </c>
      <c r="N46" s="23" t="s">
        <v>189</v>
      </c>
      <c r="O46" s="46"/>
    </row>
    <row r="47" s="2" customFormat="1" customHeight="1" spans="1:15">
      <c r="A47" s="27">
        <v>7</v>
      </c>
      <c r="B47" s="22" t="s">
        <v>190</v>
      </c>
      <c r="C47" s="22" t="s">
        <v>191</v>
      </c>
      <c r="D47" s="17" t="s">
        <v>188</v>
      </c>
      <c r="E47" s="20">
        <v>2</v>
      </c>
      <c r="F47" s="23">
        <v>130</v>
      </c>
      <c r="G47" s="23">
        <v>251.2375</v>
      </c>
      <c r="H47" s="23">
        <f t="shared" si="5"/>
        <v>3.812375</v>
      </c>
      <c r="I47" s="23">
        <f t="shared" si="9"/>
        <v>19.25249375</v>
      </c>
      <c r="J47" s="23">
        <f t="shared" si="6"/>
        <v>36.3872131875</v>
      </c>
      <c r="K47" s="23">
        <f t="shared" si="7"/>
        <v>440.6895819375</v>
      </c>
      <c r="L47" s="23">
        <f t="shared" si="8"/>
        <v>881.379163875</v>
      </c>
      <c r="M47" s="23" t="s">
        <v>112</v>
      </c>
      <c r="N47" s="23" t="s">
        <v>192</v>
      </c>
      <c r="O47" s="46"/>
    </row>
    <row r="48" s="2" customFormat="1" customHeight="1" spans="1:15">
      <c r="A48" s="20">
        <v>8</v>
      </c>
      <c r="B48" s="30" t="s">
        <v>193</v>
      </c>
      <c r="C48" s="30" t="s">
        <v>194</v>
      </c>
      <c r="D48" s="31" t="s">
        <v>77</v>
      </c>
      <c r="E48" s="20">
        <v>36</v>
      </c>
      <c r="F48" s="23">
        <v>30</v>
      </c>
      <c r="G48" s="23">
        <v>45</v>
      </c>
      <c r="H48" s="23">
        <f t="shared" si="5"/>
        <v>0.75</v>
      </c>
      <c r="I48" s="23">
        <f t="shared" si="9"/>
        <v>3.7875</v>
      </c>
      <c r="J48" s="23">
        <f t="shared" si="6"/>
        <v>7.158375</v>
      </c>
      <c r="K48" s="23">
        <f t="shared" si="7"/>
        <v>86.695875</v>
      </c>
      <c r="L48" s="23">
        <f t="shared" si="8"/>
        <v>3121.0515</v>
      </c>
      <c r="M48" s="23" t="s">
        <v>170</v>
      </c>
      <c r="N48" s="23" t="s">
        <v>195</v>
      </c>
      <c r="O48" s="46"/>
    </row>
    <row r="49" s="2" customFormat="1" customHeight="1" spans="1:15">
      <c r="A49" s="20">
        <v>9</v>
      </c>
      <c r="B49" s="22" t="s">
        <v>196</v>
      </c>
      <c r="C49" s="22" t="s">
        <v>197</v>
      </c>
      <c r="D49" s="31" t="s">
        <v>77</v>
      </c>
      <c r="E49" s="20">
        <v>101</v>
      </c>
      <c r="F49" s="23">
        <v>30</v>
      </c>
      <c r="G49" s="23">
        <v>38</v>
      </c>
      <c r="H49" s="23">
        <f t="shared" si="5"/>
        <v>0.68</v>
      </c>
      <c r="I49" s="23">
        <f t="shared" si="9"/>
        <v>3.434</v>
      </c>
      <c r="J49" s="23">
        <f t="shared" si="6"/>
        <v>6.49026</v>
      </c>
      <c r="K49" s="23">
        <f t="shared" si="7"/>
        <v>78.60426</v>
      </c>
      <c r="L49" s="23">
        <f t="shared" si="8"/>
        <v>7939.03026</v>
      </c>
      <c r="M49" s="23" t="s">
        <v>170</v>
      </c>
      <c r="N49" s="23" t="s">
        <v>198</v>
      </c>
      <c r="O49" s="46"/>
    </row>
    <row r="50" s="2" customFormat="1" customHeight="1" spans="1:15">
      <c r="A50" s="27">
        <v>10</v>
      </c>
      <c r="B50" s="22" t="s">
        <v>199</v>
      </c>
      <c r="C50" s="22" t="s">
        <v>200</v>
      </c>
      <c r="D50" s="29" t="s">
        <v>77</v>
      </c>
      <c r="E50" s="32">
        <v>1</v>
      </c>
      <c r="F50" s="23">
        <v>300</v>
      </c>
      <c r="G50" s="23">
        <v>3869.44444444445</v>
      </c>
      <c r="H50" s="23">
        <f t="shared" si="5"/>
        <v>41.6944444444445</v>
      </c>
      <c r="I50" s="23">
        <f t="shared" si="9"/>
        <v>210.556944444445</v>
      </c>
      <c r="J50" s="23">
        <f t="shared" si="6"/>
        <v>397.952625</v>
      </c>
      <c r="K50" s="23">
        <f t="shared" si="7"/>
        <v>4819.64845833334</v>
      </c>
      <c r="L50" s="23">
        <f t="shared" si="8"/>
        <v>4819.64845833334</v>
      </c>
      <c r="M50" s="23" t="s">
        <v>170</v>
      </c>
      <c r="N50" s="23" t="s">
        <v>201</v>
      </c>
      <c r="O50" s="46"/>
    </row>
    <row r="51" s="2" customFormat="1" customHeight="1" spans="1:15">
      <c r="A51" s="20">
        <v>11</v>
      </c>
      <c r="B51" s="22" t="s">
        <v>202</v>
      </c>
      <c r="C51" s="22" t="s">
        <v>203</v>
      </c>
      <c r="D51" s="17" t="s">
        <v>204</v>
      </c>
      <c r="E51" s="33">
        <v>1</v>
      </c>
      <c r="F51" s="23">
        <v>200</v>
      </c>
      <c r="G51" s="23">
        <v>1147.5</v>
      </c>
      <c r="H51" s="23">
        <f t="shared" si="5"/>
        <v>13.475</v>
      </c>
      <c r="I51" s="23">
        <f t="shared" si="9"/>
        <v>68.04875</v>
      </c>
      <c r="J51" s="23">
        <f t="shared" si="6"/>
        <v>128.6121375</v>
      </c>
      <c r="K51" s="23">
        <f t="shared" si="7"/>
        <v>1557.6358875</v>
      </c>
      <c r="L51" s="23">
        <f t="shared" si="8"/>
        <v>1557.6358875</v>
      </c>
      <c r="M51" s="23" t="s">
        <v>170</v>
      </c>
      <c r="N51" s="23" t="s">
        <v>205</v>
      </c>
      <c r="O51" s="46"/>
    </row>
    <row r="52" s="2" customFormat="1" customHeight="1" spans="1:15">
      <c r="A52" s="20">
        <v>12</v>
      </c>
      <c r="B52" s="22" t="s">
        <v>206</v>
      </c>
      <c r="C52" s="22" t="s">
        <v>207</v>
      </c>
      <c r="D52" s="17" t="s">
        <v>77</v>
      </c>
      <c r="E52" s="17">
        <v>1</v>
      </c>
      <c r="F52" s="23">
        <v>30</v>
      </c>
      <c r="G52" s="23">
        <v>38</v>
      </c>
      <c r="H52" s="23">
        <f t="shared" si="5"/>
        <v>0.68</v>
      </c>
      <c r="I52" s="23">
        <f t="shared" si="9"/>
        <v>3.434</v>
      </c>
      <c r="J52" s="23">
        <f t="shared" si="6"/>
        <v>6.49026</v>
      </c>
      <c r="K52" s="23">
        <f t="shared" si="7"/>
        <v>78.60426</v>
      </c>
      <c r="L52" s="23">
        <f t="shared" si="8"/>
        <v>78.60426</v>
      </c>
      <c r="M52" s="23" t="s">
        <v>170</v>
      </c>
      <c r="N52" s="23" t="s">
        <v>198</v>
      </c>
      <c r="O52" s="46"/>
    </row>
    <row r="53" s="2" customFormat="1" customHeight="1" spans="1:15">
      <c r="A53" s="27">
        <v>13</v>
      </c>
      <c r="B53" s="22" t="s">
        <v>208</v>
      </c>
      <c r="C53" s="22" t="s">
        <v>209</v>
      </c>
      <c r="D53" s="17" t="s">
        <v>77</v>
      </c>
      <c r="E53" s="17">
        <v>266</v>
      </c>
      <c r="F53" s="23">
        <v>8</v>
      </c>
      <c r="G53" s="23">
        <v>3.70244736842106</v>
      </c>
      <c r="H53" s="23">
        <f t="shared" si="5"/>
        <v>0.117024473684211</v>
      </c>
      <c r="I53" s="23">
        <f t="shared" si="9"/>
        <v>0.590973592105264</v>
      </c>
      <c r="J53" s="23">
        <f t="shared" si="6"/>
        <v>1.11694008907895</v>
      </c>
      <c r="K53" s="23">
        <f t="shared" si="7"/>
        <v>13.5273855232895</v>
      </c>
      <c r="L53" s="23">
        <f t="shared" si="8"/>
        <v>3598.284549195</v>
      </c>
      <c r="M53" s="23" t="s">
        <v>112</v>
      </c>
      <c r="N53" s="23" t="s">
        <v>208</v>
      </c>
      <c r="O53" s="46"/>
    </row>
    <row r="54" s="2" customFormat="1" customHeight="1" spans="1:15">
      <c r="A54" s="20">
        <v>14</v>
      </c>
      <c r="B54" s="22" t="s">
        <v>210</v>
      </c>
      <c r="C54" s="22" t="s">
        <v>211</v>
      </c>
      <c r="D54" s="17" t="s">
        <v>146</v>
      </c>
      <c r="E54" s="27">
        <v>9000</v>
      </c>
      <c r="F54" s="23">
        <v>1.2</v>
      </c>
      <c r="G54" s="23">
        <v>1.31383989473684</v>
      </c>
      <c r="H54" s="23">
        <f t="shared" si="5"/>
        <v>0.0251383989473684</v>
      </c>
      <c r="I54" s="23">
        <f t="shared" si="9"/>
        <v>0.12694891468421</v>
      </c>
      <c r="J54" s="23">
        <f t="shared" si="6"/>
        <v>0.239933448753158</v>
      </c>
      <c r="K54" s="23">
        <f t="shared" si="7"/>
        <v>2.90586065712158</v>
      </c>
      <c r="L54" s="23">
        <f t="shared" si="8"/>
        <v>26152.7459140942</v>
      </c>
      <c r="M54" s="23" t="s">
        <v>147</v>
      </c>
      <c r="N54" s="23" t="s">
        <v>210</v>
      </c>
      <c r="O54" s="46"/>
    </row>
    <row r="55" s="2" customFormat="1" customHeight="1" spans="1:15">
      <c r="A55" s="20">
        <v>15</v>
      </c>
      <c r="B55" s="22" t="s">
        <v>212</v>
      </c>
      <c r="C55" s="22" t="s">
        <v>213</v>
      </c>
      <c r="D55" s="17" t="s">
        <v>146</v>
      </c>
      <c r="E55" s="27">
        <v>2450</v>
      </c>
      <c r="F55" s="23">
        <v>1.2</v>
      </c>
      <c r="G55" s="23">
        <v>0.999660789473688</v>
      </c>
      <c r="H55" s="23">
        <f t="shared" si="5"/>
        <v>0.0219966078947369</v>
      </c>
      <c r="I55" s="23">
        <f t="shared" si="9"/>
        <v>0.111082869868421</v>
      </c>
      <c r="J55" s="23">
        <f t="shared" si="6"/>
        <v>0.209946624051316</v>
      </c>
      <c r="K55" s="23">
        <f t="shared" si="7"/>
        <v>2.54268689128816</v>
      </c>
      <c r="L55" s="23">
        <f t="shared" si="8"/>
        <v>6229.582883656</v>
      </c>
      <c r="M55" s="23" t="s">
        <v>147</v>
      </c>
      <c r="N55" s="23" t="s">
        <v>212</v>
      </c>
      <c r="O55" s="46"/>
    </row>
    <row r="56" s="2" customFormat="1" customHeight="1" spans="1:15">
      <c r="A56" s="27">
        <v>16</v>
      </c>
      <c r="B56" s="22" t="s">
        <v>214</v>
      </c>
      <c r="C56" s="22" t="s">
        <v>215</v>
      </c>
      <c r="D56" s="17" t="s">
        <v>146</v>
      </c>
      <c r="E56" s="27">
        <v>9250</v>
      </c>
      <c r="F56" s="23">
        <v>1.2</v>
      </c>
      <c r="G56" s="23">
        <v>1.89459521052631</v>
      </c>
      <c r="H56" s="23">
        <f t="shared" si="5"/>
        <v>0.0309459521052631</v>
      </c>
      <c r="I56" s="23">
        <f t="shared" si="9"/>
        <v>0.156277058131579</v>
      </c>
      <c r="J56" s="23">
        <f t="shared" si="6"/>
        <v>0.295363639868684</v>
      </c>
      <c r="K56" s="23">
        <f t="shared" si="7"/>
        <v>3.57718186063184</v>
      </c>
      <c r="L56" s="23">
        <f t="shared" si="8"/>
        <v>33088.9322108445</v>
      </c>
      <c r="M56" s="23" t="s">
        <v>147</v>
      </c>
      <c r="N56" s="23" t="s">
        <v>214</v>
      </c>
      <c r="O56" s="46"/>
    </row>
    <row r="57" s="2" customFormat="1" customHeight="1" spans="1:15">
      <c r="A57" s="20">
        <v>17</v>
      </c>
      <c r="B57" s="22" t="s">
        <v>216</v>
      </c>
      <c r="C57" s="22" t="s">
        <v>217</v>
      </c>
      <c r="D57" s="17" t="s">
        <v>146</v>
      </c>
      <c r="E57" s="20">
        <v>450</v>
      </c>
      <c r="F57" s="23">
        <v>1.2</v>
      </c>
      <c r="G57" s="23">
        <v>3.54165536842105</v>
      </c>
      <c r="H57" s="23">
        <f t="shared" si="5"/>
        <v>0.0474165536842105</v>
      </c>
      <c r="I57" s="23">
        <f t="shared" si="9"/>
        <v>0.239453596105263</v>
      </c>
      <c r="J57" s="23">
        <f t="shared" si="6"/>
        <v>0.452567296638947</v>
      </c>
      <c r="K57" s="23">
        <f t="shared" si="7"/>
        <v>5.48109281484947</v>
      </c>
      <c r="L57" s="23">
        <f t="shared" si="8"/>
        <v>2466.49176668226</v>
      </c>
      <c r="M57" s="23" t="s">
        <v>147</v>
      </c>
      <c r="N57" s="23" t="s">
        <v>216</v>
      </c>
      <c r="O57" s="46"/>
    </row>
    <row r="58" s="2" customFormat="1" customHeight="1" spans="1:15">
      <c r="A58" s="20">
        <v>18</v>
      </c>
      <c r="B58" s="22" t="s">
        <v>163</v>
      </c>
      <c r="C58" s="22" t="s">
        <v>164</v>
      </c>
      <c r="D58" s="17" t="s">
        <v>146</v>
      </c>
      <c r="E58" s="20">
        <v>160</v>
      </c>
      <c r="F58" s="23">
        <v>3.2</v>
      </c>
      <c r="G58" s="23">
        <v>2.21089</v>
      </c>
      <c r="H58" s="23">
        <f t="shared" si="5"/>
        <v>0.0541089</v>
      </c>
      <c r="I58" s="23">
        <f t="shared" si="9"/>
        <v>0.273249945</v>
      </c>
      <c r="J58" s="23">
        <f t="shared" si="6"/>
        <v>0.51644239605</v>
      </c>
      <c r="K58" s="23">
        <f t="shared" si="7"/>
        <v>6.25469124105</v>
      </c>
      <c r="L58" s="23">
        <f t="shared" si="8"/>
        <v>1000.750598568</v>
      </c>
      <c r="M58" s="23" t="s">
        <v>112</v>
      </c>
      <c r="N58" s="23" t="s">
        <v>163</v>
      </c>
      <c r="O58" s="46"/>
    </row>
    <row r="59" s="2" customFormat="1" customHeight="1" spans="1:15">
      <c r="A59" s="27">
        <v>19</v>
      </c>
      <c r="B59" s="22" t="s">
        <v>165</v>
      </c>
      <c r="C59" s="22" t="s">
        <v>166</v>
      </c>
      <c r="D59" s="17" t="s">
        <v>146</v>
      </c>
      <c r="E59" s="20">
        <v>180</v>
      </c>
      <c r="F59" s="23">
        <v>3.2</v>
      </c>
      <c r="G59" s="23">
        <v>3.86944444444445</v>
      </c>
      <c r="H59" s="23">
        <f t="shared" si="5"/>
        <v>0.0706944444444445</v>
      </c>
      <c r="I59" s="23">
        <f t="shared" si="9"/>
        <v>0.357006944444445</v>
      </c>
      <c r="J59" s="23">
        <f t="shared" si="6"/>
        <v>0.674743125</v>
      </c>
      <c r="K59" s="23">
        <f t="shared" si="7"/>
        <v>8.17188895833334</v>
      </c>
      <c r="L59" s="23">
        <f t="shared" si="8"/>
        <v>1470.9400125</v>
      </c>
      <c r="M59" s="23" t="s">
        <v>112</v>
      </c>
      <c r="N59" s="23" t="s">
        <v>165</v>
      </c>
      <c r="O59" s="46"/>
    </row>
    <row r="60" s="2" customFormat="1" customHeight="1" spans="1:15">
      <c r="A60" s="20">
        <v>20</v>
      </c>
      <c r="B60" s="22" t="s">
        <v>218</v>
      </c>
      <c r="C60" s="22" t="s">
        <v>219</v>
      </c>
      <c r="D60" s="17" t="s">
        <v>146</v>
      </c>
      <c r="E60" s="20">
        <v>50</v>
      </c>
      <c r="F60" s="23">
        <v>3</v>
      </c>
      <c r="G60" s="23">
        <v>0.9346035</v>
      </c>
      <c r="H60" s="23">
        <f t="shared" si="5"/>
        <v>0.039346035</v>
      </c>
      <c r="I60" s="23">
        <f t="shared" si="9"/>
        <v>0.19869747675</v>
      </c>
      <c r="J60" s="23">
        <f t="shared" si="6"/>
        <v>0.3755382310575</v>
      </c>
      <c r="K60" s="23">
        <f t="shared" si="7"/>
        <v>4.5481852428075</v>
      </c>
      <c r="L60" s="23">
        <f t="shared" si="8"/>
        <v>227.409262140375</v>
      </c>
      <c r="M60" s="23" t="s">
        <v>112</v>
      </c>
      <c r="N60" s="23" t="s">
        <v>218</v>
      </c>
      <c r="O60" s="46"/>
    </row>
    <row r="61" s="2" customFormat="1" customHeight="1" spans="1:15">
      <c r="A61" s="20">
        <v>21</v>
      </c>
      <c r="B61" s="22" t="s">
        <v>220</v>
      </c>
      <c r="C61" s="22" t="s">
        <v>221</v>
      </c>
      <c r="D61" s="17" t="s">
        <v>146</v>
      </c>
      <c r="E61" s="20">
        <v>220</v>
      </c>
      <c r="F61" s="23">
        <v>3</v>
      </c>
      <c r="G61" s="23">
        <v>1.6</v>
      </c>
      <c r="H61" s="23">
        <f t="shared" si="5"/>
        <v>0.046</v>
      </c>
      <c r="I61" s="23">
        <f t="shared" si="9"/>
        <v>0.2323</v>
      </c>
      <c r="J61" s="23">
        <f t="shared" si="6"/>
        <v>0.439047</v>
      </c>
      <c r="K61" s="23">
        <f t="shared" si="7"/>
        <v>5.317347</v>
      </c>
      <c r="L61" s="23">
        <f t="shared" si="8"/>
        <v>1169.81634</v>
      </c>
      <c r="M61" s="23" t="s">
        <v>112</v>
      </c>
      <c r="N61" s="23" t="s">
        <v>220</v>
      </c>
      <c r="O61" s="46"/>
    </row>
    <row r="62" customHeight="1" spans="1:15">
      <c r="A62" s="14" t="s">
        <v>222</v>
      </c>
      <c r="B62" s="15"/>
      <c r="C62" s="16"/>
      <c r="D62" s="17" t="s">
        <v>30</v>
      </c>
      <c r="E62" s="21"/>
      <c r="F62" s="34"/>
      <c r="G62" s="34"/>
      <c r="H62" s="23"/>
      <c r="I62" s="23"/>
      <c r="J62" s="23"/>
      <c r="K62" s="45"/>
      <c r="L62" s="47">
        <f>SUM(L63:L86)</f>
        <v>351583.436720836</v>
      </c>
      <c r="M62" s="23"/>
      <c r="N62" s="23"/>
      <c r="O62" s="44"/>
    </row>
    <row r="63" customHeight="1" spans="1:15">
      <c r="A63" s="20">
        <v>1</v>
      </c>
      <c r="B63" s="22" t="s">
        <v>223</v>
      </c>
      <c r="C63" s="22" t="s">
        <v>224</v>
      </c>
      <c r="D63" s="17" t="s">
        <v>77</v>
      </c>
      <c r="E63" s="20">
        <v>82</v>
      </c>
      <c r="F63" s="23">
        <v>50</v>
      </c>
      <c r="G63" s="23">
        <v>248</v>
      </c>
      <c r="H63" s="23">
        <f t="shared" si="5"/>
        <v>2.98</v>
      </c>
      <c r="I63" s="23">
        <f>(F63+G63+H63)*5%</f>
        <v>15.049</v>
      </c>
      <c r="J63" s="23">
        <f t="shared" si="6"/>
        <v>28.44261</v>
      </c>
      <c r="K63" s="23">
        <f t="shared" si="7"/>
        <v>344.47161</v>
      </c>
      <c r="L63" s="23">
        <f t="shared" si="8"/>
        <v>28246.67202</v>
      </c>
      <c r="M63" s="23" t="s">
        <v>170</v>
      </c>
      <c r="N63" s="23" t="s">
        <v>225</v>
      </c>
      <c r="O63" s="46"/>
    </row>
    <row r="64" s="3" customFormat="1" customHeight="1" spans="1:15">
      <c r="A64" s="20">
        <v>2</v>
      </c>
      <c r="B64" s="22" t="s">
        <v>226</v>
      </c>
      <c r="C64" s="22" t="s">
        <v>227</v>
      </c>
      <c r="D64" s="17" t="s">
        <v>77</v>
      </c>
      <c r="E64" s="20">
        <v>80</v>
      </c>
      <c r="F64" s="23">
        <v>50</v>
      </c>
      <c r="G64" s="23">
        <v>248</v>
      </c>
      <c r="H64" s="23">
        <f t="shared" si="5"/>
        <v>2.98</v>
      </c>
      <c r="I64" s="23">
        <f t="shared" ref="I64:I86" si="10">(F64+G64+H64)*5%</f>
        <v>15.049</v>
      </c>
      <c r="J64" s="23">
        <f t="shared" si="6"/>
        <v>28.44261</v>
      </c>
      <c r="K64" s="23">
        <f t="shared" si="7"/>
        <v>344.47161</v>
      </c>
      <c r="L64" s="23">
        <f t="shared" si="8"/>
        <v>27557.7288</v>
      </c>
      <c r="M64" s="23" t="s">
        <v>170</v>
      </c>
      <c r="N64" s="23" t="s">
        <v>228</v>
      </c>
      <c r="O64" s="46"/>
    </row>
    <row r="65" customHeight="1" spans="1:15">
      <c r="A65" s="20">
        <v>3</v>
      </c>
      <c r="B65" s="22" t="s">
        <v>229</v>
      </c>
      <c r="C65" s="22" t="s">
        <v>230</v>
      </c>
      <c r="D65" s="17" t="s">
        <v>77</v>
      </c>
      <c r="E65" s="20">
        <v>18</v>
      </c>
      <c r="F65" s="23">
        <v>50</v>
      </c>
      <c r="G65" s="23">
        <v>1119.574</v>
      </c>
      <c r="H65" s="23">
        <f t="shared" si="5"/>
        <v>11.69574</v>
      </c>
      <c r="I65" s="23">
        <f t="shared" si="10"/>
        <v>59.063487</v>
      </c>
      <c r="J65" s="23">
        <f t="shared" si="6"/>
        <v>111.62999043</v>
      </c>
      <c r="K65" s="23">
        <f t="shared" si="7"/>
        <v>1351.96321743</v>
      </c>
      <c r="L65" s="23">
        <f t="shared" si="8"/>
        <v>24335.33791374</v>
      </c>
      <c r="M65" s="23" t="s">
        <v>170</v>
      </c>
      <c r="N65" s="23" t="s">
        <v>231</v>
      </c>
      <c r="O65" s="46"/>
    </row>
    <row r="66" customHeight="1" spans="1:15">
      <c r="A66" s="20">
        <v>4</v>
      </c>
      <c r="B66" s="22" t="s">
        <v>232</v>
      </c>
      <c r="C66" s="22" t="s">
        <v>233</v>
      </c>
      <c r="D66" s="17" t="s">
        <v>77</v>
      </c>
      <c r="E66" s="20">
        <v>3</v>
      </c>
      <c r="F66" s="23">
        <v>150</v>
      </c>
      <c r="G66" s="23">
        <v>1368.36822222223</v>
      </c>
      <c r="H66" s="23">
        <f t="shared" si="5"/>
        <v>15.1836822222223</v>
      </c>
      <c r="I66" s="23">
        <f t="shared" si="10"/>
        <v>76.6775952222226</v>
      </c>
      <c r="J66" s="23">
        <f t="shared" si="6"/>
        <v>144.920654970001</v>
      </c>
      <c r="K66" s="23">
        <f t="shared" si="7"/>
        <v>1755.15015463668</v>
      </c>
      <c r="L66" s="23">
        <f t="shared" si="8"/>
        <v>5265.45046391003</v>
      </c>
      <c r="M66" s="23" t="s">
        <v>170</v>
      </c>
      <c r="N66" s="23" t="s">
        <v>234</v>
      </c>
      <c r="O66" s="46"/>
    </row>
    <row r="67" customHeight="1" spans="1:15">
      <c r="A67" s="20">
        <v>5</v>
      </c>
      <c r="B67" s="22" t="s">
        <v>235</v>
      </c>
      <c r="C67" s="22" t="s">
        <v>236</v>
      </c>
      <c r="D67" s="17" t="s">
        <v>77</v>
      </c>
      <c r="E67" s="20">
        <v>37</v>
      </c>
      <c r="F67" s="23">
        <v>100</v>
      </c>
      <c r="G67" s="23">
        <v>248</v>
      </c>
      <c r="H67" s="23">
        <f t="shared" si="5"/>
        <v>3.48</v>
      </c>
      <c r="I67" s="23">
        <f t="shared" si="10"/>
        <v>17.574</v>
      </c>
      <c r="J67" s="23">
        <f t="shared" si="6"/>
        <v>33.21486</v>
      </c>
      <c r="K67" s="23">
        <f t="shared" si="7"/>
        <v>402.26886</v>
      </c>
      <c r="L67" s="23">
        <f t="shared" si="8"/>
        <v>14883.94782</v>
      </c>
      <c r="M67" s="23" t="s">
        <v>170</v>
      </c>
      <c r="N67" s="23" t="s">
        <v>237</v>
      </c>
      <c r="O67" s="46"/>
    </row>
    <row r="68" s="3" customFormat="1" customHeight="1" spans="1:15">
      <c r="A68" s="20">
        <v>6</v>
      </c>
      <c r="B68" s="22" t="s">
        <v>238</v>
      </c>
      <c r="C68" s="22" t="s">
        <v>239</v>
      </c>
      <c r="D68" s="17" t="s">
        <v>240</v>
      </c>
      <c r="E68" s="20">
        <f>E67</f>
        <v>37</v>
      </c>
      <c r="F68" s="23">
        <v>90</v>
      </c>
      <c r="G68" s="23">
        <v>497.5</v>
      </c>
      <c r="H68" s="23">
        <f t="shared" si="5"/>
        <v>5.875</v>
      </c>
      <c r="I68" s="23">
        <f t="shared" si="10"/>
        <v>29.66875</v>
      </c>
      <c r="J68" s="23">
        <f t="shared" si="6"/>
        <v>56.0739375</v>
      </c>
      <c r="K68" s="23">
        <f t="shared" si="7"/>
        <v>679.1176875</v>
      </c>
      <c r="L68" s="23">
        <f t="shared" si="8"/>
        <v>25127.3544375</v>
      </c>
      <c r="M68" s="23" t="s">
        <v>170</v>
      </c>
      <c r="N68" s="23" t="s">
        <v>241</v>
      </c>
      <c r="O68" s="46"/>
    </row>
    <row r="69" s="3" customFormat="1" customHeight="1" spans="1:15">
      <c r="A69" s="20">
        <v>7</v>
      </c>
      <c r="B69" s="22" t="s">
        <v>242</v>
      </c>
      <c r="C69" s="22" t="s">
        <v>243</v>
      </c>
      <c r="D69" s="17" t="s">
        <v>77</v>
      </c>
      <c r="E69" s="20">
        <v>48</v>
      </c>
      <c r="F69" s="23">
        <v>30</v>
      </c>
      <c r="G69" s="23">
        <v>45</v>
      </c>
      <c r="H69" s="23">
        <f t="shared" si="5"/>
        <v>0.75</v>
      </c>
      <c r="I69" s="23">
        <f t="shared" si="10"/>
        <v>3.7875</v>
      </c>
      <c r="J69" s="23">
        <f t="shared" si="6"/>
        <v>7.158375</v>
      </c>
      <c r="K69" s="23">
        <f t="shared" si="7"/>
        <v>86.695875</v>
      </c>
      <c r="L69" s="23">
        <f t="shared" si="8"/>
        <v>4161.402</v>
      </c>
      <c r="M69" s="23" t="s">
        <v>170</v>
      </c>
      <c r="N69" s="23" t="s">
        <v>195</v>
      </c>
      <c r="O69" s="46"/>
    </row>
    <row r="70" s="3" customFormat="1" customHeight="1" spans="1:15">
      <c r="A70" s="20">
        <v>8</v>
      </c>
      <c r="B70" s="22" t="s">
        <v>244</v>
      </c>
      <c r="C70" s="22" t="s">
        <v>245</v>
      </c>
      <c r="D70" s="17" t="s">
        <v>77</v>
      </c>
      <c r="E70" s="20">
        <f>E66</f>
        <v>3</v>
      </c>
      <c r="F70" s="23">
        <v>30</v>
      </c>
      <c r="G70" s="23">
        <v>42</v>
      </c>
      <c r="H70" s="23">
        <f t="shared" si="5"/>
        <v>0.72</v>
      </c>
      <c r="I70" s="23">
        <f t="shared" si="10"/>
        <v>3.636</v>
      </c>
      <c r="J70" s="23">
        <f t="shared" si="6"/>
        <v>6.87204</v>
      </c>
      <c r="K70" s="23">
        <f t="shared" si="7"/>
        <v>83.22804</v>
      </c>
      <c r="L70" s="23">
        <f t="shared" si="8"/>
        <v>249.68412</v>
      </c>
      <c r="M70" s="23" t="s">
        <v>170</v>
      </c>
      <c r="N70" s="23" t="s">
        <v>244</v>
      </c>
      <c r="O70" s="46"/>
    </row>
    <row r="71" s="3" customFormat="1" customHeight="1" spans="1:15">
      <c r="A71" s="20">
        <v>9</v>
      </c>
      <c r="B71" s="22" t="s">
        <v>246</v>
      </c>
      <c r="C71" s="22" t="s">
        <v>247</v>
      </c>
      <c r="D71" s="17" t="s">
        <v>111</v>
      </c>
      <c r="E71" s="20">
        <v>15</v>
      </c>
      <c r="F71" s="23">
        <v>80</v>
      </c>
      <c r="G71" s="23">
        <v>53.6194444444445</v>
      </c>
      <c r="H71" s="23">
        <f t="shared" ref="H71:H102" si="11">(F71+G71)*1%</f>
        <v>1.33619444444444</v>
      </c>
      <c r="I71" s="23">
        <f t="shared" si="10"/>
        <v>6.74778194444445</v>
      </c>
      <c r="J71" s="23">
        <f t="shared" ref="J71:J102" si="12">(I71+H71+G71+F71)*9%</f>
        <v>12.753307875</v>
      </c>
      <c r="K71" s="23">
        <f t="shared" ref="K71:K102" si="13">J71+I71+H71+G71+F71</f>
        <v>154.456728708333</v>
      </c>
      <c r="L71" s="23">
        <f t="shared" ref="L71:L102" si="14">K71*E71</f>
        <v>2316.850930625</v>
      </c>
      <c r="M71" s="23" t="s">
        <v>112</v>
      </c>
      <c r="N71" s="23" t="s">
        <v>246</v>
      </c>
      <c r="O71" s="46"/>
    </row>
    <row r="72" s="3" customFormat="1" customHeight="1" spans="1:15">
      <c r="A72" s="20">
        <v>10</v>
      </c>
      <c r="B72" s="22" t="s">
        <v>248</v>
      </c>
      <c r="C72" s="22" t="s">
        <v>249</v>
      </c>
      <c r="D72" s="17" t="s">
        <v>111</v>
      </c>
      <c r="E72" s="20">
        <v>20</v>
      </c>
      <c r="F72" s="23">
        <v>300</v>
      </c>
      <c r="G72" s="23">
        <v>251.2375</v>
      </c>
      <c r="H72" s="23">
        <f t="shared" si="11"/>
        <v>5.512375</v>
      </c>
      <c r="I72" s="23">
        <f t="shared" si="10"/>
        <v>27.83749375</v>
      </c>
      <c r="J72" s="23">
        <f t="shared" si="12"/>
        <v>52.6128631875</v>
      </c>
      <c r="K72" s="23">
        <f t="shared" si="13"/>
        <v>637.2002319375</v>
      </c>
      <c r="L72" s="23">
        <f t="shared" si="14"/>
        <v>12744.00463875</v>
      </c>
      <c r="M72" s="23" t="s">
        <v>112</v>
      </c>
      <c r="N72" s="23" t="s">
        <v>248</v>
      </c>
      <c r="O72" s="46"/>
    </row>
    <row r="73" customHeight="1" spans="1:15">
      <c r="A73" s="20">
        <v>11</v>
      </c>
      <c r="B73" s="22" t="s">
        <v>250</v>
      </c>
      <c r="C73" s="22" t="s">
        <v>251</v>
      </c>
      <c r="D73" s="17" t="s">
        <v>77</v>
      </c>
      <c r="E73" s="20">
        <v>1</v>
      </c>
      <c r="F73" s="23">
        <v>100</v>
      </c>
      <c r="G73" s="23">
        <v>8512.77777777777</v>
      </c>
      <c r="H73" s="23">
        <f t="shared" si="11"/>
        <v>86.1277777777777</v>
      </c>
      <c r="I73" s="23">
        <f t="shared" si="10"/>
        <v>434.945277777777</v>
      </c>
      <c r="J73" s="23">
        <f t="shared" si="12"/>
        <v>822.046574999999</v>
      </c>
      <c r="K73" s="23">
        <f t="shared" si="13"/>
        <v>9955.89740833333</v>
      </c>
      <c r="L73" s="23">
        <f t="shared" si="14"/>
        <v>9955.89740833333</v>
      </c>
      <c r="M73" s="23" t="s">
        <v>170</v>
      </c>
      <c r="N73" s="23" t="s">
        <v>252</v>
      </c>
      <c r="O73" s="46"/>
    </row>
    <row r="74" s="3" customFormat="1" customHeight="1" spans="1:15">
      <c r="A74" s="20">
        <v>12</v>
      </c>
      <c r="B74" s="22" t="s">
        <v>253</v>
      </c>
      <c r="C74" s="22" t="s">
        <v>254</v>
      </c>
      <c r="D74" s="17" t="s">
        <v>77</v>
      </c>
      <c r="E74" s="20">
        <v>4</v>
      </c>
      <c r="F74" s="23">
        <v>100</v>
      </c>
      <c r="G74" s="23">
        <v>4019.8</v>
      </c>
      <c r="H74" s="23">
        <f t="shared" si="11"/>
        <v>41.198</v>
      </c>
      <c r="I74" s="23">
        <f t="shared" si="10"/>
        <v>208.0499</v>
      </c>
      <c r="J74" s="23">
        <f t="shared" si="12"/>
        <v>393.214311</v>
      </c>
      <c r="K74" s="23">
        <f t="shared" si="13"/>
        <v>4762.262211</v>
      </c>
      <c r="L74" s="23">
        <f t="shared" si="14"/>
        <v>19049.048844</v>
      </c>
      <c r="M74" s="23" t="s">
        <v>170</v>
      </c>
      <c r="N74" s="23" t="s">
        <v>253</v>
      </c>
      <c r="O74" s="46"/>
    </row>
    <row r="75" customHeight="1" spans="1:15">
      <c r="A75" s="20">
        <v>13</v>
      </c>
      <c r="B75" s="22" t="s">
        <v>255</v>
      </c>
      <c r="C75" s="22" t="s">
        <v>256</v>
      </c>
      <c r="D75" s="17" t="s">
        <v>204</v>
      </c>
      <c r="E75" s="20">
        <v>1</v>
      </c>
      <c r="F75" s="23">
        <v>1000</v>
      </c>
      <c r="G75" s="23">
        <v>3966.90789473684</v>
      </c>
      <c r="H75" s="23">
        <f t="shared" si="11"/>
        <v>49.6690789473684</v>
      </c>
      <c r="I75" s="23">
        <f t="shared" si="10"/>
        <v>250.82884868421</v>
      </c>
      <c r="J75" s="23">
        <f t="shared" si="12"/>
        <v>474.066524013158</v>
      </c>
      <c r="K75" s="23">
        <f t="shared" si="13"/>
        <v>5741.47234638158</v>
      </c>
      <c r="L75" s="23">
        <f t="shared" si="14"/>
        <v>5741.47234638158</v>
      </c>
      <c r="M75" s="23" t="s">
        <v>104</v>
      </c>
      <c r="N75" s="23" t="s">
        <v>257</v>
      </c>
      <c r="O75" s="46"/>
    </row>
    <row r="76" s="3" customFormat="1" customHeight="1" spans="1:15">
      <c r="A76" s="20">
        <v>14</v>
      </c>
      <c r="B76" s="22" t="s">
        <v>258</v>
      </c>
      <c r="C76" s="26" t="s">
        <v>259</v>
      </c>
      <c r="D76" s="17" t="s">
        <v>77</v>
      </c>
      <c r="E76" s="20">
        <v>1</v>
      </c>
      <c r="F76" s="23">
        <v>35</v>
      </c>
      <c r="G76" s="23">
        <v>4300</v>
      </c>
      <c r="H76" s="23">
        <f t="shared" si="11"/>
        <v>43.35</v>
      </c>
      <c r="I76" s="23">
        <f t="shared" si="10"/>
        <v>218.9175</v>
      </c>
      <c r="J76" s="23">
        <f t="shared" si="12"/>
        <v>413.754075</v>
      </c>
      <c r="K76" s="23">
        <f t="shared" si="13"/>
        <v>5011.021575</v>
      </c>
      <c r="L76" s="23">
        <f t="shared" si="14"/>
        <v>5011.021575</v>
      </c>
      <c r="M76" s="23" t="s">
        <v>260</v>
      </c>
      <c r="N76" s="23" t="s">
        <v>261</v>
      </c>
      <c r="O76" s="46"/>
    </row>
    <row r="77" s="3" customFormat="1" customHeight="1" spans="1:15">
      <c r="A77" s="20">
        <v>15</v>
      </c>
      <c r="B77" s="22" t="s">
        <v>262</v>
      </c>
      <c r="C77" s="22" t="s">
        <v>263</v>
      </c>
      <c r="D77" s="17" t="s">
        <v>77</v>
      </c>
      <c r="E77" s="20">
        <v>9</v>
      </c>
      <c r="F77" s="23">
        <v>200</v>
      </c>
      <c r="G77" s="23">
        <v>4654.38888888889</v>
      </c>
      <c r="H77" s="23">
        <f t="shared" si="11"/>
        <v>48.5438888888889</v>
      </c>
      <c r="I77" s="23">
        <f t="shared" si="10"/>
        <v>245.146638888889</v>
      </c>
      <c r="J77" s="23">
        <f t="shared" si="12"/>
        <v>463.3271475</v>
      </c>
      <c r="K77" s="23">
        <f t="shared" si="13"/>
        <v>5611.40656416667</v>
      </c>
      <c r="L77" s="23">
        <f t="shared" si="14"/>
        <v>50502.6590775</v>
      </c>
      <c r="M77" s="23" t="s">
        <v>170</v>
      </c>
      <c r="N77" s="23" t="s">
        <v>264</v>
      </c>
      <c r="O77" s="46"/>
    </row>
    <row r="78" s="3" customFormat="1" customHeight="1" spans="1:15">
      <c r="A78" s="20">
        <v>16</v>
      </c>
      <c r="B78" s="22" t="s">
        <v>265</v>
      </c>
      <c r="C78" s="22" t="s">
        <v>266</v>
      </c>
      <c r="D78" s="17" t="s">
        <v>267</v>
      </c>
      <c r="E78" s="20">
        <f>24+16</f>
        <v>40</v>
      </c>
      <c r="F78" s="23">
        <v>10</v>
      </c>
      <c r="G78" s="23">
        <v>514.083333333334</v>
      </c>
      <c r="H78" s="23">
        <f t="shared" si="11"/>
        <v>5.24083333333334</v>
      </c>
      <c r="I78" s="23">
        <f t="shared" si="10"/>
        <v>26.4662083333334</v>
      </c>
      <c r="J78" s="23">
        <f t="shared" si="12"/>
        <v>50.0211337500001</v>
      </c>
      <c r="K78" s="23">
        <f t="shared" si="13"/>
        <v>605.811508750001</v>
      </c>
      <c r="L78" s="23">
        <f t="shared" si="14"/>
        <v>24232.46035</v>
      </c>
      <c r="M78" s="23" t="s">
        <v>268</v>
      </c>
      <c r="N78" s="23" t="s">
        <v>269</v>
      </c>
      <c r="O78" s="46"/>
    </row>
    <row r="79" s="3" customFormat="1" customHeight="1" spans="1:15">
      <c r="A79" s="20">
        <v>17</v>
      </c>
      <c r="B79" s="22" t="s">
        <v>270</v>
      </c>
      <c r="C79" s="26" t="s">
        <v>271</v>
      </c>
      <c r="D79" s="17" t="s">
        <v>77</v>
      </c>
      <c r="E79" s="20">
        <v>1</v>
      </c>
      <c r="F79" s="23">
        <v>200</v>
      </c>
      <c r="G79" s="23">
        <v>16581.675</v>
      </c>
      <c r="H79" s="23">
        <f t="shared" si="11"/>
        <v>167.81675</v>
      </c>
      <c r="I79" s="23">
        <f t="shared" si="10"/>
        <v>847.4745875</v>
      </c>
      <c r="J79" s="23">
        <f t="shared" si="12"/>
        <v>1601.726970375</v>
      </c>
      <c r="K79" s="23">
        <f t="shared" si="13"/>
        <v>19398.693307875</v>
      </c>
      <c r="L79" s="23">
        <f t="shared" si="14"/>
        <v>19398.693307875</v>
      </c>
      <c r="M79" s="23" t="s">
        <v>170</v>
      </c>
      <c r="N79" s="23" t="s">
        <v>272</v>
      </c>
      <c r="O79" s="46"/>
    </row>
    <row r="80" customHeight="1" spans="1:15">
      <c r="A80" s="20">
        <v>18</v>
      </c>
      <c r="B80" s="22" t="s">
        <v>210</v>
      </c>
      <c r="C80" s="22" t="s">
        <v>211</v>
      </c>
      <c r="D80" s="17" t="s">
        <v>146</v>
      </c>
      <c r="E80" s="49">
        <v>6550</v>
      </c>
      <c r="F80" s="23">
        <v>1.2</v>
      </c>
      <c r="G80" s="23">
        <v>1.31383989473684</v>
      </c>
      <c r="H80" s="23">
        <f t="shared" si="11"/>
        <v>0.0251383989473684</v>
      </c>
      <c r="I80" s="23">
        <f t="shared" si="10"/>
        <v>0.126948914684211</v>
      </c>
      <c r="J80" s="23">
        <f t="shared" si="12"/>
        <v>0.239933448753158</v>
      </c>
      <c r="K80" s="23">
        <f t="shared" si="13"/>
        <v>2.90586065712158</v>
      </c>
      <c r="L80" s="23">
        <f t="shared" si="14"/>
        <v>19033.3873041464</v>
      </c>
      <c r="M80" s="23" t="s">
        <v>147</v>
      </c>
      <c r="N80" s="23" t="s">
        <v>210</v>
      </c>
      <c r="O80" s="46"/>
    </row>
    <row r="81" customHeight="1" spans="1:15">
      <c r="A81" s="20">
        <v>19</v>
      </c>
      <c r="B81" s="22" t="s">
        <v>273</v>
      </c>
      <c r="C81" s="22" t="s">
        <v>274</v>
      </c>
      <c r="D81" s="17" t="s">
        <v>146</v>
      </c>
      <c r="E81" s="49">
        <v>3360</v>
      </c>
      <c r="F81" s="23">
        <v>1.2</v>
      </c>
      <c r="G81" s="23">
        <v>1.485</v>
      </c>
      <c r="H81" s="23">
        <f t="shared" si="11"/>
        <v>0.02685</v>
      </c>
      <c r="I81" s="23">
        <f t="shared" si="10"/>
        <v>0.1355925</v>
      </c>
      <c r="J81" s="23">
        <f t="shared" si="12"/>
        <v>0.256269825</v>
      </c>
      <c r="K81" s="23">
        <f t="shared" si="13"/>
        <v>3.103712325</v>
      </c>
      <c r="L81" s="23">
        <f t="shared" si="14"/>
        <v>10428.473412</v>
      </c>
      <c r="M81" s="23" t="s">
        <v>147</v>
      </c>
      <c r="N81" s="23" t="s">
        <v>273</v>
      </c>
      <c r="O81" s="46"/>
    </row>
    <row r="82" customHeight="1" spans="1:15">
      <c r="A82" s="20">
        <v>20</v>
      </c>
      <c r="B82" s="22" t="s">
        <v>214</v>
      </c>
      <c r="C82" s="22" t="s">
        <v>215</v>
      </c>
      <c r="D82" s="17" t="s">
        <v>146</v>
      </c>
      <c r="E82" s="49">
        <v>9002</v>
      </c>
      <c r="F82" s="23">
        <v>1.2</v>
      </c>
      <c r="G82" s="23">
        <v>1.89459521052631</v>
      </c>
      <c r="H82" s="23">
        <f t="shared" si="11"/>
        <v>0.0309459521052631</v>
      </c>
      <c r="I82" s="23">
        <f t="shared" si="10"/>
        <v>0.156277058131579</v>
      </c>
      <c r="J82" s="23">
        <f t="shared" si="12"/>
        <v>0.295363639868684</v>
      </c>
      <c r="K82" s="23">
        <f t="shared" si="13"/>
        <v>3.57718186063184</v>
      </c>
      <c r="L82" s="23">
        <f t="shared" si="14"/>
        <v>32201.7911094078</v>
      </c>
      <c r="M82" s="23" t="s">
        <v>147</v>
      </c>
      <c r="N82" s="23" t="s">
        <v>214</v>
      </c>
      <c r="O82" s="46"/>
    </row>
    <row r="83" customHeight="1" spans="1:15">
      <c r="A83" s="20">
        <v>21</v>
      </c>
      <c r="B83" s="22" t="s">
        <v>275</v>
      </c>
      <c r="C83" s="22" t="s">
        <v>276</v>
      </c>
      <c r="D83" s="17" t="s">
        <v>111</v>
      </c>
      <c r="E83" s="49">
        <v>4</v>
      </c>
      <c r="F83" s="23">
        <v>10</v>
      </c>
      <c r="G83" s="23">
        <v>165.833333333334</v>
      </c>
      <c r="H83" s="23">
        <f t="shared" si="11"/>
        <v>1.75833333333334</v>
      </c>
      <c r="I83" s="23">
        <f t="shared" si="10"/>
        <v>8.87958333333337</v>
      </c>
      <c r="J83" s="23">
        <f t="shared" si="12"/>
        <v>16.7824125000001</v>
      </c>
      <c r="K83" s="23">
        <f t="shared" si="13"/>
        <v>203.253662500001</v>
      </c>
      <c r="L83" s="23">
        <f t="shared" si="14"/>
        <v>813.014650000003</v>
      </c>
      <c r="M83" s="23" t="s">
        <v>277</v>
      </c>
      <c r="N83" s="23" t="s">
        <v>278</v>
      </c>
      <c r="O83" s="46"/>
    </row>
    <row r="84" customHeight="1" spans="1:15">
      <c r="A84" s="20">
        <v>22</v>
      </c>
      <c r="B84" s="22" t="s">
        <v>165</v>
      </c>
      <c r="C84" s="22" t="s">
        <v>166</v>
      </c>
      <c r="D84" s="17" t="s">
        <v>146</v>
      </c>
      <c r="E84" s="49">
        <v>200</v>
      </c>
      <c r="F84" s="23">
        <v>3.2</v>
      </c>
      <c r="G84" s="23">
        <v>3.86944444444445</v>
      </c>
      <c r="H84" s="23">
        <f t="shared" si="11"/>
        <v>0.0706944444444445</v>
      </c>
      <c r="I84" s="23">
        <f t="shared" si="10"/>
        <v>0.357006944444445</v>
      </c>
      <c r="J84" s="23">
        <f t="shared" si="12"/>
        <v>0.674743125</v>
      </c>
      <c r="K84" s="23">
        <f t="shared" si="13"/>
        <v>8.17188895833334</v>
      </c>
      <c r="L84" s="23">
        <f t="shared" si="14"/>
        <v>1634.37779166667</v>
      </c>
      <c r="M84" s="23" t="s">
        <v>112</v>
      </c>
      <c r="N84" s="23" t="s">
        <v>165</v>
      </c>
      <c r="O84" s="46"/>
    </row>
    <row r="85" customHeight="1" spans="1:15">
      <c r="A85" s="20">
        <v>23</v>
      </c>
      <c r="B85" s="22" t="s">
        <v>220</v>
      </c>
      <c r="C85" s="22" t="s">
        <v>221</v>
      </c>
      <c r="D85" s="17" t="s">
        <v>146</v>
      </c>
      <c r="E85" s="20">
        <v>1300</v>
      </c>
      <c r="F85" s="23">
        <v>3</v>
      </c>
      <c r="G85" s="23">
        <v>1.6</v>
      </c>
      <c r="H85" s="23">
        <f t="shared" si="11"/>
        <v>0.046</v>
      </c>
      <c r="I85" s="23">
        <f t="shared" si="10"/>
        <v>0.2323</v>
      </c>
      <c r="J85" s="23">
        <f t="shared" si="12"/>
        <v>0.439047</v>
      </c>
      <c r="K85" s="23">
        <f t="shared" si="13"/>
        <v>5.317347</v>
      </c>
      <c r="L85" s="23">
        <f t="shared" si="14"/>
        <v>6912.5511</v>
      </c>
      <c r="M85" s="23" t="s">
        <v>112</v>
      </c>
      <c r="N85" s="23" t="s">
        <v>220</v>
      </c>
      <c r="O85" s="46"/>
    </row>
    <row r="86" s="4" customFormat="1" customHeight="1" spans="1:15">
      <c r="A86" s="20">
        <v>24</v>
      </c>
      <c r="B86" s="50" t="s">
        <v>279</v>
      </c>
      <c r="C86" s="22" t="s">
        <v>280</v>
      </c>
      <c r="D86" s="51" t="s">
        <v>204</v>
      </c>
      <c r="E86" s="49">
        <v>1</v>
      </c>
      <c r="F86" s="23">
        <v>500</v>
      </c>
      <c r="G86" s="23">
        <v>1040</v>
      </c>
      <c r="H86" s="23">
        <f t="shared" si="11"/>
        <v>15.4</v>
      </c>
      <c r="I86" s="23">
        <f t="shared" si="10"/>
        <v>77.77</v>
      </c>
      <c r="J86" s="23">
        <f t="shared" si="12"/>
        <v>146.9853</v>
      </c>
      <c r="K86" s="23">
        <f t="shared" si="13"/>
        <v>1780.1553</v>
      </c>
      <c r="L86" s="23">
        <f t="shared" si="14"/>
        <v>1780.1553</v>
      </c>
      <c r="M86" s="23" t="s">
        <v>170</v>
      </c>
      <c r="N86" s="23" t="s">
        <v>281</v>
      </c>
      <c r="O86" s="46"/>
    </row>
    <row r="87" customHeight="1" spans="1:15">
      <c r="A87" s="14" t="s">
        <v>282</v>
      </c>
      <c r="B87" s="15"/>
      <c r="C87" s="16"/>
      <c r="D87" s="17" t="s">
        <v>30</v>
      </c>
      <c r="E87" s="18"/>
      <c r="F87" s="19"/>
      <c r="G87" s="19"/>
      <c r="H87" s="23"/>
      <c r="I87" s="23"/>
      <c r="J87" s="23"/>
      <c r="K87" s="45"/>
      <c r="L87" s="47">
        <f>SUM(L88)</f>
        <v>26644.4889251814</v>
      </c>
      <c r="M87" s="23"/>
      <c r="N87" s="23"/>
      <c r="O87" s="44"/>
    </row>
    <row r="88" customHeight="1" spans="1:15">
      <c r="A88" s="52">
        <v>1</v>
      </c>
      <c r="B88" s="22" t="s">
        <v>283</v>
      </c>
      <c r="C88" s="53" t="s">
        <v>284</v>
      </c>
      <c r="D88" s="52" t="s">
        <v>146</v>
      </c>
      <c r="E88" s="52">
        <v>3263</v>
      </c>
      <c r="F88" s="23">
        <v>1.5</v>
      </c>
      <c r="G88" s="23">
        <v>5.56403999999999</v>
      </c>
      <c r="H88" s="23">
        <f t="shared" si="11"/>
        <v>0.0706403999999999</v>
      </c>
      <c r="I88" s="23">
        <f t="shared" ref="I88:I91" si="15">(F88+G88+H88)*5%</f>
        <v>0.35673402</v>
      </c>
      <c r="J88" s="23">
        <f t="shared" si="12"/>
        <v>0.674227297799999</v>
      </c>
      <c r="K88" s="45">
        <f t="shared" si="13"/>
        <v>8.16564171779999</v>
      </c>
      <c r="L88" s="60">
        <f t="shared" si="14"/>
        <v>26644.4889251814</v>
      </c>
      <c r="M88" s="23" t="s">
        <v>147</v>
      </c>
      <c r="N88" s="23" t="s">
        <v>285</v>
      </c>
      <c r="O88" s="46"/>
    </row>
    <row r="89" customHeight="1" spans="1:15">
      <c r="A89" s="14" t="s">
        <v>286</v>
      </c>
      <c r="B89" s="15"/>
      <c r="C89" s="16"/>
      <c r="D89" s="17" t="s">
        <v>30</v>
      </c>
      <c r="E89" s="18"/>
      <c r="F89" s="19"/>
      <c r="G89" s="19"/>
      <c r="H89" s="23"/>
      <c r="I89" s="23"/>
      <c r="J89" s="23"/>
      <c r="K89" s="45"/>
      <c r="L89" s="47">
        <f>SUM(L90:L97)</f>
        <v>205445.3727515</v>
      </c>
      <c r="M89" s="23"/>
      <c r="N89" s="23"/>
      <c r="O89" s="44"/>
    </row>
    <row r="90" customHeight="1" spans="1:15">
      <c r="A90" s="52">
        <v>1</v>
      </c>
      <c r="B90" s="22" t="s">
        <v>287</v>
      </c>
      <c r="C90" s="53" t="s">
        <v>288</v>
      </c>
      <c r="D90" s="52" t="s">
        <v>77</v>
      </c>
      <c r="E90" s="52">
        <v>48</v>
      </c>
      <c r="F90" s="23">
        <v>50</v>
      </c>
      <c r="G90" s="23">
        <v>250</v>
      </c>
      <c r="H90" s="23">
        <f t="shared" si="11"/>
        <v>3</v>
      </c>
      <c r="I90" s="23">
        <f t="shared" si="15"/>
        <v>15.15</v>
      </c>
      <c r="J90" s="23">
        <f t="shared" si="12"/>
        <v>28.6335</v>
      </c>
      <c r="K90" s="23">
        <f t="shared" si="13"/>
        <v>346.7835</v>
      </c>
      <c r="L90" s="23">
        <f t="shared" si="14"/>
        <v>16645.608</v>
      </c>
      <c r="M90" s="23" t="s">
        <v>170</v>
      </c>
      <c r="N90" s="23" t="s">
        <v>289</v>
      </c>
      <c r="O90" s="46"/>
    </row>
    <row r="91" s="3" customFormat="1" customHeight="1" spans="1:15">
      <c r="A91" s="52">
        <v>2</v>
      </c>
      <c r="B91" s="21" t="s">
        <v>290</v>
      </c>
      <c r="C91" s="22" t="s">
        <v>291</v>
      </c>
      <c r="D91" s="17" t="s">
        <v>77</v>
      </c>
      <c r="E91" s="52">
        <v>37</v>
      </c>
      <c r="F91" s="23">
        <v>20</v>
      </c>
      <c r="G91" s="23">
        <v>85</v>
      </c>
      <c r="H91" s="23">
        <f t="shared" si="11"/>
        <v>1.05</v>
      </c>
      <c r="I91" s="23">
        <f t="shared" si="15"/>
        <v>5.3025</v>
      </c>
      <c r="J91" s="23">
        <f t="shared" si="12"/>
        <v>10.021725</v>
      </c>
      <c r="K91" s="23">
        <f t="shared" si="13"/>
        <v>121.374225</v>
      </c>
      <c r="L91" s="23">
        <f t="shared" si="14"/>
        <v>4490.846325</v>
      </c>
      <c r="M91" s="23" t="s">
        <v>78</v>
      </c>
      <c r="N91" s="23" t="s">
        <v>79</v>
      </c>
      <c r="O91" s="46"/>
    </row>
    <row r="92" customHeight="1" spans="1:15">
      <c r="A92" s="52">
        <v>3</v>
      </c>
      <c r="B92" s="22" t="s">
        <v>292</v>
      </c>
      <c r="C92" s="53" t="s">
        <v>293</v>
      </c>
      <c r="D92" s="17" t="s">
        <v>77</v>
      </c>
      <c r="E92" s="52">
        <v>37</v>
      </c>
      <c r="F92" s="23">
        <v>80</v>
      </c>
      <c r="G92" s="23">
        <v>1695.6</v>
      </c>
      <c r="H92" s="23">
        <f t="shared" si="11"/>
        <v>17.756</v>
      </c>
      <c r="I92" s="23">
        <f t="shared" ref="I91:I97" si="16">(F92+G92+H92)*5%</f>
        <v>89.6678</v>
      </c>
      <c r="J92" s="23">
        <f t="shared" si="12"/>
        <v>169.472142</v>
      </c>
      <c r="K92" s="23">
        <f t="shared" si="13"/>
        <v>2052.495942</v>
      </c>
      <c r="L92" s="23">
        <f t="shared" si="14"/>
        <v>75942.349854</v>
      </c>
      <c r="M92" s="23" t="s">
        <v>170</v>
      </c>
      <c r="N92" s="23" t="s">
        <v>294</v>
      </c>
      <c r="O92" s="46"/>
    </row>
    <row r="93" s="3" customFormat="1" customHeight="1" spans="1:15">
      <c r="A93" s="52">
        <v>4</v>
      </c>
      <c r="B93" s="22" t="s">
        <v>295</v>
      </c>
      <c r="C93" s="53" t="s">
        <v>296</v>
      </c>
      <c r="D93" s="17" t="s">
        <v>77</v>
      </c>
      <c r="E93" s="52">
        <v>48</v>
      </c>
      <c r="F93" s="23">
        <v>0</v>
      </c>
      <c r="G93" s="23">
        <v>0</v>
      </c>
      <c r="H93" s="23">
        <f t="shared" si="11"/>
        <v>0</v>
      </c>
      <c r="I93" s="23">
        <f t="shared" si="16"/>
        <v>0</v>
      </c>
      <c r="J93" s="23">
        <f t="shared" si="12"/>
        <v>0</v>
      </c>
      <c r="K93" s="23">
        <f t="shared" si="13"/>
        <v>0</v>
      </c>
      <c r="L93" s="23">
        <f t="shared" si="14"/>
        <v>0</v>
      </c>
      <c r="M93" s="23" t="s">
        <v>170</v>
      </c>
      <c r="N93" s="23" t="s">
        <v>297</v>
      </c>
      <c r="O93" s="46"/>
    </row>
    <row r="94" s="3" customFormat="1" customHeight="1" spans="1:15">
      <c r="A94" s="52">
        <v>5</v>
      </c>
      <c r="B94" s="22" t="s">
        <v>298</v>
      </c>
      <c r="C94" s="53" t="s">
        <v>299</v>
      </c>
      <c r="D94" s="17" t="s">
        <v>77</v>
      </c>
      <c r="E94" s="52">
        <v>48</v>
      </c>
      <c r="F94" s="23">
        <v>50</v>
      </c>
      <c r="G94" s="23">
        <v>1850</v>
      </c>
      <c r="H94" s="23">
        <f t="shared" si="11"/>
        <v>19</v>
      </c>
      <c r="I94" s="23">
        <f t="shared" si="16"/>
        <v>95.95</v>
      </c>
      <c r="J94" s="23">
        <f t="shared" si="12"/>
        <v>181.3455</v>
      </c>
      <c r="K94" s="23">
        <f t="shared" si="13"/>
        <v>2196.2955</v>
      </c>
      <c r="L94" s="23">
        <f t="shared" si="14"/>
        <v>105422.184</v>
      </c>
      <c r="M94" s="23" t="s">
        <v>170</v>
      </c>
      <c r="N94" s="23" t="s">
        <v>300</v>
      </c>
      <c r="O94" s="46"/>
    </row>
    <row r="95" s="3" customFormat="1" customHeight="1" spans="1:15">
      <c r="A95" s="52">
        <v>6</v>
      </c>
      <c r="B95" s="22" t="s">
        <v>301</v>
      </c>
      <c r="C95" s="53" t="s">
        <v>302</v>
      </c>
      <c r="D95" s="17" t="s">
        <v>303</v>
      </c>
      <c r="E95" s="52">
        <v>37</v>
      </c>
      <c r="F95" s="23">
        <v>10</v>
      </c>
      <c r="G95" s="23">
        <v>33.1666666666666</v>
      </c>
      <c r="H95" s="23">
        <f t="shared" si="11"/>
        <v>0.431666666666666</v>
      </c>
      <c r="I95" s="23">
        <f t="shared" si="16"/>
        <v>2.17991666666666</v>
      </c>
      <c r="J95" s="23">
        <f t="shared" si="12"/>
        <v>4.12004249999999</v>
      </c>
      <c r="K95" s="23">
        <f t="shared" si="13"/>
        <v>49.8982924999999</v>
      </c>
      <c r="L95" s="23">
        <f t="shared" si="14"/>
        <v>1846.2368225</v>
      </c>
      <c r="M95" s="23" t="s">
        <v>112</v>
      </c>
      <c r="N95" s="23" t="s">
        <v>301</v>
      </c>
      <c r="O95" s="46"/>
    </row>
    <row r="96" customHeight="1" spans="1:15">
      <c r="A96" s="52">
        <v>7</v>
      </c>
      <c r="B96" s="22" t="s">
        <v>258</v>
      </c>
      <c r="C96" s="26" t="s">
        <v>259</v>
      </c>
      <c r="D96" s="17" t="s">
        <v>77</v>
      </c>
      <c r="E96" s="52">
        <v>0</v>
      </c>
      <c r="F96" s="23">
        <v>35</v>
      </c>
      <c r="G96" s="23">
        <v>4300</v>
      </c>
      <c r="H96" s="23">
        <f t="shared" si="11"/>
        <v>43.35</v>
      </c>
      <c r="I96" s="23">
        <f t="shared" si="16"/>
        <v>218.9175</v>
      </c>
      <c r="J96" s="23">
        <f t="shared" si="12"/>
        <v>413.754075</v>
      </c>
      <c r="K96" s="23">
        <f t="shared" si="13"/>
        <v>5011.021575</v>
      </c>
      <c r="L96" s="23">
        <f t="shared" si="14"/>
        <v>0</v>
      </c>
      <c r="M96" s="23" t="s">
        <v>260</v>
      </c>
      <c r="N96" s="23" t="s">
        <v>261</v>
      </c>
      <c r="O96" s="46"/>
    </row>
    <row r="97" customHeight="1" spans="1:15">
      <c r="A97" s="52">
        <v>8</v>
      </c>
      <c r="B97" s="22" t="s">
        <v>304</v>
      </c>
      <c r="C97" s="53" t="s">
        <v>305</v>
      </c>
      <c r="D97" s="51" t="s">
        <v>204</v>
      </c>
      <c r="E97" s="52">
        <v>1</v>
      </c>
      <c r="F97" s="23">
        <v>500</v>
      </c>
      <c r="G97" s="23">
        <v>450</v>
      </c>
      <c r="H97" s="23">
        <f t="shared" si="11"/>
        <v>9.5</v>
      </c>
      <c r="I97" s="23">
        <f t="shared" si="16"/>
        <v>47.975</v>
      </c>
      <c r="J97" s="23">
        <f t="shared" si="12"/>
        <v>90.67275</v>
      </c>
      <c r="K97" s="23">
        <f t="shared" si="13"/>
        <v>1098.14775</v>
      </c>
      <c r="L97" s="23">
        <f t="shared" si="14"/>
        <v>1098.14775</v>
      </c>
      <c r="M97" s="23" t="s">
        <v>170</v>
      </c>
      <c r="N97" s="23" t="s">
        <v>306</v>
      </c>
      <c r="O97" s="46"/>
    </row>
    <row r="98" customHeight="1" spans="1:15">
      <c r="A98" s="14" t="s">
        <v>307</v>
      </c>
      <c r="B98" s="15"/>
      <c r="C98" s="16"/>
      <c r="D98" s="17" t="s">
        <v>30</v>
      </c>
      <c r="E98" s="18"/>
      <c r="F98" s="19"/>
      <c r="G98" s="19"/>
      <c r="H98" s="23"/>
      <c r="I98" s="23"/>
      <c r="J98" s="23"/>
      <c r="K98" s="45"/>
      <c r="L98" s="47">
        <f>SUM(L99:L105)</f>
        <v>14642.5613810767</v>
      </c>
      <c r="M98" s="23"/>
      <c r="N98" s="23"/>
      <c r="O98" s="44"/>
    </row>
    <row r="99" s="3" customFormat="1" customHeight="1" spans="1:15">
      <c r="A99" s="52">
        <v>1</v>
      </c>
      <c r="B99" s="22" t="s">
        <v>308</v>
      </c>
      <c r="C99" s="22" t="s">
        <v>309</v>
      </c>
      <c r="D99" s="52" t="s">
        <v>77</v>
      </c>
      <c r="E99" s="52">
        <v>1</v>
      </c>
      <c r="F99" s="23">
        <v>200</v>
      </c>
      <c r="G99" s="23">
        <v>5804.16666666666</v>
      </c>
      <c r="H99" s="23">
        <f t="shared" si="11"/>
        <v>60.0416666666666</v>
      </c>
      <c r="I99" s="23">
        <f>(F99+G99+H99)*5%</f>
        <v>303.210416666666</v>
      </c>
      <c r="J99" s="23">
        <f t="shared" si="12"/>
        <v>573.067687499999</v>
      </c>
      <c r="K99" s="23">
        <f t="shared" si="13"/>
        <v>6940.48643749999</v>
      </c>
      <c r="L99" s="23">
        <f t="shared" si="14"/>
        <v>6940.48643749999</v>
      </c>
      <c r="M99" s="23" t="s">
        <v>170</v>
      </c>
      <c r="N99" s="23" t="s">
        <v>310</v>
      </c>
      <c r="O99" s="46"/>
    </row>
    <row r="100" s="3" customFormat="1" customHeight="1" spans="1:15">
      <c r="A100" s="52">
        <v>2</v>
      </c>
      <c r="B100" s="21" t="s">
        <v>311</v>
      </c>
      <c r="C100" s="22" t="s">
        <v>312</v>
      </c>
      <c r="D100" s="17" t="s">
        <v>77</v>
      </c>
      <c r="E100" s="52">
        <v>1</v>
      </c>
      <c r="F100" s="23">
        <v>100</v>
      </c>
      <c r="G100" s="23">
        <v>5804.16666666666</v>
      </c>
      <c r="H100" s="23">
        <f t="shared" si="11"/>
        <v>59.0416666666666</v>
      </c>
      <c r="I100" s="23">
        <f t="shared" ref="I100:I105" si="17">(F100+G100+H100)*5%</f>
        <v>298.160416666666</v>
      </c>
      <c r="J100" s="23">
        <f t="shared" si="12"/>
        <v>563.523187499999</v>
      </c>
      <c r="K100" s="23">
        <f t="shared" si="13"/>
        <v>6824.89193749999</v>
      </c>
      <c r="L100" s="23">
        <f t="shared" si="14"/>
        <v>6824.89193749999</v>
      </c>
      <c r="M100" s="23" t="s">
        <v>170</v>
      </c>
      <c r="N100" s="23" t="s">
        <v>313</v>
      </c>
      <c r="O100" s="46"/>
    </row>
    <row r="101" customHeight="1" spans="1:15">
      <c r="A101" s="52">
        <v>3</v>
      </c>
      <c r="B101" s="22" t="s">
        <v>314</v>
      </c>
      <c r="C101" s="26" t="s">
        <v>315</v>
      </c>
      <c r="D101" s="17" t="s">
        <v>77</v>
      </c>
      <c r="E101" s="52">
        <v>0</v>
      </c>
      <c r="F101" s="23">
        <v>35</v>
      </c>
      <c r="G101" s="23">
        <v>4300</v>
      </c>
      <c r="H101" s="23">
        <f t="shared" si="11"/>
        <v>43.35</v>
      </c>
      <c r="I101" s="23">
        <f t="shared" si="17"/>
        <v>218.9175</v>
      </c>
      <c r="J101" s="23">
        <f t="shared" si="12"/>
        <v>413.754075</v>
      </c>
      <c r="K101" s="23">
        <f t="shared" si="13"/>
        <v>5011.021575</v>
      </c>
      <c r="L101" s="23">
        <f t="shared" si="14"/>
        <v>0</v>
      </c>
      <c r="M101" s="23" t="s">
        <v>260</v>
      </c>
      <c r="N101" s="23" t="s">
        <v>261</v>
      </c>
      <c r="O101" s="46"/>
    </row>
    <row r="102" customHeight="1" spans="1:15">
      <c r="A102" s="52">
        <v>4</v>
      </c>
      <c r="B102" s="22" t="s">
        <v>273</v>
      </c>
      <c r="C102" s="22" t="s">
        <v>274</v>
      </c>
      <c r="D102" s="17" t="s">
        <v>146</v>
      </c>
      <c r="E102" s="49">
        <v>38</v>
      </c>
      <c r="F102" s="23">
        <v>1.2</v>
      </c>
      <c r="G102" s="23">
        <v>1.485</v>
      </c>
      <c r="H102" s="23">
        <f t="shared" si="11"/>
        <v>0.02685</v>
      </c>
      <c r="I102" s="23">
        <f t="shared" si="17"/>
        <v>0.1355925</v>
      </c>
      <c r="J102" s="23">
        <f t="shared" si="12"/>
        <v>0.256269825</v>
      </c>
      <c r="K102" s="23">
        <f t="shared" si="13"/>
        <v>3.103712325</v>
      </c>
      <c r="L102" s="23">
        <f t="shared" si="14"/>
        <v>117.94106835</v>
      </c>
      <c r="M102" s="23" t="s">
        <v>147</v>
      </c>
      <c r="N102" s="23" t="s">
        <v>273</v>
      </c>
      <c r="O102" s="46"/>
    </row>
    <row r="103" customHeight="1" spans="1:15">
      <c r="A103" s="52">
        <v>5</v>
      </c>
      <c r="B103" s="22" t="s">
        <v>316</v>
      </c>
      <c r="C103" s="25" t="s">
        <v>317</v>
      </c>
      <c r="D103" s="17" t="s">
        <v>146</v>
      </c>
      <c r="E103" s="20">
        <v>38</v>
      </c>
      <c r="F103" s="23">
        <v>2</v>
      </c>
      <c r="G103" s="23">
        <v>6.75</v>
      </c>
      <c r="H103" s="23">
        <f t="shared" ref="H103:H134" si="18">(F103+G103)*1%</f>
        <v>0.0875</v>
      </c>
      <c r="I103" s="23">
        <f t="shared" si="17"/>
        <v>0.441875</v>
      </c>
      <c r="J103" s="23">
        <f t="shared" ref="J103:J134" si="19">(I103+H103+G103+F103)*9%</f>
        <v>0.83514375</v>
      </c>
      <c r="K103" s="23">
        <f t="shared" ref="K103:K134" si="20">J103+I103+H103+G103+F103</f>
        <v>10.11451875</v>
      </c>
      <c r="L103" s="23">
        <f t="shared" ref="L103:L134" si="21">K103*E103</f>
        <v>384.3517125</v>
      </c>
      <c r="M103" s="23" t="s">
        <v>147</v>
      </c>
      <c r="N103" s="23" t="s">
        <v>316</v>
      </c>
      <c r="O103" s="46"/>
    </row>
    <row r="104" s="2" customFormat="1" customHeight="1" spans="1:15">
      <c r="A104" s="52">
        <v>6</v>
      </c>
      <c r="B104" s="22" t="s">
        <v>218</v>
      </c>
      <c r="C104" s="22" t="s">
        <v>219</v>
      </c>
      <c r="D104" s="17" t="s">
        <v>146</v>
      </c>
      <c r="E104" s="20">
        <v>38</v>
      </c>
      <c r="F104" s="23">
        <v>3</v>
      </c>
      <c r="G104" s="23">
        <v>0.9346035</v>
      </c>
      <c r="H104" s="23">
        <f t="shared" si="18"/>
        <v>0.039346035</v>
      </c>
      <c r="I104" s="23">
        <f t="shared" si="17"/>
        <v>0.19869747675</v>
      </c>
      <c r="J104" s="23">
        <f t="shared" si="19"/>
        <v>0.3755382310575</v>
      </c>
      <c r="K104" s="23">
        <f t="shared" si="20"/>
        <v>4.5481852428075</v>
      </c>
      <c r="L104" s="23">
        <f t="shared" si="21"/>
        <v>172.831039226685</v>
      </c>
      <c r="M104" s="23" t="s">
        <v>112</v>
      </c>
      <c r="N104" s="23" t="s">
        <v>218</v>
      </c>
      <c r="O104" s="46"/>
    </row>
    <row r="105" s="2" customFormat="1" customHeight="1" spans="1:15">
      <c r="A105" s="52">
        <v>7</v>
      </c>
      <c r="B105" s="22" t="s">
        <v>220</v>
      </c>
      <c r="C105" s="22" t="s">
        <v>221</v>
      </c>
      <c r="D105" s="17" t="s">
        <v>146</v>
      </c>
      <c r="E105" s="20">
        <v>38</v>
      </c>
      <c r="F105" s="23">
        <v>3</v>
      </c>
      <c r="G105" s="23">
        <v>1.6</v>
      </c>
      <c r="H105" s="23">
        <f t="shared" si="18"/>
        <v>0.046</v>
      </c>
      <c r="I105" s="23">
        <f t="shared" si="17"/>
        <v>0.2323</v>
      </c>
      <c r="J105" s="23">
        <f t="shared" si="19"/>
        <v>0.439047</v>
      </c>
      <c r="K105" s="23">
        <f t="shared" si="20"/>
        <v>5.317347</v>
      </c>
      <c r="L105" s="23">
        <f t="shared" si="21"/>
        <v>202.059186</v>
      </c>
      <c r="M105" s="23" t="s">
        <v>112</v>
      </c>
      <c r="N105" s="23" t="s">
        <v>220</v>
      </c>
      <c r="O105" s="46"/>
    </row>
    <row r="106" customHeight="1" spans="1:15">
      <c r="A106" s="14" t="s">
        <v>318</v>
      </c>
      <c r="B106" s="15"/>
      <c r="C106" s="16"/>
      <c r="D106" s="17" t="s">
        <v>30</v>
      </c>
      <c r="E106" s="18"/>
      <c r="F106" s="19"/>
      <c r="G106" s="19"/>
      <c r="H106" s="23"/>
      <c r="I106" s="23"/>
      <c r="J106" s="23"/>
      <c r="K106" s="45"/>
      <c r="L106" s="47">
        <f>SUM(L107:L110)</f>
        <v>4669.24717</v>
      </c>
      <c r="M106" s="23"/>
      <c r="N106" s="23"/>
      <c r="O106" s="44"/>
    </row>
    <row r="107" s="4" customFormat="1" customHeight="1" spans="1:15">
      <c r="A107" s="20">
        <v>1</v>
      </c>
      <c r="B107" s="50" t="s">
        <v>319</v>
      </c>
      <c r="C107" s="22" t="s">
        <v>320</v>
      </c>
      <c r="D107" s="51" t="s">
        <v>303</v>
      </c>
      <c r="E107" s="49">
        <v>50</v>
      </c>
      <c r="F107" s="23">
        <v>8</v>
      </c>
      <c r="G107" s="23">
        <v>5.52777777777778</v>
      </c>
      <c r="H107" s="23">
        <f t="shared" si="18"/>
        <v>0.135277777777778</v>
      </c>
      <c r="I107" s="23">
        <f t="shared" ref="I107:I112" si="22">(F107+G107+H107)*5%</f>
        <v>0.683152777777778</v>
      </c>
      <c r="J107" s="23">
        <f t="shared" si="19"/>
        <v>1.29115875</v>
      </c>
      <c r="K107" s="23">
        <f t="shared" si="20"/>
        <v>15.6373670833333</v>
      </c>
      <c r="L107" s="23">
        <f t="shared" si="21"/>
        <v>781.868354166667</v>
      </c>
      <c r="M107" s="23" t="s">
        <v>321</v>
      </c>
      <c r="N107" s="23" t="s">
        <v>322</v>
      </c>
      <c r="O107" s="46"/>
    </row>
    <row r="108" s="4" customFormat="1" customHeight="1" spans="1:15">
      <c r="A108" s="20">
        <v>2</v>
      </c>
      <c r="B108" s="50" t="s">
        <v>323</v>
      </c>
      <c r="C108" s="22" t="s">
        <v>324</v>
      </c>
      <c r="D108" s="51" t="s">
        <v>111</v>
      </c>
      <c r="E108" s="49">
        <v>4</v>
      </c>
      <c r="F108" s="23">
        <v>10</v>
      </c>
      <c r="G108" s="23">
        <v>663.333333333334</v>
      </c>
      <c r="H108" s="23">
        <f t="shared" si="18"/>
        <v>6.73333333333334</v>
      </c>
      <c r="I108" s="23">
        <f t="shared" si="22"/>
        <v>34.0033333333334</v>
      </c>
      <c r="J108" s="23">
        <f t="shared" si="19"/>
        <v>64.2663000000001</v>
      </c>
      <c r="K108" s="23">
        <f t="shared" si="20"/>
        <v>778.336300000001</v>
      </c>
      <c r="L108" s="23">
        <f t="shared" si="21"/>
        <v>3113.3452</v>
      </c>
      <c r="M108" s="23" t="s">
        <v>321</v>
      </c>
      <c r="N108" s="23" t="s">
        <v>325</v>
      </c>
      <c r="O108" s="46"/>
    </row>
    <row r="109" s="4" customFormat="1" customHeight="1" spans="1:15">
      <c r="A109" s="20">
        <v>3</v>
      </c>
      <c r="B109" s="22" t="s">
        <v>258</v>
      </c>
      <c r="C109" s="22" t="s">
        <v>326</v>
      </c>
      <c r="D109" s="17" t="s">
        <v>77</v>
      </c>
      <c r="E109" s="49">
        <v>0</v>
      </c>
      <c r="F109" s="23">
        <v>35</v>
      </c>
      <c r="G109" s="23">
        <v>4300</v>
      </c>
      <c r="H109" s="23">
        <f t="shared" si="18"/>
        <v>43.35</v>
      </c>
      <c r="I109" s="23">
        <f t="shared" si="22"/>
        <v>218.9175</v>
      </c>
      <c r="J109" s="23">
        <f t="shared" si="19"/>
        <v>413.754075</v>
      </c>
      <c r="K109" s="23">
        <f t="shared" si="20"/>
        <v>5011.021575</v>
      </c>
      <c r="L109" s="23">
        <f t="shared" si="21"/>
        <v>0</v>
      </c>
      <c r="M109" s="23" t="s">
        <v>260</v>
      </c>
      <c r="N109" s="23" t="s">
        <v>261</v>
      </c>
      <c r="O109" s="46"/>
    </row>
    <row r="110" s="4" customFormat="1" customHeight="1" spans="1:15">
      <c r="A110" s="20">
        <v>4</v>
      </c>
      <c r="B110" s="50" t="s">
        <v>304</v>
      </c>
      <c r="C110" s="22" t="s">
        <v>327</v>
      </c>
      <c r="D110" s="51" t="s">
        <v>204</v>
      </c>
      <c r="E110" s="49">
        <v>1</v>
      </c>
      <c r="F110" s="23">
        <v>150</v>
      </c>
      <c r="G110" s="23">
        <v>519.611111111111</v>
      </c>
      <c r="H110" s="23">
        <f t="shared" si="18"/>
        <v>6.69611111111111</v>
      </c>
      <c r="I110" s="23">
        <f t="shared" si="22"/>
        <v>33.8153611111111</v>
      </c>
      <c r="J110" s="23">
        <f t="shared" si="19"/>
        <v>63.9110325</v>
      </c>
      <c r="K110" s="23">
        <f t="shared" si="20"/>
        <v>774.033615833333</v>
      </c>
      <c r="L110" s="23">
        <f t="shared" si="21"/>
        <v>774.033615833333</v>
      </c>
      <c r="M110" s="23" t="s">
        <v>321</v>
      </c>
      <c r="N110" s="23" t="s">
        <v>328</v>
      </c>
      <c r="O110" s="46"/>
    </row>
    <row r="111" customHeight="1" spans="1:15">
      <c r="A111" s="14" t="s">
        <v>329</v>
      </c>
      <c r="B111" s="15"/>
      <c r="C111" s="16"/>
      <c r="D111" s="17" t="s">
        <v>30</v>
      </c>
      <c r="E111" s="18"/>
      <c r="F111" s="19"/>
      <c r="G111" s="19"/>
      <c r="H111" s="23"/>
      <c r="I111" s="23"/>
      <c r="J111" s="23"/>
      <c r="K111" s="45"/>
      <c r="L111" s="47">
        <f>SUM(L112:L117)</f>
        <v>11446.8753420933</v>
      </c>
      <c r="M111" s="23"/>
      <c r="N111" s="23"/>
      <c r="O111" s="44"/>
    </row>
    <row r="112" customHeight="1" spans="1:15">
      <c r="A112" s="20">
        <v>1</v>
      </c>
      <c r="B112" s="22" t="s">
        <v>330</v>
      </c>
      <c r="C112" s="22" t="s">
        <v>331</v>
      </c>
      <c r="D112" s="17" t="s">
        <v>77</v>
      </c>
      <c r="E112" s="17">
        <v>1</v>
      </c>
      <c r="F112" s="23">
        <v>35</v>
      </c>
      <c r="G112" s="23">
        <v>4300</v>
      </c>
      <c r="H112" s="23">
        <f>(F112+G112)*1%</f>
        <v>43.35</v>
      </c>
      <c r="I112" s="23">
        <f>(F112+G112+H112)*5%</f>
        <v>218.9175</v>
      </c>
      <c r="J112" s="23">
        <f>(I112+H112+G112+F112)*9%</f>
        <v>413.754075</v>
      </c>
      <c r="K112" s="23">
        <f>J112+I112+H112+G112+F112</f>
        <v>5011.021575</v>
      </c>
      <c r="L112" s="23">
        <f>K112*E112</f>
        <v>5011.021575</v>
      </c>
      <c r="M112" s="23" t="s">
        <v>260</v>
      </c>
      <c r="N112" s="23" t="s">
        <v>261</v>
      </c>
      <c r="O112" s="46"/>
    </row>
    <row r="113" customHeight="1" spans="1:15">
      <c r="A113" s="20">
        <v>2</v>
      </c>
      <c r="B113" s="22" t="s">
        <v>332</v>
      </c>
      <c r="C113" s="22" t="s">
        <v>333</v>
      </c>
      <c r="D113" s="17" t="s">
        <v>334</v>
      </c>
      <c r="E113" s="20">
        <v>1</v>
      </c>
      <c r="F113" s="23">
        <v>2</v>
      </c>
      <c r="G113" s="23">
        <v>1.32666666666666</v>
      </c>
      <c r="H113" s="23">
        <f t="shared" si="18"/>
        <v>0.0332666666666666</v>
      </c>
      <c r="I113" s="23">
        <f>(F113+G113+H113)*5%</f>
        <v>0.167996666666666</v>
      </c>
      <c r="J113" s="23">
        <f t="shared" si="19"/>
        <v>0.317513699999999</v>
      </c>
      <c r="K113" s="23">
        <f t="shared" si="20"/>
        <v>3.84544369999999</v>
      </c>
      <c r="L113" s="23">
        <f t="shared" si="21"/>
        <v>3.84544369999999</v>
      </c>
      <c r="M113" s="23" t="s">
        <v>112</v>
      </c>
      <c r="N113" s="23" t="s">
        <v>335</v>
      </c>
      <c r="O113" s="46"/>
    </row>
    <row r="114" customHeight="1" spans="1:15">
      <c r="A114" s="20">
        <v>3</v>
      </c>
      <c r="B114" s="22" t="s">
        <v>336</v>
      </c>
      <c r="C114" s="22" t="s">
        <v>337</v>
      </c>
      <c r="D114" s="17" t="s">
        <v>204</v>
      </c>
      <c r="E114" s="17">
        <v>1</v>
      </c>
      <c r="F114" s="23">
        <v>50</v>
      </c>
      <c r="G114" s="23">
        <v>669.170666666666</v>
      </c>
      <c r="H114" s="23">
        <f t="shared" si="18"/>
        <v>7.19170666666666</v>
      </c>
      <c r="I114" s="23">
        <f t="shared" ref="I114:I119" si="23">(F114+G114+H114)*5%</f>
        <v>36.3181186666666</v>
      </c>
      <c r="J114" s="23">
        <f t="shared" si="19"/>
        <v>68.6412442799999</v>
      </c>
      <c r="K114" s="23">
        <f t="shared" si="20"/>
        <v>831.321736279999</v>
      </c>
      <c r="L114" s="23">
        <f t="shared" si="21"/>
        <v>831.321736279999</v>
      </c>
      <c r="M114" s="23" t="s">
        <v>170</v>
      </c>
      <c r="N114" s="23" t="s">
        <v>338</v>
      </c>
      <c r="O114" s="46"/>
    </row>
    <row r="115" customHeight="1" spans="1:15">
      <c r="A115" s="20">
        <v>4</v>
      </c>
      <c r="B115" s="22" t="s">
        <v>339</v>
      </c>
      <c r="C115" s="22" t="s">
        <v>340</v>
      </c>
      <c r="D115" s="17" t="s">
        <v>204</v>
      </c>
      <c r="E115" s="17">
        <v>1</v>
      </c>
      <c r="F115" s="23">
        <v>50</v>
      </c>
      <c r="G115" s="23">
        <v>669.170666666666</v>
      </c>
      <c r="H115" s="23">
        <f t="shared" si="18"/>
        <v>7.19170666666666</v>
      </c>
      <c r="I115" s="23">
        <f t="shared" si="23"/>
        <v>36.3181186666666</v>
      </c>
      <c r="J115" s="23">
        <f t="shared" si="19"/>
        <v>68.6412442799999</v>
      </c>
      <c r="K115" s="23">
        <f t="shared" si="20"/>
        <v>831.321736279999</v>
      </c>
      <c r="L115" s="23">
        <f t="shared" si="21"/>
        <v>831.321736279999</v>
      </c>
      <c r="M115" s="23" t="s">
        <v>170</v>
      </c>
      <c r="N115" s="23" t="s">
        <v>338</v>
      </c>
      <c r="O115" s="46"/>
    </row>
    <row r="116" customHeight="1" spans="1:15">
      <c r="A116" s="20">
        <v>5</v>
      </c>
      <c r="B116" s="22" t="s">
        <v>341</v>
      </c>
      <c r="C116" s="22" t="s">
        <v>342</v>
      </c>
      <c r="D116" s="17" t="s">
        <v>204</v>
      </c>
      <c r="E116" s="17">
        <v>1</v>
      </c>
      <c r="F116" s="23">
        <v>50</v>
      </c>
      <c r="G116" s="23">
        <v>1580.94444444445</v>
      </c>
      <c r="H116" s="23">
        <f t="shared" si="18"/>
        <v>16.3094444444445</v>
      </c>
      <c r="I116" s="23">
        <f t="shared" si="23"/>
        <v>82.3626944444447</v>
      </c>
      <c r="J116" s="23">
        <f t="shared" si="19"/>
        <v>155.665492500001</v>
      </c>
      <c r="K116" s="23">
        <f t="shared" si="20"/>
        <v>1885.28207583334</v>
      </c>
      <c r="L116" s="23">
        <f t="shared" si="21"/>
        <v>1885.28207583334</v>
      </c>
      <c r="M116" s="23" t="s">
        <v>170</v>
      </c>
      <c r="N116" s="23" t="s">
        <v>343</v>
      </c>
      <c r="O116" s="46"/>
    </row>
    <row r="117" customHeight="1" spans="1:15">
      <c r="A117" s="20">
        <v>6</v>
      </c>
      <c r="B117" s="22" t="s">
        <v>344</v>
      </c>
      <c r="C117" s="22" t="s">
        <v>345</v>
      </c>
      <c r="D117" s="17" t="s">
        <v>303</v>
      </c>
      <c r="E117" s="20">
        <v>750</v>
      </c>
      <c r="F117" s="23">
        <v>2</v>
      </c>
      <c r="G117" s="23">
        <v>1.32666666666666</v>
      </c>
      <c r="H117" s="23">
        <f t="shared" si="18"/>
        <v>0.0332666666666666</v>
      </c>
      <c r="I117" s="23">
        <f t="shared" si="23"/>
        <v>0.167996666666666</v>
      </c>
      <c r="J117" s="23">
        <f t="shared" si="19"/>
        <v>0.317513699999999</v>
      </c>
      <c r="K117" s="23">
        <f t="shared" si="20"/>
        <v>3.84544369999999</v>
      </c>
      <c r="L117" s="23">
        <f t="shared" si="21"/>
        <v>2884.08277499999</v>
      </c>
      <c r="M117" s="23" t="s">
        <v>112</v>
      </c>
      <c r="N117" s="23" t="s">
        <v>335</v>
      </c>
      <c r="O117" s="46"/>
    </row>
    <row r="118" customHeight="1" spans="1:15">
      <c r="A118" s="14" t="s">
        <v>346</v>
      </c>
      <c r="B118" s="15"/>
      <c r="C118" s="16"/>
      <c r="D118" s="17" t="s">
        <v>30</v>
      </c>
      <c r="E118" s="18"/>
      <c r="F118" s="19"/>
      <c r="G118" s="19"/>
      <c r="H118" s="23"/>
      <c r="I118" s="23"/>
      <c r="J118" s="23"/>
      <c r="K118" s="45"/>
      <c r="L118" s="47">
        <f>SUM(L119:L125)</f>
        <v>35895.1355625088</v>
      </c>
      <c r="M118" s="23"/>
      <c r="N118" s="23"/>
      <c r="O118" s="44"/>
    </row>
    <row r="119" customHeight="1" spans="1:15">
      <c r="A119" s="54">
        <v>1</v>
      </c>
      <c r="B119" s="24" t="s">
        <v>347</v>
      </c>
      <c r="C119" s="22" t="s">
        <v>348</v>
      </c>
      <c r="D119" s="17" t="s">
        <v>77</v>
      </c>
      <c r="E119" s="17">
        <v>1</v>
      </c>
      <c r="F119" s="23">
        <v>600</v>
      </c>
      <c r="G119" s="23">
        <v>5000</v>
      </c>
      <c r="H119" s="23">
        <f t="shared" si="18"/>
        <v>56</v>
      </c>
      <c r="I119" s="23">
        <f t="shared" si="23"/>
        <v>282.8</v>
      </c>
      <c r="J119" s="23">
        <f t="shared" si="19"/>
        <v>534.492</v>
      </c>
      <c r="K119" s="23">
        <f t="shared" si="20"/>
        <v>6473.292</v>
      </c>
      <c r="L119" s="23">
        <f t="shared" si="21"/>
        <v>6473.292</v>
      </c>
      <c r="M119" s="23" t="s">
        <v>112</v>
      </c>
      <c r="N119" s="23" t="s">
        <v>347</v>
      </c>
      <c r="O119" s="46"/>
    </row>
    <row r="120" customHeight="1" spans="1:15">
      <c r="A120" s="54">
        <v>2</v>
      </c>
      <c r="B120" s="24" t="s">
        <v>349</v>
      </c>
      <c r="C120" s="24" t="s">
        <v>350</v>
      </c>
      <c r="D120" s="17" t="s">
        <v>204</v>
      </c>
      <c r="E120" s="17">
        <v>1</v>
      </c>
      <c r="F120" s="23">
        <v>200</v>
      </c>
      <c r="G120" s="23">
        <v>850</v>
      </c>
      <c r="H120" s="23">
        <f t="shared" si="18"/>
        <v>10.5</v>
      </c>
      <c r="I120" s="23">
        <f t="shared" ref="I120:I125" si="24">(F120+G120+H120)*5%</f>
        <v>53.025</v>
      </c>
      <c r="J120" s="23">
        <f t="shared" si="19"/>
        <v>100.21725</v>
      </c>
      <c r="K120" s="23">
        <f t="shared" si="20"/>
        <v>1213.74225</v>
      </c>
      <c r="L120" s="23">
        <f t="shared" si="21"/>
        <v>1213.74225</v>
      </c>
      <c r="M120" s="23" t="s">
        <v>112</v>
      </c>
      <c r="N120" s="23" t="s">
        <v>349</v>
      </c>
      <c r="O120" s="46"/>
    </row>
    <row r="121" customHeight="1" spans="1:15">
      <c r="A121" s="54">
        <v>3</v>
      </c>
      <c r="B121" s="24" t="s">
        <v>351</v>
      </c>
      <c r="C121" s="22" t="s">
        <v>352</v>
      </c>
      <c r="D121" s="17" t="s">
        <v>303</v>
      </c>
      <c r="E121" s="17">
        <v>1</v>
      </c>
      <c r="F121" s="23">
        <v>200</v>
      </c>
      <c r="G121" s="23">
        <v>1269.41052631579</v>
      </c>
      <c r="H121" s="23">
        <f t="shared" si="18"/>
        <v>14.6941052631579</v>
      </c>
      <c r="I121" s="23">
        <f t="shared" si="24"/>
        <v>74.2052315789474</v>
      </c>
      <c r="J121" s="23">
        <f t="shared" si="19"/>
        <v>140.247887684211</v>
      </c>
      <c r="K121" s="23">
        <f t="shared" si="20"/>
        <v>1698.55775084211</v>
      </c>
      <c r="L121" s="23">
        <f t="shared" si="21"/>
        <v>1698.55775084211</v>
      </c>
      <c r="M121" s="23" t="s">
        <v>112</v>
      </c>
      <c r="N121" s="23" t="s">
        <v>351</v>
      </c>
      <c r="O121" s="46"/>
    </row>
    <row r="122" customHeight="1" spans="1:15">
      <c r="A122" s="54">
        <v>4</v>
      </c>
      <c r="B122" s="24" t="s">
        <v>353</v>
      </c>
      <c r="C122" s="22" t="s">
        <v>354</v>
      </c>
      <c r="D122" s="17" t="s">
        <v>77</v>
      </c>
      <c r="E122" s="17">
        <v>1</v>
      </c>
      <c r="F122" s="23">
        <v>800</v>
      </c>
      <c r="G122" s="23">
        <v>19500</v>
      </c>
      <c r="H122" s="23">
        <f t="shared" si="18"/>
        <v>203</v>
      </c>
      <c r="I122" s="23">
        <f t="shared" si="24"/>
        <v>1025.15</v>
      </c>
      <c r="J122" s="23">
        <f t="shared" si="19"/>
        <v>1937.5335</v>
      </c>
      <c r="K122" s="23">
        <f t="shared" si="20"/>
        <v>23465.6835</v>
      </c>
      <c r="L122" s="23">
        <f t="shared" si="21"/>
        <v>23465.6835</v>
      </c>
      <c r="M122" s="23" t="s">
        <v>355</v>
      </c>
      <c r="N122" s="23" t="s">
        <v>356</v>
      </c>
      <c r="O122" s="46"/>
    </row>
    <row r="123" customHeight="1" spans="1:15">
      <c r="A123" s="54">
        <v>5</v>
      </c>
      <c r="B123" s="24" t="s">
        <v>357</v>
      </c>
      <c r="C123" s="22" t="s">
        <v>358</v>
      </c>
      <c r="D123" s="17" t="s">
        <v>146</v>
      </c>
      <c r="E123" s="54">
        <v>58</v>
      </c>
      <c r="F123" s="23">
        <v>5</v>
      </c>
      <c r="G123" s="23">
        <v>22.1111111111111</v>
      </c>
      <c r="H123" s="23">
        <f t="shared" si="18"/>
        <v>0.271111111111111</v>
      </c>
      <c r="I123" s="23">
        <f t="shared" si="24"/>
        <v>1.36911111111111</v>
      </c>
      <c r="J123" s="23">
        <f t="shared" si="19"/>
        <v>2.58762</v>
      </c>
      <c r="K123" s="23">
        <f t="shared" si="20"/>
        <v>31.3389533333333</v>
      </c>
      <c r="L123" s="23">
        <f t="shared" si="21"/>
        <v>1817.65929333333</v>
      </c>
      <c r="M123" s="23" t="s">
        <v>112</v>
      </c>
      <c r="N123" s="23" t="s">
        <v>359</v>
      </c>
      <c r="O123" s="46"/>
    </row>
    <row r="124" customHeight="1" spans="1:15">
      <c r="A124" s="54">
        <v>6</v>
      </c>
      <c r="B124" s="24" t="s">
        <v>360</v>
      </c>
      <c r="C124" s="22" t="s">
        <v>361</v>
      </c>
      <c r="D124" s="17" t="s">
        <v>146</v>
      </c>
      <c r="E124" s="54">
        <v>27</v>
      </c>
      <c r="F124" s="23">
        <v>5</v>
      </c>
      <c r="G124" s="23">
        <v>31.5</v>
      </c>
      <c r="H124" s="23">
        <f t="shared" si="18"/>
        <v>0.365</v>
      </c>
      <c r="I124" s="23">
        <f t="shared" si="24"/>
        <v>1.84325</v>
      </c>
      <c r="J124" s="23">
        <f t="shared" si="19"/>
        <v>3.4837425</v>
      </c>
      <c r="K124" s="23">
        <f t="shared" si="20"/>
        <v>42.1919925</v>
      </c>
      <c r="L124" s="23">
        <f t="shared" si="21"/>
        <v>1139.1837975</v>
      </c>
      <c r="M124" s="23" t="s">
        <v>112</v>
      </c>
      <c r="N124" s="23" t="s">
        <v>362</v>
      </c>
      <c r="O124" s="46"/>
    </row>
    <row r="125" customHeight="1" spans="1:15">
      <c r="A125" s="54">
        <v>7</v>
      </c>
      <c r="B125" s="24" t="s">
        <v>363</v>
      </c>
      <c r="C125" s="22" t="s">
        <v>364</v>
      </c>
      <c r="D125" s="17" t="s">
        <v>77</v>
      </c>
      <c r="E125" s="54">
        <v>1</v>
      </c>
      <c r="F125" s="23">
        <v>20</v>
      </c>
      <c r="G125" s="23">
        <v>55.2777777777778</v>
      </c>
      <c r="H125" s="23">
        <f t="shared" si="18"/>
        <v>0.752777777777778</v>
      </c>
      <c r="I125" s="23">
        <f t="shared" si="24"/>
        <v>3.80152777777778</v>
      </c>
      <c r="J125" s="23">
        <f t="shared" si="19"/>
        <v>7.1848875</v>
      </c>
      <c r="K125" s="23">
        <f t="shared" si="20"/>
        <v>87.0169708333334</v>
      </c>
      <c r="L125" s="23">
        <f t="shared" si="21"/>
        <v>87.0169708333334</v>
      </c>
      <c r="M125" s="23" t="s">
        <v>365</v>
      </c>
      <c r="N125" s="23" t="s">
        <v>366</v>
      </c>
      <c r="O125" s="46"/>
    </row>
    <row r="126" customHeight="1" spans="1:15">
      <c r="A126" s="14" t="s">
        <v>367</v>
      </c>
      <c r="B126" s="15"/>
      <c r="C126" s="16"/>
      <c r="D126" s="17" t="s">
        <v>30</v>
      </c>
      <c r="E126" s="18"/>
      <c r="F126" s="19"/>
      <c r="G126" s="19"/>
      <c r="H126" s="23"/>
      <c r="I126" s="23"/>
      <c r="J126" s="23"/>
      <c r="K126" s="45"/>
      <c r="L126" s="47">
        <f>SUM(L127:L134)</f>
        <v>17318.5463050617</v>
      </c>
      <c r="M126" s="23"/>
      <c r="N126" s="23"/>
      <c r="O126" s="44"/>
    </row>
    <row r="127" s="3" customFormat="1" customHeight="1" spans="1:15">
      <c r="A127" s="54">
        <v>1</v>
      </c>
      <c r="B127" s="55" t="s">
        <v>368</v>
      </c>
      <c r="C127" s="56" t="s">
        <v>369</v>
      </c>
      <c r="D127" s="57" t="s">
        <v>303</v>
      </c>
      <c r="E127" s="20">
        <v>9</v>
      </c>
      <c r="F127" s="23">
        <v>80</v>
      </c>
      <c r="G127" s="23">
        <v>242.245842105262</v>
      </c>
      <c r="H127" s="23">
        <f t="shared" si="18"/>
        <v>3.22245842105262</v>
      </c>
      <c r="I127" s="23">
        <f>(F127+G127+H127)*5%</f>
        <v>16.2734150263157</v>
      </c>
      <c r="J127" s="23">
        <f t="shared" si="19"/>
        <v>30.7567543997367</v>
      </c>
      <c r="K127" s="23">
        <f t="shared" si="20"/>
        <v>372.498469952367</v>
      </c>
      <c r="L127" s="23">
        <f t="shared" si="21"/>
        <v>3352.4862295713</v>
      </c>
      <c r="M127" s="23" t="s">
        <v>370</v>
      </c>
      <c r="N127" s="23" t="s">
        <v>371</v>
      </c>
      <c r="O127" s="46"/>
    </row>
    <row r="128" s="3" customFormat="1" customHeight="1" spans="1:15">
      <c r="A128" s="54">
        <v>2</v>
      </c>
      <c r="B128" s="58" t="s">
        <v>372</v>
      </c>
      <c r="C128" s="59" t="s">
        <v>373</v>
      </c>
      <c r="D128" s="49" t="s">
        <v>77</v>
      </c>
      <c r="E128" s="20">
        <v>1</v>
      </c>
      <c r="F128" s="23">
        <v>50</v>
      </c>
      <c r="G128" s="23">
        <v>2240</v>
      </c>
      <c r="H128" s="23">
        <f t="shared" si="18"/>
        <v>22.9</v>
      </c>
      <c r="I128" s="23">
        <f t="shared" ref="I128:I134" si="25">(F128+G128+H128)*5%</f>
        <v>115.645</v>
      </c>
      <c r="J128" s="23">
        <f t="shared" si="19"/>
        <v>218.56905</v>
      </c>
      <c r="K128" s="23">
        <f t="shared" si="20"/>
        <v>2647.11405</v>
      </c>
      <c r="L128" s="23">
        <f t="shared" si="21"/>
        <v>2647.11405</v>
      </c>
      <c r="M128" s="23" t="s">
        <v>370</v>
      </c>
      <c r="N128" s="23" t="s">
        <v>374</v>
      </c>
      <c r="O128" s="46"/>
    </row>
    <row r="129" s="3" customFormat="1" customHeight="1" spans="1:15">
      <c r="A129" s="54">
        <v>3</v>
      </c>
      <c r="B129" s="58" t="s">
        <v>375</v>
      </c>
      <c r="C129" s="59" t="s">
        <v>376</v>
      </c>
      <c r="D129" s="49" t="s">
        <v>77</v>
      </c>
      <c r="E129" s="20">
        <v>1</v>
      </c>
      <c r="F129" s="23">
        <v>50</v>
      </c>
      <c r="G129" s="23">
        <v>707.696368421052</v>
      </c>
      <c r="H129" s="23">
        <f t="shared" si="18"/>
        <v>7.57696368421052</v>
      </c>
      <c r="I129" s="23">
        <f t="shared" si="25"/>
        <v>38.2636666052631</v>
      </c>
      <c r="J129" s="23">
        <f t="shared" si="19"/>
        <v>72.3183298839473</v>
      </c>
      <c r="K129" s="23">
        <f t="shared" si="20"/>
        <v>875.855328594473</v>
      </c>
      <c r="L129" s="23">
        <f t="shared" si="21"/>
        <v>875.855328594473</v>
      </c>
      <c r="M129" s="23" t="s">
        <v>370</v>
      </c>
      <c r="N129" s="23" t="s">
        <v>377</v>
      </c>
      <c r="O129" s="46"/>
    </row>
    <row r="130" s="3" customFormat="1" customHeight="1" spans="1:15">
      <c r="A130" s="54">
        <v>4</v>
      </c>
      <c r="B130" s="58" t="s">
        <v>378</v>
      </c>
      <c r="C130" s="59" t="s">
        <v>379</v>
      </c>
      <c r="D130" s="49" t="s">
        <v>77</v>
      </c>
      <c r="E130" s="20">
        <v>1</v>
      </c>
      <c r="F130" s="23">
        <v>20</v>
      </c>
      <c r="G130" s="23">
        <v>622.040833333334</v>
      </c>
      <c r="H130" s="23">
        <f t="shared" si="18"/>
        <v>6.42040833333334</v>
      </c>
      <c r="I130" s="23">
        <f t="shared" si="25"/>
        <v>32.4230620833334</v>
      </c>
      <c r="J130" s="23">
        <f t="shared" si="19"/>
        <v>61.2795873375001</v>
      </c>
      <c r="K130" s="23">
        <f t="shared" si="20"/>
        <v>742.163891087501</v>
      </c>
      <c r="L130" s="23">
        <f t="shared" si="21"/>
        <v>742.163891087501</v>
      </c>
      <c r="M130" s="23" t="s">
        <v>370</v>
      </c>
      <c r="N130" s="23" t="s">
        <v>380</v>
      </c>
      <c r="O130" s="46"/>
    </row>
    <row r="131" s="3" customFormat="1" customHeight="1" spans="1:15">
      <c r="A131" s="54">
        <v>5</v>
      </c>
      <c r="B131" s="58" t="s">
        <v>381</v>
      </c>
      <c r="C131" s="59" t="s">
        <v>382</v>
      </c>
      <c r="D131" s="49" t="s">
        <v>77</v>
      </c>
      <c r="E131" s="20">
        <v>1</v>
      </c>
      <c r="F131" s="23">
        <v>30</v>
      </c>
      <c r="G131" s="23">
        <v>930.901052631579</v>
      </c>
      <c r="H131" s="23">
        <f t="shared" si="18"/>
        <v>9.60901052631579</v>
      </c>
      <c r="I131" s="23">
        <f t="shared" si="25"/>
        <v>48.5255031578947</v>
      </c>
      <c r="J131" s="23">
        <f t="shared" si="19"/>
        <v>91.713200968421</v>
      </c>
      <c r="K131" s="23">
        <f t="shared" si="20"/>
        <v>1110.74876728421</v>
      </c>
      <c r="L131" s="23">
        <f t="shared" si="21"/>
        <v>1110.74876728421</v>
      </c>
      <c r="M131" s="23" t="s">
        <v>370</v>
      </c>
      <c r="N131" s="23" t="s">
        <v>383</v>
      </c>
      <c r="O131" s="46"/>
    </row>
    <row r="132" s="3" customFormat="1" customHeight="1" spans="1:15">
      <c r="A132" s="54">
        <v>6</v>
      </c>
      <c r="B132" s="58" t="s">
        <v>384</v>
      </c>
      <c r="C132" s="59" t="s">
        <v>385</v>
      </c>
      <c r="D132" s="49" t="s">
        <v>77</v>
      </c>
      <c r="E132" s="20">
        <v>1</v>
      </c>
      <c r="F132" s="23">
        <v>20</v>
      </c>
      <c r="G132" s="23">
        <v>279.270315789473</v>
      </c>
      <c r="H132" s="23">
        <f t="shared" si="18"/>
        <v>2.99270315789473</v>
      </c>
      <c r="I132" s="23">
        <f t="shared" si="25"/>
        <v>15.1131509473684</v>
      </c>
      <c r="J132" s="23">
        <f t="shared" si="19"/>
        <v>28.5638552905262</v>
      </c>
      <c r="K132" s="23">
        <f t="shared" si="20"/>
        <v>345.940025185262</v>
      </c>
      <c r="L132" s="23">
        <f t="shared" si="21"/>
        <v>345.940025185262</v>
      </c>
      <c r="M132" s="23" t="s">
        <v>370</v>
      </c>
      <c r="N132" s="23" t="s">
        <v>386</v>
      </c>
      <c r="O132" s="46"/>
    </row>
    <row r="133" customHeight="1" spans="1:15">
      <c r="A133" s="54">
        <v>7</v>
      </c>
      <c r="B133" s="58" t="s">
        <v>387</v>
      </c>
      <c r="C133" s="59" t="s">
        <v>388</v>
      </c>
      <c r="D133" s="49" t="s">
        <v>146</v>
      </c>
      <c r="E133" s="20">
        <v>859</v>
      </c>
      <c r="F133" s="23">
        <v>1.5</v>
      </c>
      <c r="G133" s="23">
        <v>5.61180000000001</v>
      </c>
      <c r="H133" s="23">
        <f t="shared" si="18"/>
        <v>0.0711180000000001</v>
      </c>
      <c r="I133" s="23">
        <f t="shared" si="25"/>
        <v>0.3591459</v>
      </c>
      <c r="J133" s="23">
        <f t="shared" si="19"/>
        <v>0.678785751000001</v>
      </c>
      <c r="K133" s="23">
        <f t="shared" si="20"/>
        <v>8.22084965100001</v>
      </c>
      <c r="L133" s="23">
        <f t="shared" si="21"/>
        <v>7061.70985020901</v>
      </c>
      <c r="M133" s="23" t="s">
        <v>147</v>
      </c>
      <c r="N133" s="23" t="s">
        <v>387</v>
      </c>
      <c r="O133" s="46"/>
    </row>
    <row r="134" customHeight="1" spans="1:15">
      <c r="A134" s="54">
        <v>8</v>
      </c>
      <c r="B134" s="58" t="s">
        <v>218</v>
      </c>
      <c r="C134" s="59" t="s">
        <v>219</v>
      </c>
      <c r="D134" s="17" t="s">
        <v>146</v>
      </c>
      <c r="E134" s="20">
        <v>260</v>
      </c>
      <c r="F134" s="23">
        <v>3</v>
      </c>
      <c r="G134" s="23">
        <v>0.9346035</v>
      </c>
      <c r="H134" s="23">
        <f t="shared" si="18"/>
        <v>0.039346035</v>
      </c>
      <c r="I134" s="23">
        <f t="shared" si="25"/>
        <v>0.19869747675</v>
      </c>
      <c r="J134" s="23">
        <f t="shared" si="19"/>
        <v>0.3755382310575</v>
      </c>
      <c r="K134" s="23">
        <f t="shared" si="20"/>
        <v>4.5481852428075</v>
      </c>
      <c r="L134" s="23">
        <f t="shared" si="21"/>
        <v>1182.52816312995</v>
      </c>
      <c r="M134" s="23" t="s">
        <v>112</v>
      </c>
      <c r="N134" s="23" t="s">
        <v>218</v>
      </c>
      <c r="O134" s="46"/>
    </row>
    <row r="135" customHeight="1" spans="1:15">
      <c r="A135" s="14" t="s">
        <v>389</v>
      </c>
      <c r="B135" s="15"/>
      <c r="C135" s="16"/>
      <c r="D135" s="17" t="s">
        <v>30</v>
      </c>
      <c r="E135" s="18"/>
      <c r="F135" s="19"/>
      <c r="G135" s="19"/>
      <c r="H135" s="23"/>
      <c r="I135" s="23"/>
      <c r="J135" s="23"/>
      <c r="K135" s="45"/>
      <c r="L135" s="47">
        <f>SUM(L136:L146)</f>
        <v>63712.1040111265</v>
      </c>
      <c r="M135" s="23"/>
      <c r="N135" s="23"/>
      <c r="O135" s="44"/>
    </row>
    <row r="136" s="3" customFormat="1" customHeight="1" spans="1:15">
      <c r="A136" s="20">
        <v>1</v>
      </c>
      <c r="B136" s="21" t="s">
        <v>390</v>
      </c>
      <c r="C136" s="21" t="s">
        <v>391</v>
      </c>
      <c r="D136" s="44" t="s">
        <v>77</v>
      </c>
      <c r="E136" s="20">
        <v>4</v>
      </c>
      <c r="F136" s="23">
        <v>300</v>
      </c>
      <c r="G136" s="23">
        <v>4800</v>
      </c>
      <c r="H136" s="23">
        <f t="shared" ref="H135:H180" si="26">(F136+G136)*1%</f>
        <v>51</v>
      </c>
      <c r="I136" s="23">
        <f>(F136+G136+H136)*5%</f>
        <v>257.55</v>
      </c>
      <c r="J136" s="23">
        <f t="shared" ref="J135:J180" si="27">(I136+H136+G136+F136)*9%</f>
        <v>486.7695</v>
      </c>
      <c r="K136" s="23">
        <f t="shared" ref="K135:K180" si="28">J136+I136+H136+G136+F136</f>
        <v>5895.3195</v>
      </c>
      <c r="L136" s="23">
        <f t="shared" ref="L135:L180" si="29">K136*E136</f>
        <v>23581.278</v>
      </c>
      <c r="M136" s="23" t="s">
        <v>170</v>
      </c>
      <c r="N136" s="23" t="s">
        <v>392</v>
      </c>
      <c r="O136" s="46"/>
    </row>
    <row r="137" s="3" customFormat="1" customHeight="1" spans="1:15">
      <c r="A137" s="20">
        <v>2</v>
      </c>
      <c r="B137" s="21" t="s">
        <v>393</v>
      </c>
      <c r="C137" s="21" t="s">
        <v>394</v>
      </c>
      <c r="D137" s="44" t="s">
        <v>77</v>
      </c>
      <c r="E137" s="20">
        <v>4</v>
      </c>
      <c r="F137" s="23">
        <v>50</v>
      </c>
      <c r="G137" s="23">
        <v>1850</v>
      </c>
      <c r="H137" s="23">
        <f t="shared" si="26"/>
        <v>19</v>
      </c>
      <c r="I137" s="23">
        <f>(F137+G137+H137)*5%</f>
        <v>95.95</v>
      </c>
      <c r="J137" s="23">
        <f t="shared" si="27"/>
        <v>181.3455</v>
      </c>
      <c r="K137" s="23">
        <f t="shared" si="28"/>
        <v>2196.2955</v>
      </c>
      <c r="L137" s="23">
        <f t="shared" si="29"/>
        <v>8785.182</v>
      </c>
      <c r="M137" s="23" t="s">
        <v>170</v>
      </c>
      <c r="N137" s="23" t="s">
        <v>300</v>
      </c>
      <c r="O137" s="46"/>
    </row>
    <row r="138" s="3" customFormat="1" customHeight="1" spans="1:15">
      <c r="A138" s="20">
        <v>3</v>
      </c>
      <c r="B138" s="21" t="s">
        <v>390</v>
      </c>
      <c r="C138" s="21" t="s">
        <v>391</v>
      </c>
      <c r="D138" s="44" t="s">
        <v>77</v>
      </c>
      <c r="E138" s="20">
        <v>2</v>
      </c>
      <c r="F138" s="23">
        <v>300</v>
      </c>
      <c r="G138" s="23">
        <v>6200</v>
      </c>
      <c r="H138" s="23">
        <f t="shared" si="26"/>
        <v>65</v>
      </c>
      <c r="I138" s="23">
        <f t="shared" ref="I137:I146" si="30">(F138+G138+H138)*5%</f>
        <v>328.25</v>
      </c>
      <c r="J138" s="23">
        <f t="shared" si="27"/>
        <v>620.3925</v>
      </c>
      <c r="K138" s="23">
        <f t="shared" si="28"/>
        <v>7513.6425</v>
      </c>
      <c r="L138" s="23">
        <f t="shared" si="29"/>
        <v>15027.285</v>
      </c>
      <c r="M138" s="23" t="s">
        <v>170</v>
      </c>
      <c r="N138" s="23" t="s">
        <v>395</v>
      </c>
      <c r="O138" s="46"/>
    </row>
    <row r="139" s="2" customFormat="1" customHeight="1" spans="1:15">
      <c r="A139" s="20">
        <v>4</v>
      </c>
      <c r="B139" s="22" t="s">
        <v>396</v>
      </c>
      <c r="C139" s="22" t="s">
        <v>397</v>
      </c>
      <c r="D139" s="17" t="s">
        <v>77</v>
      </c>
      <c r="E139" s="20">
        <v>4</v>
      </c>
      <c r="F139" s="23">
        <v>50</v>
      </c>
      <c r="G139" s="23">
        <v>2280</v>
      </c>
      <c r="H139" s="23">
        <f t="shared" si="26"/>
        <v>23.3</v>
      </c>
      <c r="I139" s="23">
        <f t="shared" si="30"/>
        <v>117.665</v>
      </c>
      <c r="J139" s="23">
        <f t="shared" si="27"/>
        <v>222.38685</v>
      </c>
      <c r="K139" s="23">
        <f t="shared" si="28"/>
        <v>2693.35185</v>
      </c>
      <c r="L139" s="23">
        <f t="shared" si="29"/>
        <v>10773.4074</v>
      </c>
      <c r="M139" s="23" t="s">
        <v>170</v>
      </c>
      <c r="N139" s="23" t="s">
        <v>398</v>
      </c>
      <c r="O139" s="46"/>
    </row>
    <row r="140" s="2" customFormat="1" customHeight="1" spans="1:15">
      <c r="A140" s="20">
        <v>5</v>
      </c>
      <c r="B140" s="22" t="s">
        <v>180</v>
      </c>
      <c r="C140" s="22" t="s">
        <v>181</v>
      </c>
      <c r="D140" s="17" t="s">
        <v>77</v>
      </c>
      <c r="E140" s="20">
        <v>4</v>
      </c>
      <c r="F140" s="23">
        <v>50</v>
      </c>
      <c r="G140" s="23">
        <v>398</v>
      </c>
      <c r="H140" s="23">
        <f t="shared" si="26"/>
        <v>4.48</v>
      </c>
      <c r="I140" s="23">
        <f t="shared" si="30"/>
        <v>22.624</v>
      </c>
      <c r="J140" s="23">
        <f t="shared" si="27"/>
        <v>42.75936</v>
      </c>
      <c r="K140" s="23">
        <f t="shared" si="28"/>
        <v>517.86336</v>
      </c>
      <c r="L140" s="23">
        <f t="shared" si="29"/>
        <v>2071.45344</v>
      </c>
      <c r="M140" s="23" t="s">
        <v>170</v>
      </c>
      <c r="N140" s="23" t="s">
        <v>182</v>
      </c>
      <c r="O140" s="46"/>
    </row>
    <row r="141" s="2" customFormat="1" customHeight="1" spans="1:15">
      <c r="A141" s="20">
        <v>6</v>
      </c>
      <c r="B141" s="22" t="s">
        <v>183</v>
      </c>
      <c r="C141" s="22" t="s">
        <v>184</v>
      </c>
      <c r="D141" s="17" t="s">
        <v>77</v>
      </c>
      <c r="E141" s="20">
        <v>4</v>
      </c>
      <c r="F141" s="23">
        <v>100</v>
      </c>
      <c r="G141" s="23">
        <v>329</v>
      </c>
      <c r="H141" s="23">
        <f t="shared" si="26"/>
        <v>4.29</v>
      </c>
      <c r="I141" s="23">
        <f t="shared" si="30"/>
        <v>21.6645</v>
      </c>
      <c r="J141" s="23">
        <f t="shared" si="27"/>
        <v>40.945905</v>
      </c>
      <c r="K141" s="23">
        <f t="shared" si="28"/>
        <v>495.900405</v>
      </c>
      <c r="L141" s="23">
        <f t="shared" si="29"/>
        <v>1983.60162</v>
      </c>
      <c r="M141" s="23" t="s">
        <v>170</v>
      </c>
      <c r="N141" s="23" t="s">
        <v>399</v>
      </c>
      <c r="O141" s="46"/>
    </row>
    <row r="142" customHeight="1" spans="1:15">
      <c r="A142" s="20">
        <v>7</v>
      </c>
      <c r="B142" s="22" t="s">
        <v>258</v>
      </c>
      <c r="C142" s="22" t="s">
        <v>400</v>
      </c>
      <c r="D142" s="17" t="s">
        <v>77</v>
      </c>
      <c r="E142" s="20">
        <v>0</v>
      </c>
      <c r="F142" s="23">
        <v>35</v>
      </c>
      <c r="G142" s="23">
        <v>0</v>
      </c>
      <c r="H142" s="23">
        <f t="shared" si="26"/>
        <v>0.35</v>
      </c>
      <c r="I142" s="23">
        <f t="shared" si="30"/>
        <v>1.7675</v>
      </c>
      <c r="J142" s="23">
        <f t="shared" si="27"/>
        <v>3.340575</v>
      </c>
      <c r="K142" s="23">
        <f t="shared" si="28"/>
        <v>40.458075</v>
      </c>
      <c r="L142" s="23">
        <f t="shared" si="29"/>
        <v>0</v>
      </c>
      <c r="M142" s="23" t="s">
        <v>260</v>
      </c>
      <c r="N142" s="23" t="s">
        <v>261</v>
      </c>
      <c r="O142" s="46"/>
    </row>
    <row r="143" customHeight="1" spans="1:15">
      <c r="A143" s="20">
        <v>8</v>
      </c>
      <c r="B143" s="22" t="s">
        <v>210</v>
      </c>
      <c r="C143" s="22" t="s">
        <v>211</v>
      </c>
      <c r="D143" s="17" t="s">
        <v>146</v>
      </c>
      <c r="E143" s="20">
        <v>232</v>
      </c>
      <c r="F143" s="23">
        <v>1.2</v>
      </c>
      <c r="G143" s="23">
        <v>1.31383989473684</v>
      </c>
      <c r="H143" s="23">
        <f t="shared" si="26"/>
        <v>0.0251383989473684</v>
      </c>
      <c r="I143" s="23">
        <f t="shared" si="30"/>
        <v>0.126948914684211</v>
      </c>
      <c r="J143" s="23">
        <f t="shared" si="27"/>
        <v>0.239933448753158</v>
      </c>
      <c r="K143" s="23">
        <f t="shared" si="28"/>
        <v>2.90586065712158</v>
      </c>
      <c r="L143" s="23">
        <f t="shared" si="29"/>
        <v>674.159672452207</v>
      </c>
      <c r="M143" s="23" t="s">
        <v>147</v>
      </c>
      <c r="N143" s="23" t="s">
        <v>210</v>
      </c>
      <c r="O143" s="46"/>
    </row>
    <row r="144" customHeight="1" spans="1:15">
      <c r="A144" s="20">
        <v>9</v>
      </c>
      <c r="B144" s="22" t="s">
        <v>401</v>
      </c>
      <c r="C144" s="22" t="s">
        <v>402</v>
      </c>
      <c r="D144" s="17" t="s">
        <v>146</v>
      </c>
      <c r="E144" s="20">
        <v>40</v>
      </c>
      <c r="F144" s="23">
        <v>2</v>
      </c>
      <c r="G144" s="23">
        <v>8.20885473684211</v>
      </c>
      <c r="H144" s="23">
        <f t="shared" si="26"/>
        <v>0.102088547368421</v>
      </c>
      <c r="I144" s="23">
        <f t="shared" si="30"/>
        <v>0.515547164210527</v>
      </c>
      <c r="J144" s="23">
        <f t="shared" si="27"/>
        <v>0.974384140357895</v>
      </c>
      <c r="K144" s="23">
        <f t="shared" si="28"/>
        <v>11.800874588779</v>
      </c>
      <c r="L144" s="23">
        <f t="shared" si="29"/>
        <v>472.034983551158</v>
      </c>
      <c r="M144" s="23" t="s">
        <v>147</v>
      </c>
      <c r="N144" s="23" t="s">
        <v>316</v>
      </c>
      <c r="O144" s="46"/>
    </row>
    <row r="145" customHeight="1" spans="1:15">
      <c r="A145" s="20">
        <v>10</v>
      </c>
      <c r="B145" s="22" t="s">
        <v>403</v>
      </c>
      <c r="C145" s="22" t="s">
        <v>404</v>
      </c>
      <c r="D145" s="17" t="s">
        <v>146</v>
      </c>
      <c r="E145" s="20">
        <v>15</v>
      </c>
      <c r="F145" s="23">
        <v>1.5</v>
      </c>
      <c r="G145" s="23">
        <v>4.522275</v>
      </c>
      <c r="H145" s="23">
        <f t="shared" si="26"/>
        <v>0.06022275</v>
      </c>
      <c r="I145" s="23">
        <f t="shared" si="30"/>
        <v>0.3041248875</v>
      </c>
      <c r="J145" s="23">
        <f t="shared" si="27"/>
        <v>0.574796037375</v>
      </c>
      <c r="K145" s="23">
        <f t="shared" si="28"/>
        <v>6.961418674875</v>
      </c>
      <c r="L145" s="23">
        <f t="shared" si="29"/>
        <v>104.421280123125</v>
      </c>
      <c r="M145" s="23" t="s">
        <v>147</v>
      </c>
      <c r="N145" s="23" t="s">
        <v>403</v>
      </c>
      <c r="O145" s="46"/>
    </row>
    <row r="146" customHeight="1" spans="1:15">
      <c r="A146" s="20">
        <v>11</v>
      </c>
      <c r="B146" s="22" t="s">
        <v>220</v>
      </c>
      <c r="C146" s="22" t="s">
        <v>221</v>
      </c>
      <c r="D146" s="17" t="s">
        <v>146</v>
      </c>
      <c r="E146" s="20">
        <v>45</v>
      </c>
      <c r="F146" s="23">
        <v>3</v>
      </c>
      <c r="G146" s="23">
        <v>1.6</v>
      </c>
      <c r="H146" s="23">
        <f t="shared" si="26"/>
        <v>0.046</v>
      </c>
      <c r="I146" s="23">
        <f t="shared" si="30"/>
        <v>0.2323</v>
      </c>
      <c r="J146" s="23">
        <f t="shared" si="27"/>
        <v>0.439047</v>
      </c>
      <c r="K146" s="23">
        <f t="shared" si="28"/>
        <v>5.317347</v>
      </c>
      <c r="L146" s="23">
        <f t="shared" si="29"/>
        <v>239.280615</v>
      </c>
      <c r="M146" s="23" t="s">
        <v>112</v>
      </c>
      <c r="N146" s="23" t="s">
        <v>220</v>
      </c>
      <c r="O146" s="46"/>
    </row>
    <row r="147" customHeight="1" spans="1:15">
      <c r="A147" s="14" t="s">
        <v>405</v>
      </c>
      <c r="B147" s="15"/>
      <c r="C147" s="16"/>
      <c r="D147" s="17" t="s">
        <v>30</v>
      </c>
      <c r="E147" s="18"/>
      <c r="F147" s="19"/>
      <c r="G147" s="19"/>
      <c r="H147" s="23"/>
      <c r="I147" s="23"/>
      <c r="J147" s="23"/>
      <c r="K147" s="45"/>
      <c r="L147" s="47">
        <f>SUM(L148:L162)</f>
        <v>68177.54677724</v>
      </c>
      <c r="M147" s="23"/>
      <c r="N147" s="23"/>
      <c r="O147" s="44"/>
    </row>
    <row r="148" s="3" customFormat="1" customHeight="1" spans="1:15">
      <c r="A148" s="20">
        <v>1</v>
      </c>
      <c r="B148" s="22" t="s">
        <v>406</v>
      </c>
      <c r="C148" s="22" t="s">
        <v>407</v>
      </c>
      <c r="D148" s="17" t="s">
        <v>77</v>
      </c>
      <c r="E148" s="20">
        <v>4</v>
      </c>
      <c r="F148" s="23">
        <v>600</v>
      </c>
      <c r="G148" s="23">
        <v>3600</v>
      </c>
      <c r="H148" s="23">
        <f t="shared" si="26"/>
        <v>42</v>
      </c>
      <c r="I148" s="23">
        <f>(F148+G148+H148)*5%</f>
        <v>212.1</v>
      </c>
      <c r="J148" s="23">
        <f t="shared" si="27"/>
        <v>400.869</v>
      </c>
      <c r="K148" s="23">
        <f t="shared" si="28"/>
        <v>4854.969</v>
      </c>
      <c r="L148" s="23">
        <f t="shared" si="29"/>
        <v>19419.876</v>
      </c>
      <c r="M148" s="23" t="s">
        <v>170</v>
      </c>
      <c r="N148" s="23" t="s">
        <v>408</v>
      </c>
      <c r="O148" s="46"/>
    </row>
    <row r="149" s="3" customFormat="1" customHeight="1" spans="1:15">
      <c r="A149" s="20">
        <v>2</v>
      </c>
      <c r="B149" s="22" t="s">
        <v>409</v>
      </c>
      <c r="C149" s="22" t="s">
        <v>410</v>
      </c>
      <c r="D149" s="17" t="s">
        <v>77</v>
      </c>
      <c r="E149" s="20">
        <v>4</v>
      </c>
      <c r="F149" s="23">
        <v>600</v>
      </c>
      <c r="G149" s="23">
        <v>5500</v>
      </c>
      <c r="H149" s="23">
        <f t="shared" si="26"/>
        <v>61</v>
      </c>
      <c r="I149" s="23">
        <f t="shared" ref="I149:I162" si="31">(F149+G149+H149)*5%</f>
        <v>308.05</v>
      </c>
      <c r="J149" s="23">
        <f t="shared" si="27"/>
        <v>582.2145</v>
      </c>
      <c r="K149" s="23">
        <f t="shared" si="28"/>
        <v>7051.2645</v>
      </c>
      <c r="L149" s="23">
        <f t="shared" si="29"/>
        <v>28205.058</v>
      </c>
      <c r="M149" s="23" t="s">
        <v>170</v>
      </c>
      <c r="N149" s="23" t="s">
        <v>411</v>
      </c>
      <c r="O149" s="46"/>
    </row>
    <row r="150" customHeight="1" spans="1:15">
      <c r="A150" s="20">
        <v>3</v>
      </c>
      <c r="B150" s="22" t="s">
        <v>412</v>
      </c>
      <c r="C150" s="22" t="s">
        <v>413</v>
      </c>
      <c r="D150" s="17" t="s">
        <v>303</v>
      </c>
      <c r="E150" s="20">
        <f>E148</f>
        <v>4</v>
      </c>
      <c r="F150" s="23">
        <v>50</v>
      </c>
      <c r="G150" s="23">
        <v>214.477777777777</v>
      </c>
      <c r="H150" s="23">
        <f t="shared" si="26"/>
        <v>2.64477777777777</v>
      </c>
      <c r="I150" s="23">
        <f t="shared" si="31"/>
        <v>13.3561277777777</v>
      </c>
      <c r="J150" s="23">
        <f t="shared" si="27"/>
        <v>25.2430814999999</v>
      </c>
      <c r="K150" s="23">
        <f t="shared" si="28"/>
        <v>305.721764833332</v>
      </c>
      <c r="L150" s="23">
        <f t="shared" si="29"/>
        <v>1222.88705933333</v>
      </c>
      <c r="M150" s="23" t="s">
        <v>170</v>
      </c>
      <c r="N150" s="23" t="s">
        <v>414</v>
      </c>
      <c r="O150" s="46"/>
    </row>
    <row r="151" customHeight="1" spans="1:15">
      <c r="A151" s="20">
        <v>4</v>
      </c>
      <c r="B151" s="22" t="s">
        <v>415</v>
      </c>
      <c r="C151" s="22" t="s">
        <v>416</v>
      </c>
      <c r="D151" s="17" t="s">
        <v>303</v>
      </c>
      <c r="E151" s="20">
        <v>1</v>
      </c>
      <c r="F151" s="23">
        <v>30</v>
      </c>
      <c r="G151" s="23">
        <v>30.1485</v>
      </c>
      <c r="H151" s="23">
        <f t="shared" si="26"/>
        <v>0.601485</v>
      </c>
      <c r="I151" s="23">
        <f t="shared" si="31"/>
        <v>3.03749925</v>
      </c>
      <c r="J151" s="23">
        <f t="shared" si="27"/>
        <v>5.7408735825</v>
      </c>
      <c r="K151" s="23">
        <f t="shared" si="28"/>
        <v>69.5283578325</v>
      </c>
      <c r="L151" s="23">
        <f t="shared" si="29"/>
        <v>69.5283578325</v>
      </c>
      <c r="M151" s="23" t="s">
        <v>170</v>
      </c>
      <c r="N151" s="23" t="s">
        <v>415</v>
      </c>
      <c r="O151" s="46"/>
    </row>
    <row r="152" customHeight="1" spans="1:15">
      <c r="A152" s="20">
        <v>5</v>
      </c>
      <c r="B152" s="22" t="s">
        <v>417</v>
      </c>
      <c r="C152" s="22" t="s">
        <v>418</v>
      </c>
      <c r="D152" s="17" t="s">
        <v>303</v>
      </c>
      <c r="E152" s="20">
        <v>2</v>
      </c>
      <c r="F152" s="23">
        <v>30</v>
      </c>
      <c r="G152" s="23">
        <v>502.475</v>
      </c>
      <c r="H152" s="23">
        <f t="shared" si="26"/>
        <v>5.32475</v>
      </c>
      <c r="I152" s="23">
        <f t="shared" si="31"/>
        <v>26.8899875</v>
      </c>
      <c r="J152" s="23">
        <f t="shared" si="27"/>
        <v>50.822076375</v>
      </c>
      <c r="K152" s="23">
        <f t="shared" si="28"/>
        <v>615.511813875</v>
      </c>
      <c r="L152" s="23">
        <f t="shared" si="29"/>
        <v>1231.02362775</v>
      </c>
      <c r="M152" s="23" t="s">
        <v>170</v>
      </c>
      <c r="N152" s="23" t="s">
        <v>417</v>
      </c>
      <c r="O152" s="46"/>
    </row>
    <row r="153" customHeight="1" spans="1:15">
      <c r="A153" s="20">
        <v>6</v>
      </c>
      <c r="B153" s="22" t="s">
        <v>419</v>
      </c>
      <c r="C153" s="22" t="s">
        <v>420</v>
      </c>
      <c r="D153" s="17" t="s">
        <v>204</v>
      </c>
      <c r="E153" s="20">
        <v>1</v>
      </c>
      <c r="F153" s="23">
        <v>35</v>
      </c>
      <c r="G153" s="23">
        <v>4100</v>
      </c>
      <c r="H153" s="23">
        <f t="shared" si="26"/>
        <v>41.35</v>
      </c>
      <c r="I153" s="23">
        <f t="shared" si="31"/>
        <v>208.8175</v>
      </c>
      <c r="J153" s="23">
        <f t="shared" si="27"/>
        <v>394.665075</v>
      </c>
      <c r="K153" s="23">
        <f t="shared" si="28"/>
        <v>4779.832575</v>
      </c>
      <c r="L153" s="23">
        <f t="shared" si="29"/>
        <v>4779.832575</v>
      </c>
      <c r="M153" s="23" t="s">
        <v>260</v>
      </c>
      <c r="N153" s="23" t="s">
        <v>421</v>
      </c>
      <c r="O153" s="46"/>
    </row>
    <row r="154" customHeight="1" spans="1:15">
      <c r="A154" s="20">
        <v>7</v>
      </c>
      <c r="B154" s="22" t="s">
        <v>422</v>
      </c>
      <c r="C154" s="22" t="s">
        <v>423</v>
      </c>
      <c r="D154" s="17" t="s">
        <v>204</v>
      </c>
      <c r="E154" s="20">
        <v>8</v>
      </c>
      <c r="F154" s="23">
        <v>100</v>
      </c>
      <c r="G154" s="23">
        <v>55.2777777777778</v>
      </c>
      <c r="H154" s="23">
        <f t="shared" si="26"/>
        <v>1.55277777777778</v>
      </c>
      <c r="I154" s="23">
        <f t="shared" si="31"/>
        <v>7.84152777777778</v>
      </c>
      <c r="J154" s="23">
        <f t="shared" si="27"/>
        <v>14.8204875</v>
      </c>
      <c r="K154" s="23">
        <f t="shared" si="28"/>
        <v>179.492570833333</v>
      </c>
      <c r="L154" s="23">
        <f t="shared" si="29"/>
        <v>1435.94056666667</v>
      </c>
      <c r="M154" s="23" t="s">
        <v>170</v>
      </c>
      <c r="N154" s="23" t="s">
        <v>424</v>
      </c>
      <c r="O154" s="46"/>
    </row>
    <row r="155" customHeight="1" spans="1:15">
      <c r="A155" s="20">
        <v>8</v>
      </c>
      <c r="B155" s="22" t="s">
        <v>425</v>
      </c>
      <c r="C155" s="22" t="s">
        <v>426</v>
      </c>
      <c r="D155" s="17" t="s">
        <v>427</v>
      </c>
      <c r="E155" s="20">
        <v>1</v>
      </c>
      <c r="F155" s="23">
        <v>2000</v>
      </c>
      <c r="G155" s="23">
        <v>1205.55555555555</v>
      </c>
      <c r="H155" s="23">
        <f t="shared" si="26"/>
        <v>32.0555555555555</v>
      </c>
      <c r="I155" s="23">
        <f t="shared" si="31"/>
        <v>161.880555555555</v>
      </c>
      <c r="J155" s="23">
        <f t="shared" si="27"/>
        <v>305.954249999999</v>
      </c>
      <c r="K155" s="23">
        <f t="shared" si="28"/>
        <v>3705.44591666666</v>
      </c>
      <c r="L155" s="23">
        <f t="shared" si="29"/>
        <v>3705.44591666666</v>
      </c>
      <c r="M155" s="23" t="s">
        <v>112</v>
      </c>
      <c r="N155" s="23" t="s">
        <v>428</v>
      </c>
      <c r="O155" s="46"/>
    </row>
    <row r="156" customHeight="1" spans="1:15">
      <c r="A156" s="20">
        <v>9</v>
      </c>
      <c r="B156" s="22" t="s">
        <v>429</v>
      </c>
      <c r="C156" s="22" t="s">
        <v>430</v>
      </c>
      <c r="D156" s="17" t="s">
        <v>204</v>
      </c>
      <c r="E156" s="20">
        <v>1</v>
      </c>
      <c r="F156" s="23">
        <v>35</v>
      </c>
      <c r="G156" s="23">
        <v>4100</v>
      </c>
      <c r="H156" s="23">
        <f t="shared" si="26"/>
        <v>41.35</v>
      </c>
      <c r="I156" s="23">
        <f t="shared" si="31"/>
        <v>208.8175</v>
      </c>
      <c r="J156" s="23">
        <f t="shared" si="27"/>
        <v>394.665075</v>
      </c>
      <c r="K156" s="23">
        <f t="shared" si="28"/>
        <v>4779.832575</v>
      </c>
      <c r="L156" s="23">
        <f t="shared" si="29"/>
        <v>4779.832575</v>
      </c>
      <c r="M156" s="23" t="s">
        <v>260</v>
      </c>
      <c r="N156" s="23" t="s">
        <v>421</v>
      </c>
      <c r="O156" s="46"/>
    </row>
    <row r="157" customHeight="1" spans="1:15">
      <c r="A157" s="20">
        <v>10</v>
      </c>
      <c r="B157" s="22" t="s">
        <v>431</v>
      </c>
      <c r="C157" s="22" t="s">
        <v>432</v>
      </c>
      <c r="D157" s="17" t="s">
        <v>204</v>
      </c>
      <c r="E157" s="20">
        <v>1</v>
      </c>
      <c r="F157" s="23">
        <v>500</v>
      </c>
      <c r="G157" s="23">
        <v>850</v>
      </c>
      <c r="H157" s="23">
        <f t="shared" si="26"/>
        <v>13.5</v>
      </c>
      <c r="I157" s="23">
        <f t="shared" si="31"/>
        <v>68.175</v>
      </c>
      <c r="J157" s="23">
        <f t="shared" si="27"/>
        <v>128.85075</v>
      </c>
      <c r="K157" s="23">
        <f t="shared" si="28"/>
        <v>1560.52575</v>
      </c>
      <c r="L157" s="23">
        <f t="shared" si="29"/>
        <v>1560.52575</v>
      </c>
      <c r="M157" s="23" t="s">
        <v>170</v>
      </c>
      <c r="N157" s="23" t="s">
        <v>297</v>
      </c>
      <c r="O157" s="46"/>
    </row>
    <row r="158" customHeight="1" spans="1:15">
      <c r="A158" s="20">
        <v>11</v>
      </c>
      <c r="B158" s="22" t="s">
        <v>433</v>
      </c>
      <c r="C158" s="22" t="s">
        <v>434</v>
      </c>
      <c r="D158" s="17" t="s">
        <v>204</v>
      </c>
      <c r="E158" s="20">
        <v>1</v>
      </c>
      <c r="F158" s="23">
        <v>10</v>
      </c>
      <c r="G158" s="23">
        <v>221.111111111111</v>
      </c>
      <c r="H158" s="23">
        <f t="shared" si="26"/>
        <v>2.31111111111111</v>
      </c>
      <c r="I158" s="23">
        <f t="shared" si="31"/>
        <v>11.6711111111111</v>
      </c>
      <c r="J158" s="23">
        <f t="shared" si="27"/>
        <v>22.0584</v>
      </c>
      <c r="K158" s="23">
        <f t="shared" si="28"/>
        <v>267.151733333333</v>
      </c>
      <c r="L158" s="23">
        <f t="shared" si="29"/>
        <v>267.151733333333</v>
      </c>
      <c r="M158" s="23" t="s">
        <v>170</v>
      </c>
      <c r="N158" s="23" t="s">
        <v>297</v>
      </c>
      <c r="O158" s="46"/>
    </row>
    <row r="159" customHeight="1" spans="1:15">
      <c r="A159" s="20">
        <v>12</v>
      </c>
      <c r="B159" s="22" t="s">
        <v>273</v>
      </c>
      <c r="C159" s="22" t="s">
        <v>274</v>
      </c>
      <c r="D159" s="17" t="s">
        <v>146</v>
      </c>
      <c r="E159" s="20">
        <v>65</v>
      </c>
      <c r="F159" s="23">
        <v>1.2</v>
      </c>
      <c r="G159" s="23">
        <v>1.485</v>
      </c>
      <c r="H159" s="23">
        <f t="shared" si="26"/>
        <v>0.02685</v>
      </c>
      <c r="I159" s="23">
        <f t="shared" si="31"/>
        <v>0.1355925</v>
      </c>
      <c r="J159" s="23">
        <f t="shared" si="27"/>
        <v>0.256269825</v>
      </c>
      <c r="K159" s="23">
        <f t="shared" si="28"/>
        <v>3.103712325</v>
      </c>
      <c r="L159" s="23">
        <f t="shared" si="29"/>
        <v>201.741301125</v>
      </c>
      <c r="M159" s="23" t="s">
        <v>147</v>
      </c>
      <c r="N159" s="23" t="s">
        <v>273</v>
      </c>
      <c r="O159" s="46"/>
    </row>
    <row r="160" customHeight="1" spans="1:15">
      <c r="A160" s="20">
        <v>13</v>
      </c>
      <c r="B160" s="22" t="s">
        <v>316</v>
      </c>
      <c r="C160" s="22" t="s">
        <v>317</v>
      </c>
      <c r="D160" s="17" t="s">
        <v>146</v>
      </c>
      <c r="E160" s="20">
        <v>65</v>
      </c>
      <c r="F160" s="23">
        <v>2</v>
      </c>
      <c r="G160" s="23">
        <v>6.75</v>
      </c>
      <c r="H160" s="23">
        <f t="shared" si="26"/>
        <v>0.0875</v>
      </c>
      <c r="I160" s="23">
        <f t="shared" si="31"/>
        <v>0.441875</v>
      </c>
      <c r="J160" s="23">
        <f t="shared" si="27"/>
        <v>0.83514375</v>
      </c>
      <c r="K160" s="23">
        <f t="shared" si="28"/>
        <v>10.11451875</v>
      </c>
      <c r="L160" s="23">
        <f t="shared" si="29"/>
        <v>657.44371875</v>
      </c>
      <c r="M160" s="23" t="s">
        <v>147</v>
      </c>
      <c r="N160" s="23" t="s">
        <v>316</v>
      </c>
      <c r="O160" s="46"/>
    </row>
    <row r="161" customHeight="1" spans="1:15">
      <c r="A161" s="20">
        <v>14</v>
      </c>
      <c r="B161" s="22" t="s">
        <v>218</v>
      </c>
      <c r="C161" s="22" t="s">
        <v>219</v>
      </c>
      <c r="D161" s="17" t="s">
        <v>146</v>
      </c>
      <c r="E161" s="20">
        <v>65</v>
      </c>
      <c r="F161" s="23">
        <v>3</v>
      </c>
      <c r="G161" s="23">
        <v>0.9346035</v>
      </c>
      <c r="H161" s="23">
        <f t="shared" si="26"/>
        <v>0.039346035</v>
      </c>
      <c r="I161" s="23">
        <f t="shared" si="31"/>
        <v>0.19869747675</v>
      </c>
      <c r="J161" s="23">
        <f t="shared" si="27"/>
        <v>0.3755382310575</v>
      </c>
      <c r="K161" s="23">
        <f t="shared" si="28"/>
        <v>4.5481852428075</v>
      </c>
      <c r="L161" s="23">
        <f t="shared" si="29"/>
        <v>295.632040782488</v>
      </c>
      <c r="M161" s="23" t="s">
        <v>112</v>
      </c>
      <c r="N161" s="23" t="s">
        <v>218</v>
      </c>
      <c r="O161" s="46"/>
    </row>
    <row r="162" customHeight="1" spans="1:15">
      <c r="A162" s="20">
        <v>15</v>
      </c>
      <c r="B162" s="22" t="s">
        <v>220</v>
      </c>
      <c r="C162" s="22" t="s">
        <v>221</v>
      </c>
      <c r="D162" s="17" t="s">
        <v>146</v>
      </c>
      <c r="E162" s="20">
        <v>65</v>
      </c>
      <c r="F162" s="23">
        <v>3</v>
      </c>
      <c r="G162" s="23">
        <v>1.6</v>
      </c>
      <c r="H162" s="23">
        <f t="shared" si="26"/>
        <v>0.046</v>
      </c>
      <c r="I162" s="23">
        <f t="shared" si="31"/>
        <v>0.2323</v>
      </c>
      <c r="J162" s="23">
        <f t="shared" si="27"/>
        <v>0.439047</v>
      </c>
      <c r="K162" s="23">
        <f t="shared" si="28"/>
        <v>5.317347</v>
      </c>
      <c r="L162" s="23">
        <f t="shared" si="29"/>
        <v>345.627555</v>
      </c>
      <c r="M162" s="23" t="s">
        <v>112</v>
      </c>
      <c r="N162" s="23" t="s">
        <v>220</v>
      </c>
      <c r="O162" s="46"/>
    </row>
    <row r="163" customHeight="1" spans="1:15">
      <c r="A163" s="14" t="s">
        <v>435</v>
      </c>
      <c r="B163" s="16"/>
      <c r="C163" s="16"/>
      <c r="D163" s="17" t="s">
        <v>30</v>
      </c>
      <c r="E163" s="18"/>
      <c r="F163" s="19"/>
      <c r="G163" s="19"/>
      <c r="H163" s="23"/>
      <c r="I163" s="23"/>
      <c r="J163" s="23"/>
      <c r="K163" s="45"/>
      <c r="L163" s="47">
        <f>SUM(L164:L171)</f>
        <v>9779.90475857236</v>
      </c>
      <c r="M163" s="44"/>
      <c r="N163" s="44"/>
      <c r="O163" s="44"/>
    </row>
    <row r="164" customHeight="1" spans="1:15">
      <c r="A164" s="20">
        <v>1</v>
      </c>
      <c r="B164" s="22" t="s">
        <v>436</v>
      </c>
      <c r="C164" s="22" t="s">
        <v>437</v>
      </c>
      <c r="D164" s="49" t="s">
        <v>77</v>
      </c>
      <c r="E164" s="20">
        <v>4</v>
      </c>
      <c r="F164" s="23">
        <v>50</v>
      </c>
      <c r="G164" s="23">
        <v>1194</v>
      </c>
      <c r="H164" s="23">
        <f t="shared" si="26"/>
        <v>12.44</v>
      </c>
      <c r="I164" s="23">
        <f>(F164+G164+H164)*5%</f>
        <v>62.822</v>
      </c>
      <c r="J164" s="23">
        <f t="shared" si="27"/>
        <v>118.73358</v>
      </c>
      <c r="K164" s="23">
        <f t="shared" si="28"/>
        <v>1437.99558</v>
      </c>
      <c r="L164" s="23">
        <f t="shared" si="29"/>
        <v>5751.98232</v>
      </c>
      <c r="M164" s="23" t="s">
        <v>78</v>
      </c>
      <c r="N164" s="23" t="s">
        <v>438</v>
      </c>
      <c r="O164" s="46"/>
    </row>
    <row r="165" customHeight="1" spans="1:15">
      <c r="A165" s="20">
        <v>2</v>
      </c>
      <c r="B165" s="18" t="s">
        <v>439</v>
      </c>
      <c r="C165" s="21" t="s">
        <v>440</v>
      </c>
      <c r="D165" s="17" t="s">
        <v>240</v>
      </c>
      <c r="E165" s="20">
        <v>1</v>
      </c>
      <c r="F165" s="23">
        <v>50</v>
      </c>
      <c r="G165" s="23">
        <v>890</v>
      </c>
      <c r="H165" s="23">
        <f t="shared" si="26"/>
        <v>9.4</v>
      </c>
      <c r="I165" s="23">
        <f t="shared" ref="I165:I171" si="32">(F165+G165+H165)*5%</f>
        <v>47.47</v>
      </c>
      <c r="J165" s="23">
        <f t="shared" si="27"/>
        <v>89.7183</v>
      </c>
      <c r="K165" s="23">
        <f t="shared" si="28"/>
        <v>1086.5883</v>
      </c>
      <c r="L165" s="23">
        <f t="shared" si="29"/>
        <v>1086.5883</v>
      </c>
      <c r="M165" s="23" t="s">
        <v>78</v>
      </c>
      <c r="N165" s="23" t="s">
        <v>441</v>
      </c>
      <c r="O165" s="46"/>
    </row>
    <row r="166" s="3" customFormat="1" customHeight="1" spans="1:15">
      <c r="A166" s="20">
        <v>3</v>
      </c>
      <c r="B166" s="18" t="s">
        <v>442</v>
      </c>
      <c r="C166" s="21" t="s">
        <v>443</v>
      </c>
      <c r="D166" s="17" t="s">
        <v>240</v>
      </c>
      <c r="E166" s="20">
        <v>3</v>
      </c>
      <c r="F166" s="23">
        <v>20</v>
      </c>
      <c r="G166" s="23">
        <v>210</v>
      </c>
      <c r="H166" s="23">
        <f t="shared" si="26"/>
        <v>2.3</v>
      </c>
      <c r="I166" s="23">
        <f t="shared" si="32"/>
        <v>11.615</v>
      </c>
      <c r="J166" s="23">
        <f t="shared" si="27"/>
        <v>21.95235</v>
      </c>
      <c r="K166" s="23">
        <f t="shared" si="28"/>
        <v>265.86735</v>
      </c>
      <c r="L166" s="23">
        <f t="shared" si="29"/>
        <v>797.60205</v>
      </c>
      <c r="M166" s="23" t="s">
        <v>112</v>
      </c>
      <c r="N166" s="23" t="s">
        <v>442</v>
      </c>
      <c r="O166" s="46"/>
    </row>
    <row r="167" s="2" customFormat="1" customHeight="1" spans="1:15">
      <c r="A167" s="20">
        <v>4</v>
      </c>
      <c r="B167" s="21" t="s">
        <v>290</v>
      </c>
      <c r="C167" s="22" t="s">
        <v>444</v>
      </c>
      <c r="D167" s="17" t="s">
        <v>77</v>
      </c>
      <c r="E167" s="17">
        <v>1</v>
      </c>
      <c r="F167" s="23">
        <v>20</v>
      </c>
      <c r="G167" s="23">
        <v>85</v>
      </c>
      <c r="H167" s="23">
        <f t="shared" si="26"/>
        <v>1.05</v>
      </c>
      <c r="I167" s="23">
        <f t="shared" si="32"/>
        <v>5.3025</v>
      </c>
      <c r="J167" s="23">
        <f t="shared" si="27"/>
        <v>10.021725</v>
      </c>
      <c r="K167" s="23">
        <f t="shared" si="28"/>
        <v>121.374225</v>
      </c>
      <c r="L167" s="23">
        <f t="shared" si="29"/>
        <v>121.374225</v>
      </c>
      <c r="M167" s="23" t="s">
        <v>78</v>
      </c>
      <c r="N167" s="23" t="s">
        <v>79</v>
      </c>
      <c r="O167" s="46"/>
    </row>
    <row r="168" customHeight="1" spans="1:15">
      <c r="A168" s="20">
        <v>5</v>
      </c>
      <c r="B168" s="22" t="s">
        <v>109</v>
      </c>
      <c r="C168" s="25" t="s">
        <v>445</v>
      </c>
      <c r="D168" s="17" t="s">
        <v>111</v>
      </c>
      <c r="E168" s="20">
        <v>3</v>
      </c>
      <c r="F168" s="23">
        <v>5</v>
      </c>
      <c r="G168" s="23">
        <v>5.52777777777778</v>
      </c>
      <c r="H168" s="23">
        <f t="shared" si="26"/>
        <v>0.105277777777778</v>
      </c>
      <c r="I168" s="23">
        <f t="shared" si="32"/>
        <v>0.531652777777778</v>
      </c>
      <c r="J168" s="23">
        <f t="shared" si="27"/>
        <v>1.00482375</v>
      </c>
      <c r="K168" s="23">
        <f t="shared" si="28"/>
        <v>12.1695320833333</v>
      </c>
      <c r="L168" s="23">
        <f t="shared" si="29"/>
        <v>36.50859625</v>
      </c>
      <c r="M168" s="23" t="s">
        <v>112</v>
      </c>
      <c r="N168" s="23" t="s">
        <v>113</v>
      </c>
      <c r="O168" s="46"/>
    </row>
    <row r="169" customHeight="1" spans="1:15">
      <c r="A169" s="20">
        <v>6</v>
      </c>
      <c r="B169" s="22" t="s">
        <v>446</v>
      </c>
      <c r="C169" s="22" t="s">
        <v>447</v>
      </c>
      <c r="D169" s="17" t="s">
        <v>146</v>
      </c>
      <c r="E169" s="20">
        <v>162</v>
      </c>
      <c r="F169" s="23">
        <v>1.2</v>
      </c>
      <c r="G169" s="23">
        <v>1.71</v>
      </c>
      <c r="H169" s="23">
        <f t="shared" si="26"/>
        <v>0.0291</v>
      </c>
      <c r="I169" s="23">
        <f t="shared" si="32"/>
        <v>0.146955</v>
      </c>
      <c r="J169" s="23">
        <f t="shared" si="27"/>
        <v>0.27774495</v>
      </c>
      <c r="K169" s="23">
        <f t="shared" si="28"/>
        <v>3.36379995</v>
      </c>
      <c r="L169" s="23">
        <f t="shared" si="29"/>
        <v>544.9355919</v>
      </c>
      <c r="M169" s="23" t="s">
        <v>147</v>
      </c>
      <c r="N169" s="23" t="s">
        <v>446</v>
      </c>
      <c r="O169" s="46"/>
    </row>
    <row r="170" customHeight="1" spans="1:15">
      <c r="A170" s="20">
        <v>7</v>
      </c>
      <c r="B170" s="22" t="s">
        <v>214</v>
      </c>
      <c r="C170" s="22" t="s">
        <v>215</v>
      </c>
      <c r="D170" s="17" t="s">
        <v>146</v>
      </c>
      <c r="E170" s="20">
        <v>162</v>
      </c>
      <c r="F170" s="23">
        <v>1.2</v>
      </c>
      <c r="G170" s="23">
        <v>1.89459521052631</v>
      </c>
      <c r="H170" s="23">
        <f t="shared" si="26"/>
        <v>0.0309459521052631</v>
      </c>
      <c r="I170" s="23">
        <f t="shared" si="32"/>
        <v>0.156277058131579</v>
      </c>
      <c r="J170" s="23">
        <f t="shared" si="27"/>
        <v>0.295363639868684</v>
      </c>
      <c r="K170" s="23">
        <f t="shared" si="28"/>
        <v>3.57718186063184</v>
      </c>
      <c r="L170" s="23">
        <f t="shared" si="29"/>
        <v>579.503461422358</v>
      </c>
      <c r="M170" s="23" t="s">
        <v>147</v>
      </c>
      <c r="N170" s="23" t="s">
        <v>214</v>
      </c>
      <c r="O170" s="46"/>
    </row>
    <row r="171" customHeight="1" spans="1:15">
      <c r="A171" s="20">
        <v>8</v>
      </c>
      <c r="B171" s="22" t="s">
        <v>220</v>
      </c>
      <c r="C171" s="22" t="s">
        <v>448</v>
      </c>
      <c r="D171" s="17" t="s">
        <v>146</v>
      </c>
      <c r="E171" s="20">
        <v>162</v>
      </c>
      <c r="F171" s="23">
        <v>3</v>
      </c>
      <c r="G171" s="23">
        <v>1.6</v>
      </c>
      <c r="H171" s="23">
        <f t="shared" si="26"/>
        <v>0.046</v>
      </c>
      <c r="I171" s="23">
        <f t="shared" si="32"/>
        <v>0.2323</v>
      </c>
      <c r="J171" s="23">
        <f t="shared" si="27"/>
        <v>0.439047</v>
      </c>
      <c r="K171" s="23">
        <f t="shared" si="28"/>
        <v>5.317347</v>
      </c>
      <c r="L171" s="23">
        <f t="shared" si="29"/>
        <v>861.410214</v>
      </c>
      <c r="M171" s="23" t="s">
        <v>112</v>
      </c>
      <c r="N171" s="23" t="s">
        <v>220</v>
      </c>
      <c r="O171" s="46"/>
    </row>
    <row r="172" customHeight="1" spans="1:15">
      <c r="A172" s="14" t="s">
        <v>449</v>
      </c>
      <c r="B172" s="15"/>
      <c r="C172" s="16"/>
      <c r="D172" s="17" t="s">
        <v>30</v>
      </c>
      <c r="E172" s="18"/>
      <c r="F172" s="19"/>
      <c r="G172" s="19"/>
      <c r="H172" s="23"/>
      <c r="I172" s="23"/>
      <c r="J172" s="23"/>
      <c r="K172" s="45"/>
      <c r="L172" s="47">
        <f>SUM(L173:L179)</f>
        <v>41076.314844075</v>
      </c>
      <c r="M172" s="23"/>
      <c r="N172" s="23"/>
      <c r="O172" s="44"/>
    </row>
    <row r="173" customHeight="1" spans="1:15">
      <c r="A173" s="20">
        <v>1</v>
      </c>
      <c r="B173" s="22" t="s">
        <v>450</v>
      </c>
      <c r="C173" s="22" t="s">
        <v>451</v>
      </c>
      <c r="D173" s="17" t="s">
        <v>452</v>
      </c>
      <c r="E173" s="20">
        <v>14</v>
      </c>
      <c r="F173" s="23">
        <v>300</v>
      </c>
      <c r="G173" s="23">
        <v>200.99</v>
      </c>
      <c r="H173" s="23">
        <f t="shared" si="26"/>
        <v>5.0099</v>
      </c>
      <c r="I173" s="23">
        <f>(F173+G173+H173)*5%</f>
        <v>25.299995</v>
      </c>
      <c r="J173" s="23">
        <f t="shared" si="27"/>
        <v>47.81699055</v>
      </c>
      <c r="K173" s="23">
        <f t="shared" si="28"/>
        <v>579.11688555</v>
      </c>
      <c r="L173" s="23">
        <f t="shared" si="29"/>
        <v>8107.6363977</v>
      </c>
      <c r="M173" s="23" t="s">
        <v>112</v>
      </c>
      <c r="N173" s="23" t="s">
        <v>453</v>
      </c>
      <c r="O173" s="46"/>
    </row>
    <row r="174" customHeight="1" spans="1:15">
      <c r="A174" s="20">
        <v>2</v>
      </c>
      <c r="B174" s="22" t="s">
        <v>454</v>
      </c>
      <c r="C174" s="22" t="s">
        <v>455</v>
      </c>
      <c r="D174" s="17" t="s">
        <v>452</v>
      </c>
      <c r="E174" s="20">
        <v>1</v>
      </c>
      <c r="F174" s="23">
        <v>500</v>
      </c>
      <c r="G174" s="23">
        <v>502.475</v>
      </c>
      <c r="H174" s="23">
        <f t="shared" si="26"/>
        <v>10.02475</v>
      </c>
      <c r="I174" s="23">
        <f t="shared" ref="I174:I180" si="33">(F174+G174+H174)*5%</f>
        <v>50.6249875</v>
      </c>
      <c r="J174" s="23">
        <f t="shared" si="27"/>
        <v>95.681226375</v>
      </c>
      <c r="K174" s="23">
        <f t="shared" si="28"/>
        <v>1158.805963875</v>
      </c>
      <c r="L174" s="23">
        <f t="shared" si="29"/>
        <v>1158.805963875</v>
      </c>
      <c r="M174" s="23" t="s">
        <v>112</v>
      </c>
      <c r="N174" s="23" t="s">
        <v>456</v>
      </c>
      <c r="O174" s="46"/>
    </row>
    <row r="175" customHeight="1" spans="1:15">
      <c r="A175" s="20">
        <v>3</v>
      </c>
      <c r="B175" s="22" t="s">
        <v>457</v>
      </c>
      <c r="C175" s="22" t="s">
        <v>458</v>
      </c>
      <c r="D175" s="17" t="s">
        <v>146</v>
      </c>
      <c r="E175" s="20">
        <v>1215</v>
      </c>
      <c r="F175" s="23">
        <v>8</v>
      </c>
      <c r="G175" s="23">
        <v>4.9</v>
      </c>
      <c r="H175" s="23">
        <f t="shared" si="26"/>
        <v>0.129</v>
      </c>
      <c r="I175" s="23">
        <f t="shared" si="33"/>
        <v>0.65145</v>
      </c>
      <c r="J175" s="23">
        <f t="shared" si="27"/>
        <v>1.2312405</v>
      </c>
      <c r="K175" s="23">
        <f t="shared" si="28"/>
        <v>14.9116905</v>
      </c>
      <c r="L175" s="23">
        <f t="shared" si="29"/>
        <v>18117.7039575</v>
      </c>
      <c r="M175" s="23" t="s">
        <v>112</v>
      </c>
      <c r="N175" s="23" t="s">
        <v>457</v>
      </c>
      <c r="O175" s="46"/>
    </row>
    <row r="176" customHeight="1" spans="1:15">
      <c r="A176" s="20">
        <v>4</v>
      </c>
      <c r="B176" s="22" t="s">
        <v>459</v>
      </c>
      <c r="C176" s="22" t="s">
        <v>460</v>
      </c>
      <c r="D176" s="17" t="s">
        <v>461</v>
      </c>
      <c r="E176" s="20">
        <v>434</v>
      </c>
      <c r="F176" s="23">
        <v>9</v>
      </c>
      <c r="G176" s="23">
        <v>6</v>
      </c>
      <c r="H176" s="23">
        <f t="shared" si="26"/>
        <v>0.15</v>
      </c>
      <c r="I176" s="23">
        <f t="shared" si="33"/>
        <v>0.7575</v>
      </c>
      <c r="J176" s="23">
        <f t="shared" si="27"/>
        <v>1.431675</v>
      </c>
      <c r="K176" s="23">
        <f t="shared" si="28"/>
        <v>17.339175</v>
      </c>
      <c r="L176" s="23">
        <f t="shared" si="29"/>
        <v>7525.20195</v>
      </c>
      <c r="M176" s="23" t="s">
        <v>112</v>
      </c>
      <c r="N176" s="23" t="s">
        <v>459</v>
      </c>
      <c r="O176" s="46"/>
    </row>
    <row r="177" customHeight="1" spans="1:15">
      <c r="A177" s="20">
        <v>5</v>
      </c>
      <c r="B177" s="30" t="s">
        <v>462</v>
      </c>
      <c r="C177" s="22" t="s">
        <v>463</v>
      </c>
      <c r="D177" s="31" t="s">
        <v>461</v>
      </c>
      <c r="E177" s="61">
        <f>E176</f>
        <v>434</v>
      </c>
      <c r="F177" s="23">
        <v>8</v>
      </c>
      <c r="G177" s="23">
        <v>2</v>
      </c>
      <c r="H177" s="23">
        <f t="shared" si="26"/>
        <v>0.1</v>
      </c>
      <c r="I177" s="23">
        <f t="shared" si="33"/>
        <v>0.505</v>
      </c>
      <c r="J177" s="23">
        <f t="shared" si="27"/>
        <v>0.95445</v>
      </c>
      <c r="K177" s="23">
        <f t="shared" si="28"/>
        <v>11.55945</v>
      </c>
      <c r="L177" s="23">
        <f t="shared" si="29"/>
        <v>5016.8013</v>
      </c>
      <c r="M177" s="23" t="s">
        <v>112</v>
      </c>
      <c r="N177" s="23" t="s">
        <v>462</v>
      </c>
      <c r="O177" s="63"/>
    </row>
    <row r="178" customHeight="1" spans="1:15">
      <c r="A178" s="20">
        <v>6</v>
      </c>
      <c r="B178" s="22" t="s">
        <v>464</v>
      </c>
      <c r="C178" s="22" t="s">
        <v>465</v>
      </c>
      <c r="D178" s="17" t="s">
        <v>146</v>
      </c>
      <c r="E178" s="20">
        <v>7</v>
      </c>
      <c r="F178" s="23">
        <v>30</v>
      </c>
      <c r="G178" s="23">
        <v>44</v>
      </c>
      <c r="H178" s="23">
        <f t="shared" si="26"/>
        <v>0.74</v>
      </c>
      <c r="I178" s="23">
        <f t="shared" si="33"/>
        <v>3.737</v>
      </c>
      <c r="J178" s="23">
        <f t="shared" si="27"/>
        <v>7.06293</v>
      </c>
      <c r="K178" s="23">
        <f t="shared" si="28"/>
        <v>85.53993</v>
      </c>
      <c r="L178" s="23">
        <f t="shared" si="29"/>
        <v>598.77951</v>
      </c>
      <c r="M178" s="23" t="s">
        <v>112</v>
      </c>
      <c r="N178" s="23" t="s">
        <v>466</v>
      </c>
      <c r="O178" s="63"/>
    </row>
    <row r="179" customHeight="1" spans="1:15">
      <c r="A179" s="20">
        <v>7</v>
      </c>
      <c r="B179" s="22" t="s">
        <v>464</v>
      </c>
      <c r="C179" s="22" t="s">
        <v>467</v>
      </c>
      <c r="D179" s="17" t="s">
        <v>146</v>
      </c>
      <c r="E179" s="20">
        <v>9</v>
      </c>
      <c r="F179" s="23">
        <v>30</v>
      </c>
      <c r="G179" s="23">
        <v>23</v>
      </c>
      <c r="H179" s="23">
        <f t="shared" si="26"/>
        <v>0.53</v>
      </c>
      <c r="I179" s="23">
        <f t="shared" si="33"/>
        <v>2.6765</v>
      </c>
      <c r="J179" s="23">
        <f t="shared" si="27"/>
        <v>5.058585</v>
      </c>
      <c r="K179" s="23">
        <f t="shared" si="28"/>
        <v>61.265085</v>
      </c>
      <c r="L179" s="23">
        <f t="shared" si="29"/>
        <v>551.385765</v>
      </c>
      <c r="M179" s="23" t="s">
        <v>112</v>
      </c>
      <c r="N179" s="23" t="s">
        <v>468</v>
      </c>
      <c r="O179" s="63"/>
    </row>
    <row r="180" s="3" customFormat="1" customHeight="1" spans="1:15">
      <c r="A180" s="14" t="s">
        <v>469</v>
      </c>
      <c r="B180" s="15"/>
      <c r="C180" s="62"/>
      <c r="D180" s="17" t="s">
        <v>427</v>
      </c>
      <c r="E180" s="20">
        <v>1</v>
      </c>
      <c r="F180" s="23">
        <v>300</v>
      </c>
      <c r="G180" s="23">
        <f>12580.73+1600</f>
        <v>14180.73</v>
      </c>
      <c r="H180" s="23">
        <f t="shared" si="26"/>
        <v>144.8073</v>
      </c>
      <c r="I180" s="23">
        <f t="shared" si="33"/>
        <v>731.276865</v>
      </c>
      <c r="J180" s="23">
        <f t="shared" si="27"/>
        <v>1382.11327485</v>
      </c>
      <c r="K180" s="23">
        <f t="shared" si="28"/>
        <v>16738.92743985</v>
      </c>
      <c r="L180" s="23">
        <f t="shared" si="29"/>
        <v>16738.92743985</v>
      </c>
      <c r="M180" s="64"/>
      <c r="N180" s="64"/>
      <c r="O180" s="63"/>
    </row>
    <row r="181" s="2" customFormat="1" customHeight="1" spans="1:15">
      <c r="A181" s="14" t="s">
        <v>470</v>
      </c>
      <c r="B181" s="15"/>
      <c r="C181" s="62"/>
      <c r="D181" s="17" t="s">
        <v>30</v>
      </c>
      <c r="E181" s="17"/>
      <c r="F181" s="51"/>
      <c r="G181" s="51"/>
      <c r="H181" s="51"/>
      <c r="I181" s="51"/>
      <c r="J181" s="51"/>
      <c r="K181" s="51"/>
      <c r="L181" s="65">
        <f>L5+L40+L62+L87+L89+L98+L106+L111+L118+L126+L135+L147+L163+L172+L180</f>
        <v>1603500.82366644</v>
      </c>
      <c r="M181" s="44"/>
      <c r="N181" s="44"/>
      <c r="O181" s="44"/>
    </row>
    <row r="182" customHeight="1" spans="12:12">
      <c r="L182" s="66"/>
    </row>
  </sheetData>
  <mergeCells count="30">
    <mergeCell ref="A1:O1"/>
    <mergeCell ref="F2:J2"/>
    <mergeCell ref="A5:C5"/>
    <mergeCell ref="A40:C40"/>
    <mergeCell ref="A62:C62"/>
    <mergeCell ref="A87:C87"/>
    <mergeCell ref="A89:C89"/>
    <mergeCell ref="A98:C98"/>
    <mergeCell ref="A106:C106"/>
    <mergeCell ref="A111:C111"/>
    <mergeCell ref="A118:C118"/>
    <mergeCell ref="A126:C126"/>
    <mergeCell ref="A135:C135"/>
    <mergeCell ref="A147:C147"/>
    <mergeCell ref="A163:C163"/>
    <mergeCell ref="A172:C172"/>
    <mergeCell ref="A180:C180"/>
    <mergeCell ref="A181:C181"/>
    <mergeCell ref="A2:A4"/>
    <mergeCell ref="B2:B4"/>
    <mergeCell ref="C2:C4"/>
    <mergeCell ref="D2:D4"/>
    <mergeCell ref="E2:E4"/>
    <mergeCell ref="F3:F4"/>
    <mergeCell ref="G3:G4"/>
    <mergeCell ref="H3:H4"/>
    <mergeCell ref="K2:K4"/>
    <mergeCell ref="L2:L4"/>
    <mergeCell ref="O2:O4"/>
    <mergeCell ref="M2:N4"/>
  </mergeCells>
  <pageMargins left="0.75" right="0.75" top="1" bottom="1" header="0.5" footer="0.5"/>
  <pageSetup paperSize="9" scale="5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报价说明</vt:lpstr>
      <vt:lpstr>悠然居项目智能化工程汇总表</vt:lpstr>
      <vt:lpstr>悠然居项目智能化工程清单报价表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岳鹏</cp:lastModifiedBy>
  <dcterms:created xsi:type="dcterms:W3CDTF">2006-09-16T00:00:00Z</dcterms:created>
  <cp:lastPrinted>2016-12-11T16:15:00Z</cp:lastPrinted>
  <dcterms:modified xsi:type="dcterms:W3CDTF">2024-08-13T14:14:37Z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2052-12.1.0.17150</vt:lpwstr>
  </property>
  <property fmtid="{D5CDD505-2E9C-101B-9397-08002B2CF9AE}" pid="3" name="ICV">
    <vt:lpwstr>0E161CFCFF2D4D3BBD628C25DF1651BC_13</vt:lpwstr>
  </property>
  <property fmtid="{D5CDD505-2E9C-101B-9397-08002B2CF9AE}" pid="4" name="KSOReadingLayout">
    <vt:bool>true</vt:bool>
  </property>
</Properties>
</file>