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firstSheet="4" activeTab="2"/>
  </bookViews>
  <sheets>
    <sheet name="1结算审批表（本工程无）" sheetId="5" state="hidden" r:id="rId1"/>
    <sheet name="2资料存档目录" sheetId="1" r:id="rId2"/>
    <sheet name="3工程结算汇总表" sheetId="3" r:id="rId3"/>
    <sheet name="明细汇总表" sheetId="6" r:id="rId4"/>
    <sheet name="单价分析(H=2.5m）" sheetId="7" r:id="rId5"/>
  </sheets>
  <externalReferences>
    <externalReference r:id="rId6"/>
  </externalReferences>
  <definedNames>
    <definedName name="_xlnm.Print_Area" localSheetId="0">'1结算审批表（本工程无）'!$A$1:$D$15</definedName>
    <definedName name="_xlnm.Print_Area" localSheetId="1">'2资料存档目录'!$A$1:$F$13</definedName>
    <definedName name="_xlnm.Print_Area" localSheetId="2">'3工程结算汇总表'!$A$1:$H$32</definedName>
    <definedName name="_xlnm.Print_Area" localSheetId="3">明细汇总表!$A$1:$G$5</definedName>
    <definedName name="A">EVALUATE(SUBSTITUTE(SUBSTITUTE(#REF!,"[","*ISTEXT(""["),"]","]"")"))</definedName>
    <definedName name="W">EVALUATE(#REF!)</definedName>
    <definedName name="_xlnm.Print_Area" localSheetId="4">'单价分析(H=2.5m）'!$A$1:$G$14</definedName>
    <definedName name="拆除工程" localSheetId="4">#REF!</definedName>
    <definedName name="地面工程" localSheetId="4">#REF!</definedName>
    <definedName name="墙" localSheetId="4">#REF!</definedName>
    <definedName name="墙身" localSheetId="4">#REF!</definedName>
    <definedName name="墙身工程" localSheetId="4">#REF!</definedName>
    <definedName name="天花工程" localSheetId="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<sst xmlns="http://schemas.openxmlformats.org/spreadsheetml/2006/main" count="174" uniqueCount="127">
  <si>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</si>
  <si>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</si>
  <si>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</si>
  <si>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</si>
  <si>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</si>
  <si>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</si>
  <si>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</si>
  <si>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</si>
  <si>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</si>
  <si>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</si>
  <si>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</si>
  <si>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</si>
  <si>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</si>
  <si>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</si>
  <si>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</si>
  <si>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</si>
  <si>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</si>
  <si>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</si>
  <si>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</si>
  <si>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</si>
  <si>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</si>
  <si>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</si>
  <si>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</si>
  <si>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</si>
  <si>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</si>
  <si>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</si>
  <si>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</si>
  <si>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洛阳市洛龙区八里堂项目围挡制作安装工程施工合同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</si>
  <si>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</si>
  <si>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</si>
  <si>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</si>
  <si>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</si>
  <si>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</si>
  <si>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</si>
  <si>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</si>
  <si>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</si>
  <si>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</si>
  <si>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</si>
  <si>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</si>
  <si>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</si>
  <si>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</si>
  <si>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</si>
  <si>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</si>
  <si>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</si>
  <si>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</si>
  <si>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呈批报告</t>
  </si>
  <si>
    <t>1份2页</t>
  </si>
  <si>
    <t>第5页-第6页</t>
  </si>
  <si>
    <t>复印件</t>
  </si>
  <si>
    <t>工程移交单</t>
  </si>
  <si>
    <t>第7页</t>
  </si>
  <si>
    <t>无</t>
  </si>
  <si>
    <t>结算申请单</t>
  </si>
  <si>
    <t>第8页</t>
  </si>
  <si>
    <t>结算通知单</t>
  </si>
  <si>
    <t>第9页</t>
  </si>
  <si>
    <t>施工合同</t>
  </si>
  <si>
    <t>1份7页</t>
  </si>
  <si>
    <t>第10页-16页</t>
  </si>
  <si>
    <t>造价师：</t>
  </si>
  <si>
    <t>日期：</t>
  </si>
  <si>
    <t>洛阳市洛龙区八里堂项目围挡制作安装工程施工合同
结算汇总表</t>
  </si>
  <si>
    <t xml:space="preserve">合同编号： BLT.QQ.002     合同金额：194637.81  元 </t>
  </si>
  <si>
    <t>合同名称：洛阳市洛龙区八里堂项目围挡制作安装工程施工合同</t>
  </si>
  <si>
    <t>甲    方：洛阳浩德龙瑞置业有限公司</t>
  </si>
  <si>
    <t>乙    方：河南省海格广告有限公司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</si>
  <si>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</si>
  <si>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</si>
  <si>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</si>
  <si>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</si>
  <si>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</si>
  <si>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</si>
  <si>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</si>
  <si>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</si>
  <si>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</si>
  <si>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</si>
  <si>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</si>
  <si>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</si>
  <si>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</si>
  <si>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</si>
  <si>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</si>
  <si>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</si>
  <si>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</si>
  <si>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</si>
  <si>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</si>
  <si>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</si>
  <si>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</si>
  <si>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</si>
  <si>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</si>
  <si>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</si>
  <si>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</si>
  <si>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</si>
  <si>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</si>
  <si>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</si>
  <si>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</si>
  <si>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</si>
  <si>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洛阳市洛龙区八里堂项目围挡制作安装工程施工合同
结算表明细汇总表</t>
  </si>
  <si>
    <t>单位</t>
  </si>
  <si>
    <t>建筑面积</t>
  </si>
  <si>
    <t>含税综合单价
（元/m）</t>
  </si>
  <si>
    <t>金额（元）</t>
  </si>
  <si>
    <t>3米高围墙
1.立柱:□100*100*2.0方管
2.横框:□40*60*1.0方管
3.版面:0.3mm彩钢板
4.基础:C20混凝土浇筑钢柱固定立好后,整体面板框自攻钉固定在钢柱上</t>
  </si>
  <si>
    <t>m</t>
  </si>
  <si>
    <t>综合单价包干，按实际结算</t>
  </si>
  <si>
    <t>2.5米高围墙
1.立柱:□80*80*2.0方管
2.横框:□40*60*1.0方管
3.版面:0.3mm彩钢板
4.基础:C20混凝土浇筑钢柱固定立好后,整体面板框自攻钉固定在钢柱上</t>
  </si>
  <si>
    <t xml:space="preserve"> </t>
  </si>
  <si>
    <t>H=2.5m综合单价分析表</t>
  </si>
  <si>
    <t>工程量</t>
  </si>
  <si>
    <t>金   额</t>
  </si>
  <si>
    <t>含税综合单价</t>
  </si>
  <si>
    <t>合价（元）</t>
  </si>
  <si>
    <t>含税综合单价分析</t>
  </si>
  <si>
    <t>消耗量</t>
  </si>
  <si>
    <t>单价</t>
  </si>
  <si>
    <t>采用0.3mm厚彩钢板</t>
  </si>
  <si>
    <t>m2</t>
  </si>
  <si>
    <t>含损耗</t>
  </si>
  <si>
    <t>立柱：80×80×2厚方管</t>
  </si>
  <si>
    <t>t</t>
  </si>
  <si>
    <t>横框：40×60×1厚方管</t>
  </si>
  <si>
    <t>C20素砼基础:500*500*800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</si>
  <si>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3</t>
    </r>
  </si>
  <si>
    <t>土方开挖</t>
  </si>
  <si>
    <r>
      <rPr>
        <sz val="10"/>
        <rFont val="宋体"/>
        <charset val="134"/>
      </rPr>
      <t>管理费利润（1+…+5)*</t>
    </r>
    <r>
      <rPr>
        <u/>
        <sz val="10"/>
        <rFont val="宋体"/>
        <charset val="134"/>
      </rPr>
      <t xml:space="preserve">   </t>
    </r>
    <r>
      <rPr>
        <sz val="10"/>
        <rFont val="宋体"/>
        <charset val="134"/>
      </rPr>
      <t>%</t>
    </r>
  </si>
  <si>
    <t>元</t>
  </si>
  <si>
    <r>
      <rPr>
        <sz val="10"/>
        <rFont val="宋体"/>
        <charset val="134"/>
      </rPr>
      <t>税金（1+…+6)*</t>
    </r>
    <r>
      <rPr>
        <u/>
        <sz val="10"/>
        <rFont val="宋体"/>
        <charset val="134"/>
      </rPr>
      <t xml:space="preserve">   </t>
    </r>
    <r>
      <rPr>
        <sz val="10"/>
        <rFont val="宋体"/>
        <charset val="134"/>
      </rPr>
      <t>%</t>
    </r>
  </si>
  <si>
    <t>小计（1+…+7)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</si>
</sst>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  <numFmt numFmtId="179" formatCode="0.00_);[Red]\(0.00\)"/>
    <numFmt numFmtId="180" formatCode="#,##0.00&quot;元&quot;"/>
    <numFmt numFmtId="181" formatCode="[DBNum2][$RMB]General;[Red][DBNum2][$RMB]General"/>
    <numFmt numFmtId="182" formatCode="#,##0.00_ "/>
  </numFmts>
  <fonts count="60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color rgb="FFFFFFFF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9"/>
      <color rgb="FF333333"/>
      <name val="Tahoma"/>
      <charset val="134"/>
    </font>
    <font>
      <b/>
      <sz val="14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4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8" applyNumberFormat="0" applyFill="0" applyAlignment="0" applyProtection="0">
      <alignment vertical="center"/>
    </xf>
    <xf numFmtId="0" fontId="30" fillId="0" borderId="4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50" applyNumberFormat="0" applyAlignment="0" applyProtection="0">
      <alignment vertical="center"/>
    </xf>
    <xf numFmtId="0" fontId="32" fillId="6" borderId="51" applyNumberFormat="0" applyAlignment="0" applyProtection="0">
      <alignment vertical="center"/>
    </xf>
    <xf numFmtId="0" fontId="33" fillId="6" borderId="50" applyNumberFormat="0" applyAlignment="0" applyProtection="0">
      <alignment vertical="center"/>
    </xf>
    <xf numFmtId="0" fontId="34" fillId="7" borderId="52" applyNumberFormat="0" applyAlignment="0" applyProtection="0">
      <alignment vertical="center"/>
    </xf>
    <xf numFmtId="0" fontId="35" fillId="0" borderId="53" applyNumberFormat="0" applyFill="0" applyAlignment="0" applyProtection="0">
      <alignment vertical="center"/>
    </xf>
    <xf numFmtId="0" fontId="36" fillId="0" borderId="5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55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6" fillId="36" borderId="56" applyNumberFormat="0" applyAlignment="0" applyProtection="0">
      <alignment vertical="center"/>
    </xf>
    <xf numFmtId="0" fontId="0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6" fillId="36" borderId="56" applyNumberForma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3" fillId="36" borderId="55" applyNumberFormat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8" fillId="46" borderId="57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9" fillId="0" borderId="58" applyNumberFormat="0" applyFill="0" applyAlignment="0" applyProtection="0">
      <alignment vertical="center"/>
    </xf>
    <xf numFmtId="0" fontId="49" fillId="0" borderId="58" applyNumberFormat="0" applyFill="0" applyAlignment="0" applyProtection="0">
      <alignment vertical="center"/>
    </xf>
    <xf numFmtId="0" fontId="50" fillId="0" borderId="59" applyNumberFormat="0" applyFill="0" applyAlignment="0" applyProtection="0">
      <alignment vertical="center"/>
    </xf>
    <xf numFmtId="0" fontId="50" fillId="0" borderId="59" applyNumberFormat="0" applyFill="0" applyAlignment="0" applyProtection="0">
      <alignment vertical="center"/>
    </xf>
    <xf numFmtId="0" fontId="51" fillId="0" borderId="60" applyNumberFormat="0" applyFill="0" applyAlignment="0" applyProtection="0">
      <alignment vertical="center"/>
    </xf>
    <xf numFmtId="0" fontId="51" fillId="0" borderId="6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48" fillId="46" borderId="5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2" applyNumberFormat="0" applyFill="0" applyAlignment="0" applyProtection="0">
      <alignment vertical="center"/>
    </xf>
    <xf numFmtId="0" fontId="57" fillId="0" borderId="62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58" fillId="44" borderId="55" applyNumberFormat="0" applyAlignment="0" applyProtection="0">
      <alignment vertical="center"/>
    </xf>
    <xf numFmtId="0" fontId="58" fillId="44" borderId="55" applyNumberFormat="0" applyAlignment="0" applyProtection="0">
      <alignment vertical="center"/>
    </xf>
    <xf numFmtId="0" fontId="0" fillId="56" borderId="63" applyNumberFormat="0" applyFont="0" applyAlignment="0" applyProtection="0">
      <alignment vertical="center"/>
    </xf>
    <xf numFmtId="0" fontId="0" fillId="56" borderId="63" applyNumberFormat="0" applyFont="0" applyAlignment="0" applyProtection="0">
      <alignment vertical="center"/>
    </xf>
    <xf numFmtId="9" fontId="0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0" fillId="0" borderId="0" xfId="108" applyFill="1" applyBorder="1" applyAlignment="1">
      <alignment vertical="center"/>
    </xf>
    <xf numFmtId="0" fontId="0" fillId="0" borderId="0" xfId="108" applyFill="1" applyBorder="1" applyAlignment="1">
      <alignment horizontal="center" vertical="center"/>
    </xf>
    <xf numFmtId="0" fontId="1" fillId="0" borderId="0" xfId="108" applyFont="1" applyFill="1" applyBorder="1" applyAlignment="1">
      <alignment horizontal="center" vertical="center" wrapText="1"/>
    </xf>
    <xf numFmtId="0" fontId="2" fillId="0" borderId="0" xfId="108" applyFont="1" applyFill="1" applyBorder="1" applyAlignment="1">
      <alignment horizontal="center" vertical="center"/>
    </xf>
    <xf numFmtId="0" fontId="2" fillId="0" borderId="0" xfId="108" applyFont="1" applyFill="1" applyBorder="1" applyAlignment="1">
      <alignment horizontal="center" vertical="center" wrapText="1"/>
    </xf>
    <xf numFmtId="0" fontId="3" fillId="2" borderId="1" xfId="107" applyFont="1" applyFill="1" applyBorder="1" applyAlignment="1">
      <alignment horizontal="center" vertical="center" wrapText="1"/>
    </xf>
    <xf numFmtId="0" fontId="3" fillId="2" borderId="2" xfId="107" applyFont="1" applyFill="1" applyBorder="1" applyAlignment="1">
      <alignment horizontal="center" vertical="center" wrapText="1"/>
    </xf>
    <xf numFmtId="0" fontId="3" fillId="2" borderId="3" xfId="107" applyFont="1" applyFill="1" applyBorder="1" applyAlignment="1">
      <alignment horizontal="center" vertical="center" wrapText="1"/>
    </xf>
    <xf numFmtId="0" fontId="3" fillId="2" borderId="4" xfId="107" applyFont="1" applyFill="1" applyBorder="1" applyAlignment="1">
      <alignment horizontal="center" vertical="center" wrapText="1"/>
    </xf>
    <xf numFmtId="0" fontId="3" fillId="2" borderId="5" xfId="107" applyFont="1" applyFill="1" applyBorder="1" applyAlignment="1">
      <alignment horizontal="center" vertical="center" wrapText="1"/>
    </xf>
    <xf numFmtId="0" fontId="0" fillId="0" borderId="5" xfId="108" applyFont="1" applyFill="1" applyBorder="1" applyAlignment="1">
      <alignment horizontal="center" vertical="center"/>
    </xf>
    <xf numFmtId="0" fontId="4" fillId="0" borderId="5" xfId="108" applyFont="1" applyFill="1" applyBorder="1" applyAlignment="1">
      <alignment vertical="center" wrapText="1"/>
    </xf>
    <xf numFmtId="0" fontId="4" fillId="0" borderId="5" xfId="108" applyFont="1" applyFill="1" applyBorder="1" applyAlignment="1">
      <alignment horizontal="center" vertical="center" wrapText="1"/>
    </xf>
    <xf numFmtId="2" fontId="4" fillId="0" borderId="5" xfId="108" applyNumberFormat="1" applyFont="1" applyFill="1" applyBorder="1" applyAlignment="1">
      <alignment horizontal="center" vertical="center" wrapText="1"/>
    </xf>
    <xf numFmtId="176" fontId="4" fillId="0" borderId="5" xfId="108" applyNumberFormat="1" applyFont="1" applyFill="1" applyBorder="1" applyAlignment="1">
      <alignment horizontal="center" vertical="center"/>
    </xf>
    <xf numFmtId="0" fontId="4" fillId="0" borderId="5" xfId="108" applyFont="1" applyFill="1" applyBorder="1" applyAlignment="1">
      <alignment vertical="center"/>
    </xf>
    <xf numFmtId="0" fontId="4" fillId="0" borderId="5" xfId="108" applyFont="1" applyFill="1" applyBorder="1" applyAlignment="1">
      <alignment horizontal="center" vertical="center"/>
    </xf>
    <xf numFmtId="177" fontId="4" fillId="0" borderId="5" xfId="108" applyNumberFormat="1" applyFont="1" applyFill="1" applyBorder="1" applyAlignment="1">
      <alignment horizontal="center" vertical="center"/>
    </xf>
    <xf numFmtId="0" fontId="4" fillId="0" borderId="5" xfId="108" applyNumberFormat="1" applyFont="1" applyFill="1" applyBorder="1" applyAlignment="1">
      <alignment horizontal="center" vertical="center" wrapText="1"/>
    </xf>
    <xf numFmtId="0" fontId="5" fillId="0" borderId="5" xfId="108" applyFont="1" applyFill="1" applyBorder="1" applyAlignment="1">
      <alignment vertical="center"/>
    </xf>
    <xf numFmtId="178" fontId="4" fillId="0" borderId="5" xfId="108" applyNumberFormat="1" applyFont="1" applyFill="1" applyBorder="1" applyAlignment="1">
      <alignment horizontal="center" vertical="center"/>
    </xf>
    <xf numFmtId="176" fontId="4" fillId="3" borderId="5" xfId="136" applyNumberFormat="1" applyFont="1" applyFill="1" applyBorder="1" applyAlignment="1">
      <alignment horizontal="center" vertical="center" wrapText="1"/>
    </xf>
    <xf numFmtId="179" fontId="4" fillId="0" borderId="5" xfId="108" applyNumberFormat="1" applyFont="1" applyFill="1" applyBorder="1" applyAlignment="1">
      <alignment horizontal="center" vertical="center"/>
    </xf>
    <xf numFmtId="10" fontId="4" fillId="3" borderId="5" xfId="108" applyNumberFormat="1" applyFont="1" applyFill="1" applyBorder="1" applyAlignment="1" applyProtection="1">
      <alignment horizontal="center" vertical="center"/>
    </xf>
    <xf numFmtId="176" fontId="6" fillId="0" borderId="5" xfId="108" applyNumberFormat="1" applyFont="1" applyFill="1" applyBorder="1" applyAlignment="1">
      <alignment horizontal="center" vertical="center"/>
    </xf>
    <xf numFmtId="10" fontId="0" fillId="0" borderId="0" xfId="108" applyNumberFormat="1" applyFill="1" applyBorder="1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5" xfId="109" applyNumberFormat="1" applyFont="1" applyFill="1" applyBorder="1" applyAlignment="1">
      <alignment horizontal="left" vertical="center" wrapText="1"/>
    </xf>
    <xf numFmtId="0" fontId="8" fillId="0" borderId="5" xfId="109" applyNumberFormat="1" applyFont="1" applyFill="1" applyBorder="1" applyAlignment="1">
      <alignment horizontal="center" vertical="center" wrapText="1"/>
    </xf>
    <xf numFmtId="176" fontId="8" fillId="0" borderId="5" xfId="109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/>
    <xf numFmtId="1" fontId="9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justify" vertical="top" wrapText="1"/>
    </xf>
    <xf numFmtId="0" fontId="14" fillId="0" borderId="22" xfId="0" applyFont="1" applyBorder="1" applyAlignment="1">
      <alignment horizontal="justify" vertical="top" wrapText="1"/>
    </xf>
    <xf numFmtId="0" fontId="14" fillId="0" borderId="23" xfId="0" applyFont="1" applyBorder="1" applyAlignment="1">
      <alignment horizontal="justify" vertical="top" wrapText="1"/>
    </xf>
    <xf numFmtId="0" fontId="15" fillId="0" borderId="24" xfId="0" applyFont="1" applyBorder="1" applyAlignment="1">
      <alignment horizontal="justify" vertical="top" wrapText="1"/>
    </xf>
    <xf numFmtId="176" fontId="15" fillId="0" borderId="24" xfId="0" applyNumberFormat="1" applyFont="1" applyBorder="1" applyAlignment="1">
      <alignment horizontal="justify" vertical="top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justify" vertical="top" wrapText="1"/>
    </xf>
    <xf numFmtId="0" fontId="15" fillId="0" borderId="22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justify" vertical="top" wrapText="1"/>
    </xf>
    <xf numFmtId="0" fontId="15" fillId="0" borderId="25" xfId="0" applyFont="1" applyBorder="1" applyAlignment="1">
      <alignment horizontal="justify" vertical="top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top" wrapText="1"/>
    </xf>
    <xf numFmtId="0" fontId="14" fillId="0" borderId="28" xfId="0" applyFont="1" applyBorder="1" applyAlignment="1">
      <alignment horizontal="justify" vertical="top" wrapText="1"/>
    </xf>
    <xf numFmtId="180" fontId="15" fillId="0" borderId="21" xfId="0" applyNumberFormat="1" applyFont="1" applyBorder="1" applyAlignment="1">
      <alignment horizontal="justify" vertical="top" wrapText="1"/>
    </xf>
    <xf numFmtId="180" fontId="15" fillId="0" borderId="22" xfId="0" applyNumberFormat="1" applyFont="1" applyBorder="1" applyAlignment="1">
      <alignment horizontal="justify" vertical="top" wrapText="1"/>
    </xf>
    <xf numFmtId="180" fontId="15" fillId="0" borderId="29" xfId="0" applyNumberFormat="1" applyFont="1" applyBorder="1" applyAlignment="1">
      <alignment horizontal="justify" vertical="top" wrapText="1"/>
    </xf>
    <xf numFmtId="0" fontId="14" fillId="0" borderId="30" xfId="0" applyFont="1" applyBorder="1" applyAlignment="1">
      <alignment horizontal="justify" vertical="top" wrapText="1"/>
    </xf>
    <xf numFmtId="0" fontId="14" fillId="0" borderId="24" xfId="0" applyFont="1" applyBorder="1" applyAlignment="1">
      <alignment horizontal="justify" vertical="top" wrapText="1"/>
    </xf>
    <xf numFmtId="181" fontId="12" fillId="0" borderId="21" xfId="0" applyNumberFormat="1" applyFont="1" applyBorder="1" applyAlignment="1">
      <alignment horizontal="left" vertical="top" wrapText="1"/>
    </xf>
    <xf numFmtId="181" fontId="12" fillId="0" borderId="22" xfId="0" applyNumberFormat="1" applyFont="1" applyBorder="1" applyAlignment="1">
      <alignment horizontal="left" vertical="top" wrapText="1"/>
    </xf>
    <xf numFmtId="181" fontId="12" fillId="0" borderId="29" xfId="0" applyNumberFormat="1" applyFont="1" applyBorder="1" applyAlignment="1">
      <alignment horizontal="left" vertical="top" wrapText="1"/>
    </xf>
    <xf numFmtId="0" fontId="15" fillId="0" borderId="29" xfId="0" applyFont="1" applyBorder="1" applyAlignment="1">
      <alignment horizontal="justify" vertical="top" wrapText="1"/>
    </xf>
    <xf numFmtId="0" fontId="14" fillId="0" borderId="31" xfId="0" applyFont="1" applyBorder="1" applyAlignment="1">
      <alignment horizontal="justify" vertical="top" wrapText="1"/>
    </xf>
    <xf numFmtId="0" fontId="14" fillId="0" borderId="32" xfId="0" applyFont="1" applyBorder="1" applyAlignment="1">
      <alignment horizontal="justify" vertical="top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justify" vertical="top" wrapText="1"/>
    </xf>
    <xf numFmtId="0" fontId="15" fillId="0" borderId="35" xfId="0" applyFont="1" applyBorder="1" applyAlignment="1">
      <alignment horizontal="justify" vertical="top" wrapText="1"/>
    </xf>
    <xf numFmtId="0" fontId="15" fillId="0" borderId="36" xfId="0" applyFont="1" applyBorder="1" applyAlignment="1">
      <alignment horizontal="justify" vertical="top" wrapText="1"/>
    </xf>
    <xf numFmtId="181" fontId="12" fillId="0" borderId="35" xfId="0" applyNumberFormat="1" applyFont="1" applyBorder="1" applyAlignment="1">
      <alignment horizontal="left" vertical="top" wrapText="1"/>
    </xf>
    <xf numFmtId="181" fontId="12" fillId="0" borderId="37" xfId="0" applyNumberFormat="1" applyFont="1" applyBorder="1" applyAlignment="1">
      <alignment horizontal="left" vertical="top" wrapText="1"/>
    </xf>
    <xf numFmtId="181" fontId="12" fillId="0" borderId="38" xfId="0" applyNumberFormat="1" applyFont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182" fontId="0" fillId="0" borderId="0" xfId="0" applyNumberFormat="1">
      <alignment vertical="center"/>
    </xf>
    <xf numFmtId="4" fontId="18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180" fontId="12" fillId="0" borderId="25" xfId="0" applyNumberFormat="1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21" fillId="0" borderId="0" xfId="0" applyNumberFormat="1" applyFont="1" applyAlignment="1">
      <alignment horizontal="left" vertical="center"/>
    </xf>
    <xf numFmtId="0" fontId="12" fillId="0" borderId="27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107" applyNumberFormat="1" applyFont="1" applyFill="1" applyBorder="1" applyAlignment="1">
      <alignment horizontal="center" vertical="center" wrapText="1"/>
    </xf>
    <xf numFmtId="0" fontId="12" fillId="0" borderId="45" xfId="107" applyNumberFormat="1" applyFont="1" applyFill="1" applyBorder="1" applyAlignment="1">
      <alignment horizontal="center" wrapText="1"/>
    </xf>
    <xf numFmtId="0" fontId="12" fillId="0" borderId="46" xfId="107" applyNumberFormat="1" applyFont="1" applyFill="1" applyBorder="1" applyAlignment="1">
      <alignment horizont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百分比 2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12289;&#24736;&#28982;&#23621;&#39033;&#30446;\2&#12289;&#25104;&#26412;&#25307;&#37319;&#24037;&#20316;\1&#12289;&#24037;&#31243;&#31867;\2&#12289;&#22260;&#25377;&#24037;&#31243;\&#26045;&#24037;&#21333;&#20301;&#25253;&#20215;\&#20108;&#27425;&#25253;&#20215;\&#27827;&#21335;&#30465;&#28023;&#26684;&#24191;&#21578;&#26377;&#38480;&#20844;&#21496;-&#20843;&#37324;&#22530;&#39033;&#30446;&#22260;&#25377;&#24037;&#31243;&#25253;&#20215;(1)\&#27827;&#21335;&#30465;&#28023;&#26684;&#24191;&#21578;&#26377;&#38480;&#20844;&#21496;-&#20843;&#37324;&#22530;&#39033;&#30446;&#22260;&#25377;&#24037;&#31243;&#25253;&#20215;\02&#12289;&#20215;&#26684;&#28165;&#21333;&#65288;&#20843;&#37324;&#22530;&#39033;&#30446;&#22260;&#25377;&#24037;&#31243;&#65289;-&#20108;&#27425;&#25253;&#2021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清单汇总表"/>
      <sheetName val="工程量清单"/>
      <sheetName val="单价分析(H=3m）"/>
      <sheetName val="单价分析(H=2.5m）"/>
      <sheetName val="主材表"/>
    </sheetNames>
    <sheetDataSet>
      <sheetData sheetId="0"/>
      <sheetData sheetId="1">
        <row r="1">
          <cell r="A1" t="str">
            <v>八里堂项目围挡工程</v>
          </cell>
        </row>
      </sheetData>
      <sheetData sheetId="2">
        <row r="5">
          <cell r="C5" t="str">
            <v>m</v>
          </cell>
        </row>
        <row r="6">
          <cell r="B6" t="str">
            <v>2.5米高围墙
1.立柱:□80*80*2.0方管
2.横框:□40*60*1.0方管
3.版面:0.3mm彩钢板
4.基础:C20混凝土浇筑钢柱固定立好后,整体面板框自攻钉固定在钢柱上</v>
          </cell>
        </row>
      </sheetData>
      <sheetData sheetId="3"/>
      <sheetData sheetId="4"/>
      <sheetData sheetId="5">
        <row r="4">
          <cell r="E4">
            <v>19</v>
          </cell>
        </row>
        <row r="5">
          <cell r="E5">
            <v>5200</v>
          </cell>
        </row>
        <row r="7">
          <cell r="E7">
            <v>5200</v>
          </cell>
        </row>
        <row r="8">
          <cell r="E8">
            <v>390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117" t="s">
        <v>0</v>
      </c>
      <c r="B1" s="118"/>
      <c r="C1" s="118"/>
      <c r="D1" s="118"/>
    </row>
    <row r="2" ht="24.6" customHeight="1" spans="1:4">
      <c r="A2" s="119"/>
      <c r="B2" s="119"/>
      <c r="C2" s="119"/>
      <c r="D2" s="119"/>
    </row>
    <row r="3" ht="59.4" customHeight="1" spans="1:4">
      <c r="A3" s="120" t="s">
        <v>1</v>
      </c>
      <c r="B3" s="121" t="s">
        <v>2</v>
      </c>
      <c r="C3" s="122" t="s">
        <v>3</v>
      </c>
      <c r="D3" s="123" t="s">
        <v>4</v>
      </c>
    </row>
    <row r="4" ht="34.5" customHeight="1" spans="1:4">
      <c r="A4" s="124" t="s">
        <v>5</v>
      </c>
      <c r="B4" s="125" t="s">
        <v>6</v>
      </c>
      <c r="C4" s="126" t="s">
        <v>7</v>
      </c>
      <c r="D4" s="127" t="s">
        <v>8</v>
      </c>
    </row>
    <row r="5" ht="32.25" customHeight="1" spans="1:4">
      <c r="A5" s="124" t="s">
        <v>9</v>
      </c>
      <c r="B5" s="128" t="s">
        <v>10</v>
      </c>
      <c r="C5" s="129"/>
      <c r="D5" s="130"/>
    </row>
    <row r="6" ht="38.25" customHeight="1" spans="1:4">
      <c r="A6" s="124" t="s">
        <v>11</v>
      </c>
      <c r="B6" s="131" t="s">
        <v>12</v>
      </c>
      <c r="C6" s="132" t="s">
        <v>13</v>
      </c>
      <c r="D6" s="133">
        <f>'3工程结算汇总表'!H7</f>
        <v>172999.890397674</v>
      </c>
    </row>
    <row r="7" ht="60" customHeight="1" spans="1:7">
      <c r="A7" s="134" t="s">
        <v>14</v>
      </c>
      <c r="B7" s="135" t="s">
        <v>15</v>
      </c>
      <c r="C7" s="136"/>
      <c r="D7" s="137"/>
      <c r="G7" s="138"/>
    </row>
    <row r="8" ht="60" customHeight="1" spans="1:4">
      <c r="A8" s="134" t="s">
        <v>16</v>
      </c>
      <c r="B8" s="135" t="s">
        <v>17</v>
      </c>
      <c r="C8" s="136"/>
      <c r="D8" s="137"/>
    </row>
    <row r="9" ht="60" customHeight="1" spans="1:4">
      <c r="A9" s="134" t="s">
        <v>18</v>
      </c>
      <c r="B9" s="139" t="s">
        <v>19</v>
      </c>
      <c r="C9" s="140"/>
      <c r="D9" s="141"/>
    </row>
    <row r="10" ht="60" customHeight="1" spans="1:4">
      <c r="A10" s="142" t="s">
        <v>20</v>
      </c>
      <c r="B10" s="143" t="s">
        <v>19</v>
      </c>
      <c r="C10" s="143"/>
      <c r="D10" s="144"/>
    </row>
    <row r="11" ht="60" customHeight="1" spans="1:4">
      <c r="A11" s="142" t="s">
        <v>21</v>
      </c>
      <c r="B11" s="143" t="s">
        <v>19</v>
      </c>
      <c r="C11" s="143"/>
      <c r="D11" s="144"/>
    </row>
    <row r="12" ht="60" customHeight="1" spans="1:4">
      <c r="A12" s="142" t="s">
        <v>22</v>
      </c>
      <c r="B12" s="143" t="s">
        <v>19</v>
      </c>
      <c r="C12" s="143"/>
      <c r="D12" s="144"/>
    </row>
    <row r="13" ht="60" customHeight="1" spans="1:4">
      <c r="A13" s="142" t="s">
        <v>23</v>
      </c>
      <c r="B13" s="143" t="s">
        <v>19</v>
      </c>
      <c r="C13" s="143"/>
      <c r="D13" s="144"/>
    </row>
    <row r="14" ht="60" customHeight="1" spans="1:4">
      <c r="A14" s="142" t="s">
        <v>24</v>
      </c>
      <c r="B14" s="143" t="s">
        <v>25</v>
      </c>
      <c r="C14" s="143"/>
      <c r="D14" s="144"/>
    </row>
    <row r="15" ht="60" customHeight="1" spans="1:4">
      <c r="A15" s="142" t="s">
        <v>26</v>
      </c>
      <c r="B15" s="143" t="s">
        <v>25</v>
      </c>
      <c r="C15" s="143"/>
      <c r="D15" s="144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8"/>
  <sheetViews>
    <sheetView view="pageBreakPreview" zoomScale="130" zoomScaleNormal="115" workbookViewId="0">
      <selection activeCell="H9" sqref="H9"/>
    </sheetView>
  </sheetViews>
  <sheetFormatPr defaultColWidth="9" defaultRowHeight="14.25"/>
  <cols>
    <col min="1" max="1" width="4.875" style="97" customWidth="1"/>
    <col min="2" max="2" width="40.6" style="98" customWidth="1"/>
    <col min="3" max="3" width="8.9" style="98" customWidth="1"/>
    <col min="4" max="4" width="12" style="98" customWidth="1"/>
    <col min="5" max="5" width="13.5" style="98" customWidth="1"/>
    <col min="6" max="6" width="11.5" style="99" customWidth="1"/>
    <col min="7" max="12" width="9" style="98"/>
  </cols>
  <sheetData>
    <row r="1" ht="44.25" customHeight="1" spans="1:9">
      <c r="A1" s="100" t="s">
        <v>27</v>
      </c>
      <c r="B1" s="100"/>
      <c r="C1" s="100"/>
      <c r="D1" s="100"/>
      <c r="E1" s="100"/>
      <c r="F1" s="100"/>
      <c r="G1" s="101"/>
      <c r="H1" s="101"/>
      <c r="I1" s="101"/>
    </row>
    <row r="2" ht="30.75" customHeight="1" spans="1:6">
      <c r="A2" s="102" t="s">
        <v>28</v>
      </c>
      <c r="B2" s="103" t="s">
        <v>29</v>
      </c>
      <c r="C2" s="103" t="s">
        <v>30</v>
      </c>
      <c r="D2" s="103" t="s">
        <v>31</v>
      </c>
      <c r="E2" s="103" t="s">
        <v>32</v>
      </c>
      <c r="F2" s="104" t="s">
        <v>33</v>
      </c>
    </row>
    <row r="3" s="96" customFormat="1" ht="23.25" customHeight="1" spans="1:12">
      <c r="A3" s="105">
        <v>1</v>
      </c>
      <c r="B3" s="106" t="s">
        <v>34</v>
      </c>
      <c r="C3" s="107" t="s">
        <v>35</v>
      </c>
      <c r="D3" s="107" t="s">
        <v>36</v>
      </c>
      <c r="E3" s="107" t="s">
        <v>37</v>
      </c>
      <c r="F3" s="108"/>
      <c r="G3" s="109"/>
      <c r="H3" s="109"/>
      <c r="I3" s="109"/>
      <c r="J3" s="109"/>
      <c r="K3" s="109"/>
      <c r="L3" s="109"/>
    </row>
    <row r="4" s="96" customFormat="1" ht="23.25" customHeight="1" spans="1:12">
      <c r="A4" s="105">
        <v>2</v>
      </c>
      <c r="B4" s="106" t="s">
        <v>38</v>
      </c>
      <c r="C4" s="107" t="s">
        <v>35</v>
      </c>
      <c r="D4" s="107" t="s">
        <v>39</v>
      </c>
      <c r="E4" s="107" t="s">
        <v>37</v>
      </c>
      <c r="F4" s="110"/>
      <c r="G4" s="109"/>
      <c r="H4" s="109"/>
      <c r="I4" s="109"/>
      <c r="J4" s="109"/>
      <c r="K4" s="109"/>
      <c r="L4" s="109"/>
    </row>
    <row r="5" s="96" customFormat="1" ht="23.25" customHeight="1" spans="1:12">
      <c r="A5" s="105">
        <v>3</v>
      </c>
      <c r="B5" s="106" t="s">
        <v>40</v>
      </c>
      <c r="C5" s="107" t="s">
        <v>35</v>
      </c>
      <c r="D5" s="107" t="s">
        <v>41</v>
      </c>
      <c r="E5" s="107" t="s">
        <v>42</v>
      </c>
      <c r="F5" s="110"/>
      <c r="G5" s="109"/>
      <c r="H5" s="109"/>
      <c r="I5" s="109"/>
      <c r="J5" s="109"/>
      <c r="K5" s="109"/>
      <c r="L5" s="109"/>
    </row>
    <row r="6" s="96" customFormat="1" ht="23.25" customHeight="1" spans="1:12">
      <c r="A6" s="105">
        <v>4</v>
      </c>
      <c r="B6" s="106" t="s">
        <v>43</v>
      </c>
      <c r="C6" s="107" t="s">
        <v>35</v>
      </c>
      <c r="D6" s="107" t="s">
        <v>44</v>
      </c>
      <c r="E6" s="107" t="s">
        <v>42</v>
      </c>
      <c r="F6" s="110"/>
      <c r="G6" s="109"/>
      <c r="H6" s="109"/>
      <c r="I6" s="109"/>
      <c r="J6" s="109"/>
      <c r="K6" s="109"/>
      <c r="L6" s="109"/>
    </row>
    <row r="7" s="96" customFormat="1" ht="29.4" customHeight="1" spans="1:12">
      <c r="A7" s="105">
        <v>5</v>
      </c>
      <c r="B7" s="107" t="s">
        <v>45</v>
      </c>
      <c r="C7" s="107" t="s">
        <v>46</v>
      </c>
      <c r="D7" s="107" t="s">
        <v>47</v>
      </c>
      <c r="E7" s="107" t="s">
        <v>48</v>
      </c>
      <c r="F7" s="110"/>
      <c r="G7" s="109"/>
      <c r="H7" s="109"/>
      <c r="I7" s="109"/>
      <c r="J7" s="109"/>
      <c r="K7" s="109"/>
      <c r="L7" s="109"/>
    </row>
    <row r="8" s="96" customFormat="1" ht="23.25" customHeight="1" spans="1:12">
      <c r="A8" s="105">
        <v>6</v>
      </c>
      <c r="B8" s="106" t="s">
        <v>49</v>
      </c>
      <c r="C8" s="107" t="s">
        <v>35</v>
      </c>
      <c r="D8" s="107" t="s">
        <v>50</v>
      </c>
      <c r="E8" s="107" t="s">
        <v>37</v>
      </c>
      <c r="F8" s="108" t="s">
        <v>51</v>
      </c>
      <c r="G8" s="109"/>
      <c r="H8" s="109"/>
      <c r="I8" s="109"/>
      <c r="J8" s="109"/>
      <c r="K8" s="109"/>
      <c r="L8" s="109"/>
    </row>
    <row r="9" s="96" customFormat="1" ht="23.25" customHeight="1" spans="1:12">
      <c r="A9" s="105">
        <v>7</v>
      </c>
      <c r="B9" s="106" t="s">
        <v>52</v>
      </c>
      <c r="C9" s="107" t="s">
        <v>35</v>
      </c>
      <c r="D9" s="107" t="s">
        <v>53</v>
      </c>
      <c r="E9" s="107" t="s">
        <v>37</v>
      </c>
      <c r="F9" s="110"/>
      <c r="G9" s="109"/>
      <c r="H9" s="109"/>
      <c r="I9" s="109"/>
      <c r="J9" s="109"/>
      <c r="K9" s="109"/>
      <c r="L9" s="109"/>
    </row>
    <row r="10" s="96" customFormat="1" ht="23.25" customHeight="1" spans="1:12">
      <c r="A10" s="105">
        <v>8</v>
      </c>
      <c r="B10" s="106" t="s">
        <v>54</v>
      </c>
      <c r="C10" s="107" t="s">
        <v>35</v>
      </c>
      <c r="D10" s="107" t="s">
        <v>55</v>
      </c>
      <c r="E10" s="107" t="s">
        <v>37</v>
      </c>
      <c r="F10" s="110"/>
      <c r="G10" s="109"/>
      <c r="H10" s="109"/>
      <c r="I10" s="109"/>
      <c r="J10" s="109"/>
      <c r="K10" s="109"/>
      <c r="L10" s="109"/>
    </row>
    <row r="11" s="96" customFormat="1" ht="23.25" customHeight="1" spans="1:12">
      <c r="A11" s="105">
        <v>9</v>
      </c>
      <c r="B11" s="107" t="s">
        <v>56</v>
      </c>
      <c r="C11" s="107" t="s">
        <v>57</v>
      </c>
      <c r="D11" s="107" t="s">
        <v>58</v>
      </c>
      <c r="E11" s="107" t="s">
        <v>48</v>
      </c>
      <c r="F11" s="110"/>
      <c r="G11" s="109"/>
      <c r="H11" s="109"/>
      <c r="I11" s="109"/>
      <c r="J11" s="109"/>
      <c r="K11" s="109"/>
      <c r="L11" s="109"/>
    </row>
    <row r="12" spans="1:6">
      <c r="A12" s="111" t="s">
        <v>59</v>
      </c>
      <c r="B12" s="112"/>
      <c r="C12" s="112" t="s">
        <v>60</v>
      </c>
      <c r="D12" s="112"/>
      <c r="E12" s="112"/>
      <c r="F12" s="113"/>
    </row>
    <row r="13" ht="15" spans="1:6">
      <c r="A13" s="114"/>
      <c r="B13" s="115"/>
      <c r="C13" s="115"/>
      <c r="D13" s="115"/>
      <c r="E13" s="115"/>
      <c r="F13" s="116"/>
    </row>
    <row r="28" ht="43.5" customHeight="1"/>
  </sheetData>
  <mergeCells count="3">
    <mergeCell ref="A1:F1"/>
    <mergeCell ref="A12:B13"/>
    <mergeCell ref="C12:F1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tabSelected="1" view="pageBreakPreview" zoomScale="130" zoomScaleNormal="130" workbookViewId="0">
      <selection activeCell="I7" sqref="I7:J7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0" max="11" width="11.5"/>
    <col min="13" max="14" width="12.625"/>
  </cols>
  <sheetData>
    <row r="1" ht="37.5" customHeight="1" spans="1:8">
      <c r="A1" s="50" t="s">
        <v>61</v>
      </c>
      <c r="B1" s="51"/>
      <c r="C1" s="51"/>
      <c r="D1" s="51"/>
      <c r="E1" s="51"/>
      <c r="F1" s="51"/>
      <c r="G1" s="51"/>
      <c r="H1" s="51"/>
    </row>
    <row r="2" ht="31.8" customHeight="1" spans="1:8">
      <c r="A2" s="52" t="s">
        <v>62</v>
      </c>
      <c r="B2" s="52"/>
      <c r="C2" s="52"/>
      <c r="D2" s="52"/>
      <c r="E2" s="52"/>
      <c r="F2" s="52"/>
      <c r="G2" s="52"/>
      <c r="H2" s="52"/>
    </row>
    <row r="3" ht="23.25" customHeight="1" spans="1:8">
      <c r="A3" s="52" t="s">
        <v>63</v>
      </c>
      <c r="B3" s="52"/>
      <c r="C3" s="52"/>
      <c r="D3" s="52"/>
      <c r="E3" s="52"/>
      <c r="F3" s="52"/>
      <c r="G3" s="52"/>
      <c r="H3" s="52"/>
    </row>
    <row r="4" ht="25.5" customHeight="1" spans="1:8">
      <c r="A4" s="52" t="s">
        <v>64</v>
      </c>
      <c r="B4" s="52"/>
      <c r="C4" s="52"/>
      <c r="D4" s="52"/>
      <c r="E4" s="52"/>
      <c r="F4" s="52"/>
      <c r="G4" s="52"/>
      <c r="H4" s="52"/>
    </row>
    <row r="5" ht="30" customHeight="1" spans="1:8">
      <c r="A5" s="53" t="s">
        <v>65</v>
      </c>
      <c r="B5" s="53"/>
      <c r="C5" s="53"/>
      <c r="D5" s="53"/>
      <c r="E5" s="53"/>
      <c r="F5" s="53"/>
      <c r="G5" s="53"/>
      <c r="H5" s="53"/>
    </row>
    <row r="6" ht="20.25" customHeight="1" spans="1:13">
      <c r="A6" s="54" t="s">
        <v>28</v>
      </c>
      <c r="B6" s="55" t="s">
        <v>1</v>
      </c>
      <c r="C6" s="56"/>
      <c r="D6" s="57"/>
      <c r="E6" s="57" t="s">
        <v>66</v>
      </c>
      <c r="F6" s="57" t="s">
        <v>67</v>
      </c>
      <c r="G6" s="57" t="s">
        <v>68</v>
      </c>
      <c r="H6" s="58" t="s">
        <v>69</v>
      </c>
      <c r="K6" s="94"/>
      <c r="L6" s="94"/>
      <c r="M6" s="94"/>
    </row>
    <row r="7" ht="20.25" customHeight="1" spans="1:13">
      <c r="A7" s="59" t="s">
        <v>70</v>
      </c>
      <c r="B7" s="60" t="s">
        <v>71</v>
      </c>
      <c r="C7" s="61"/>
      <c r="D7" s="62"/>
      <c r="E7" s="63">
        <f>E8+E9+E10+E11</f>
        <v>0</v>
      </c>
      <c r="F7" s="63">
        <v>0</v>
      </c>
      <c r="G7" s="63">
        <f>G8+G9+G10+G11</f>
        <v>0</v>
      </c>
      <c r="H7" s="64">
        <f>明细汇总表!F5</f>
        <v>172999.890397674</v>
      </c>
      <c r="I7" s="95"/>
      <c r="J7"/>
      <c r="K7" s="94"/>
      <c r="L7" s="94"/>
      <c r="M7" s="94"/>
    </row>
    <row r="8" ht="20.25" customHeight="1" spans="1:13">
      <c r="A8" s="65">
        <v>1.1</v>
      </c>
      <c r="B8" s="66" t="s">
        <v>72</v>
      </c>
      <c r="C8" s="67"/>
      <c r="D8" s="68"/>
      <c r="E8" s="63">
        <v>0</v>
      </c>
      <c r="F8" s="63">
        <v>0</v>
      </c>
      <c r="G8" s="63"/>
      <c r="H8" s="69"/>
      <c r="K8" s="94"/>
      <c r="L8" s="94"/>
      <c r="M8" s="94"/>
    </row>
    <row r="9" ht="20.25" customHeight="1" spans="1:14">
      <c r="A9" s="65">
        <v>1.2</v>
      </c>
      <c r="B9" s="66" t="s">
        <v>73</v>
      </c>
      <c r="C9" s="67"/>
      <c r="D9" s="68"/>
      <c r="E9" s="63">
        <v>0</v>
      </c>
      <c r="F9" s="63">
        <v>0</v>
      </c>
      <c r="G9" s="63">
        <v>0</v>
      </c>
      <c r="H9" s="69">
        <v>0</v>
      </c>
      <c r="K9" s="94"/>
      <c r="L9" s="94"/>
      <c r="M9" s="94"/>
      <c r="N9" s="94"/>
    </row>
    <row r="10" ht="20.25" customHeight="1" spans="1:13">
      <c r="A10" s="65">
        <v>1.3</v>
      </c>
      <c r="B10" s="66" t="s">
        <v>74</v>
      </c>
      <c r="C10" s="67"/>
      <c r="D10" s="68"/>
      <c r="E10" s="63">
        <v>0</v>
      </c>
      <c r="F10" s="63">
        <v>0</v>
      </c>
      <c r="G10" s="63">
        <v>0</v>
      </c>
      <c r="H10" s="69">
        <v>0</v>
      </c>
      <c r="K10" s="94"/>
      <c r="L10" s="94"/>
      <c r="M10" s="94"/>
    </row>
    <row r="11" ht="20.25" customHeight="1" spans="1:8">
      <c r="A11" s="65">
        <v>1.4</v>
      </c>
      <c r="B11" s="66" t="s">
        <v>75</v>
      </c>
      <c r="C11" s="67"/>
      <c r="D11" s="68"/>
      <c r="E11" s="63">
        <v>0</v>
      </c>
      <c r="F11" s="63">
        <v>0</v>
      </c>
      <c r="G11" s="63">
        <v>0</v>
      </c>
      <c r="H11" s="69">
        <v>0</v>
      </c>
    </row>
    <row r="12" ht="20.25" customHeight="1" spans="1:8">
      <c r="A12" s="59" t="s">
        <v>76</v>
      </c>
      <c r="B12" s="60" t="s">
        <v>77</v>
      </c>
      <c r="C12" s="61"/>
      <c r="D12" s="62"/>
      <c r="E12" s="66">
        <v>0</v>
      </c>
      <c r="F12" s="68"/>
      <c r="G12" s="63">
        <v>0</v>
      </c>
      <c r="H12" s="69">
        <v>0</v>
      </c>
    </row>
    <row r="13" ht="20.25" customHeight="1" spans="1:8">
      <c r="A13" s="65">
        <v>2.1</v>
      </c>
      <c r="B13" s="66" t="s">
        <v>78</v>
      </c>
      <c r="C13" s="67"/>
      <c r="D13" s="68"/>
      <c r="E13" s="66">
        <v>0</v>
      </c>
      <c r="F13" s="68"/>
      <c r="G13" s="63">
        <v>0</v>
      </c>
      <c r="H13" s="69">
        <v>0</v>
      </c>
    </row>
    <row r="14" ht="20.25" customHeight="1" spans="1:8">
      <c r="A14" s="65">
        <v>2.2</v>
      </c>
      <c r="B14" s="66" t="s">
        <v>78</v>
      </c>
      <c r="C14" s="67"/>
      <c r="D14" s="68"/>
      <c r="E14" s="66">
        <v>0</v>
      </c>
      <c r="F14" s="68"/>
      <c r="G14" s="63">
        <v>0</v>
      </c>
      <c r="H14" s="69">
        <v>0</v>
      </c>
    </row>
    <row r="15" ht="20.25" customHeight="1" spans="1:8">
      <c r="A15" s="70" t="s">
        <v>79</v>
      </c>
      <c r="B15" s="71" t="s">
        <v>13</v>
      </c>
      <c r="C15" s="72"/>
      <c r="D15" s="63" t="s">
        <v>80</v>
      </c>
      <c r="E15" s="73">
        <f>H7</f>
        <v>172999.890397674</v>
      </c>
      <c r="F15" s="74"/>
      <c r="G15" s="74"/>
      <c r="H15" s="75"/>
    </row>
    <row r="16" ht="20.25" customHeight="1" spans="1:8">
      <c r="A16" s="59"/>
      <c r="B16" s="76"/>
      <c r="C16" s="77"/>
      <c r="D16" s="63" t="s">
        <v>81</v>
      </c>
      <c r="E16" s="78">
        <f>+E15</f>
        <v>172999.890397674</v>
      </c>
      <c r="F16" s="79"/>
      <c r="G16" s="79"/>
      <c r="H16" s="80"/>
    </row>
    <row r="17" ht="20.25" customHeight="1" spans="1:8">
      <c r="A17" s="59" t="s">
        <v>82</v>
      </c>
      <c r="B17" s="60" t="s">
        <v>83</v>
      </c>
      <c r="C17" s="61"/>
      <c r="D17" s="62"/>
      <c r="E17" s="66">
        <v>0</v>
      </c>
      <c r="F17" s="67"/>
      <c r="G17" s="67"/>
      <c r="H17" s="81"/>
    </row>
    <row r="18" ht="20.25" customHeight="1" spans="1:8">
      <c r="A18" s="65">
        <v>4.1</v>
      </c>
      <c r="B18" s="66" t="s">
        <v>84</v>
      </c>
      <c r="C18" s="67"/>
      <c r="D18" s="68"/>
      <c r="E18" s="66">
        <v>0</v>
      </c>
      <c r="F18" s="67"/>
      <c r="G18" s="67"/>
      <c r="H18" s="81"/>
    </row>
    <row r="19" ht="20.25" customHeight="1" spans="1:8">
      <c r="A19" s="65">
        <v>4.2</v>
      </c>
      <c r="B19" s="66" t="s">
        <v>85</v>
      </c>
      <c r="C19" s="67"/>
      <c r="D19" s="68"/>
      <c r="E19" s="66">
        <v>0</v>
      </c>
      <c r="F19" s="67"/>
      <c r="G19" s="67"/>
      <c r="H19" s="81"/>
    </row>
    <row r="20" ht="20.25" customHeight="1" spans="1:8">
      <c r="A20" s="59" t="s">
        <v>86</v>
      </c>
      <c r="B20" s="60" t="s">
        <v>87</v>
      </c>
      <c r="C20" s="61"/>
      <c r="D20" s="62"/>
      <c r="E20" s="66">
        <v>0</v>
      </c>
      <c r="F20" s="67"/>
      <c r="G20" s="67"/>
      <c r="H20" s="81"/>
    </row>
    <row r="21" ht="20.25" customHeight="1" spans="1:8">
      <c r="A21" s="65">
        <v>5.1</v>
      </c>
      <c r="B21" s="66" t="s">
        <v>88</v>
      </c>
      <c r="C21" s="67"/>
      <c r="D21" s="68"/>
      <c r="E21" s="66" t="s">
        <v>51</v>
      </c>
      <c r="F21" s="67"/>
      <c r="G21" s="67"/>
      <c r="H21" s="81"/>
    </row>
    <row r="22" ht="20.25" customHeight="1" spans="1:8">
      <c r="A22" s="65">
        <v>5.2</v>
      </c>
      <c r="B22" s="66" t="s">
        <v>89</v>
      </c>
      <c r="C22" s="67"/>
      <c r="D22" s="68"/>
      <c r="E22" s="66" t="s">
        <v>51</v>
      </c>
      <c r="F22" s="67"/>
      <c r="G22" s="67"/>
      <c r="H22" s="81"/>
    </row>
    <row r="23" ht="20.25" customHeight="1" spans="1:8">
      <c r="A23" s="70" t="s">
        <v>90</v>
      </c>
      <c r="B23" s="82" t="s">
        <v>91</v>
      </c>
      <c r="C23" s="66" t="s">
        <v>80</v>
      </c>
      <c r="D23" s="68"/>
      <c r="E23" s="73">
        <f>E15</f>
        <v>172999.890397674</v>
      </c>
      <c r="F23" s="67"/>
      <c r="G23" s="67"/>
      <c r="H23" s="81"/>
    </row>
    <row r="24" ht="20.25" customHeight="1" spans="1:8">
      <c r="A24" s="59"/>
      <c r="B24" s="83"/>
      <c r="C24" s="66" t="s">
        <v>81</v>
      </c>
      <c r="D24" s="68"/>
      <c r="E24" s="78">
        <f>E16</f>
        <v>172999.890397674</v>
      </c>
      <c r="F24" s="79"/>
      <c r="G24" s="79"/>
      <c r="H24" s="80"/>
    </row>
    <row r="25" ht="20.25" customHeight="1" spans="1:8">
      <c r="A25" s="70" t="s">
        <v>92</v>
      </c>
      <c r="B25" s="82" t="s">
        <v>93</v>
      </c>
      <c r="C25" s="66" t="s">
        <v>80</v>
      </c>
      <c r="D25" s="68"/>
      <c r="E25" s="73">
        <f>E23</f>
        <v>172999.890397674</v>
      </c>
      <c r="F25" s="67"/>
      <c r="G25" s="67"/>
      <c r="H25" s="81"/>
    </row>
    <row r="26" ht="20.25" customHeight="1" spans="1:8">
      <c r="A26" s="84"/>
      <c r="B26" s="85"/>
      <c r="C26" s="86" t="s">
        <v>81</v>
      </c>
      <c r="D26" s="87"/>
      <c r="E26" s="88">
        <f>E16</f>
        <v>172999.890397674</v>
      </c>
      <c r="F26" s="89"/>
      <c r="G26" s="89"/>
      <c r="H26" s="90"/>
    </row>
    <row r="27" ht="15" spans="1:8">
      <c r="A27" s="91"/>
      <c r="B27" s="91"/>
      <c r="C27" s="91"/>
      <c r="D27" s="91"/>
      <c r="E27" s="91"/>
      <c r="F27" s="91"/>
      <c r="G27" s="91"/>
      <c r="H27" s="91"/>
    </row>
    <row r="28" spans="1:8">
      <c r="A28" s="92" t="s">
        <v>94</v>
      </c>
      <c r="B28" s="92"/>
      <c r="C28" s="92"/>
      <c r="D28" s="92"/>
      <c r="E28" s="92"/>
      <c r="F28" s="92"/>
      <c r="G28" s="92"/>
      <c r="H28" s="92"/>
    </row>
    <row r="29" spans="1:1">
      <c r="A29" s="93"/>
    </row>
    <row r="30" spans="1:1">
      <c r="A30" s="93"/>
    </row>
    <row r="31" spans="1:8">
      <c r="A31" s="92" t="s">
        <v>95</v>
      </c>
      <c r="B31" s="92"/>
      <c r="C31" s="92"/>
      <c r="D31" s="92"/>
      <c r="E31" s="92"/>
      <c r="F31" s="92"/>
      <c r="G31" s="92"/>
      <c r="H31" s="92"/>
    </row>
    <row r="32" spans="1:1">
      <c r="A32" s="93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="115" zoomScaleNormal="115" workbookViewId="0">
      <selection activeCell="E4" sqref="E4"/>
    </sheetView>
  </sheetViews>
  <sheetFormatPr defaultColWidth="9" defaultRowHeight="14.25" outlineLevelRow="5" outlineLevelCol="6"/>
  <cols>
    <col min="1" max="1" width="6.125" customWidth="1"/>
    <col min="2" max="2" width="30.25" customWidth="1"/>
    <col min="3" max="3" width="8.4" customWidth="1"/>
    <col min="4" max="4" width="13.2" customWidth="1"/>
    <col min="5" max="5" width="14.1" customWidth="1"/>
    <col min="6" max="6" width="14.7" customWidth="1"/>
    <col min="7" max="7" width="26" style="29" customWidth="1"/>
    <col min="14" max="14" width="10.375"/>
  </cols>
  <sheetData>
    <row r="1" s="27" customFormat="1" ht="60.6" customHeight="1" spans="1:7">
      <c r="A1" s="30" t="s">
        <v>96</v>
      </c>
      <c r="B1" s="31"/>
      <c r="C1" s="31"/>
      <c r="D1" s="31"/>
      <c r="E1" s="31"/>
      <c r="F1" s="31"/>
      <c r="G1" s="32"/>
    </row>
    <row r="2" s="27" customFormat="1" ht="52.8" customHeight="1" spans="1:7">
      <c r="A2" s="33" t="s">
        <v>28</v>
      </c>
      <c r="B2" s="34" t="s">
        <v>1</v>
      </c>
      <c r="C2" s="35" t="s">
        <v>97</v>
      </c>
      <c r="D2" s="35" t="s">
        <v>98</v>
      </c>
      <c r="E2" s="35" t="s">
        <v>99</v>
      </c>
      <c r="F2" s="35" t="s">
        <v>100</v>
      </c>
      <c r="G2" s="36" t="s">
        <v>33</v>
      </c>
    </row>
    <row r="3" s="28" customFormat="1" ht="99.75" spans="1:7">
      <c r="A3" s="37">
        <v>1</v>
      </c>
      <c r="B3" s="38" t="s">
        <v>101</v>
      </c>
      <c r="C3" s="39" t="s">
        <v>102</v>
      </c>
      <c r="D3" s="40">
        <v>0</v>
      </c>
      <c r="E3" s="40">
        <v>1759.14</v>
      </c>
      <c r="F3" s="41">
        <f>D3*E3</f>
        <v>0</v>
      </c>
      <c r="G3" s="42" t="s">
        <v>103</v>
      </c>
    </row>
    <row r="4" s="28" customFormat="1" ht="99.75" spans="1:7">
      <c r="A4" s="37">
        <v>2</v>
      </c>
      <c r="B4" s="38" t="s">
        <v>104</v>
      </c>
      <c r="C4" s="39" t="s">
        <v>102</v>
      </c>
      <c r="D4" s="40">
        <v>1162.23</v>
      </c>
      <c r="E4" s="40">
        <f>+'单价分析(H=2.5m）'!E5</f>
        <v>148.851682023071</v>
      </c>
      <c r="F4" s="41">
        <f>D4*E4</f>
        <v>172999.890397674</v>
      </c>
      <c r="G4" s="42" t="s">
        <v>105</v>
      </c>
    </row>
    <row r="5" s="28" customFormat="1" ht="38.4" customHeight="1" spans="1:7">
      <c r="A5" s="43"/>
      <c r="B5" s="44" t="s">
        <v>68</v>
      </c>
      <c r="C5" s="45"/>
      <c r="D5" s="45"/>
      <c r="E5" s="46"/>
      <c r="F5" s="47">
        <f>SUM(F3:F4)</f>
        <v>172999.890397674</v>
      </c>
      <c r="G5" s="48"/>
    </row>
    <row r="6" ht="41" customHeight="1" spans="5:6">
      <c r="E6" s="49"/>
      <c r="F6" s="49"/>
    </row>
  </sheetData>
  <mergeCells count="1">
    <mergeCell ref="A1:G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showZeros="0" view="pageBreakPreview" zoomScale="130" zoomScaleNormal="100" workbookViewId="0">
      <pane ySplit="4" topLeftCell="A5" activePane="bottomLeft" state="frozen"/>
      <selection/>
      <selection pane="bottomLeft" activeCell="E8" sqref="E8"/>
    </sheetView>
  </sheetViews>
  <sheetFormatPr defaultColWidth="8.8" defaultRowHeight="14.25"/>
  <cols>
    <col min="1" max="1" width="4.4" style="1" customWidth="1"/>
    <col min="2" max="2" width="33.4" style="1" customWidth="1"/>
    <col min="3" max="3" width="4.6" style="1" customWidth="1"/>
    <col min="4" max="4" width="9.6" style="2"/>
    <col min="5" max="5" width="9.9" style="2" customWidth="1"/>
    <col min="6" max="6" width="16.7" style="2" customWidth="1"/>
    <col min="7" max="7" width="8.1" style="1" customWidth="1"/>
    <col min="8" max="8" width="12.7" style="1"/>
    <col min="9" max="9" width="12.6" style="1"/>
    <col min="10" max="10" width="26.5" style="1" customWidth="1"/>
    <col min="11" max="11" width="3.6" style="1" customWidth="1"/>
    <col min="12" max="12" width="9.4" style="1"/>
    <col min="13" max="14" width="12.6" style="1"/>
    <col min="15" max="15" width="10.4" style="1"/>
    <col min="16" max="32" width="9" style="1"/>
    <col min="33" max="16384" width="8.8" style="1"/>
  </cols>
  <sheetData>
    <row r="1" ht="21.75" customHeight="1" spans="1:7">
      <c r="A1" s="3" t="str">
        <f>[1]清单汇总表!A1</f>
        <v>八里堂项目围挡工程</v>
      </c>
      <c r="B1" s="4"/>
      <c r="C1" s="4"/>
      <c r="D1" s="4"/>
      <c r="E1" s="4"/>
      <c r="F1" s="4"/>
      <c r="G1" s="4"/>
    </row>
    <row r="2" ht="21.75" customHeight="1" spans="1:7">
      <c r="A2" s="5" t="s">
        <v>106</v>
      </c>
      <c r="B2" s="4"/>
      <c r="C2" s="4"/>
      <c r="D2" s="4"/>
      <c r="E2" s="4"/>
      <c r="F2" s="4"/>
      <c r="G2" s="4"/>
    </row>
    <row r="3" spans="1:7">
      <c r="A3" s="6" t="s">
        <v>28</v>
      </c>
      <c r="B3" s="6" t="s">
        <v>1</v>
      </c>
      <c r="C3" s="6" t="s">
        <v>97</v>
      </c>
      <c r="D3" s="6" t="s">
        <v>107</v>
      </c>
      <c r="E3" s="7" t="s">
        <v>108</v>
      </c>
      <c r="F3" s="8"/>
      <c r="G3" s="6" t="s">
        <v>33</v>
      </c>
    </row>
    <row r="4" ht="24" spans="1:7">
      <c r="A4" s="9"/>
      <c r="B4" s="9"/>
      <c r="C4" s="9"/>
      <c r="D4" s="9"/>
      <c r="E4" s="10" t="s">
        <v>109</v>
      </c>
      <c r="F4" s="10" t="s">
        <v>110</v>
      </c>
      <c r="G4" s="9"/>
    </row>
    <row r="5" ht="106" customHeight="1" spans="1:7">
      <c r="A5" s="11" t="s">
        <v>70</v>
      </c>
      <c r="B5" s="12" t="str">
        <f>[1]工程量清单!B6</f>
        <v>2.5米高围墙
1.立柱:□80*80*2.0方管
2.横框:□40*60*1.0方管
3.版面:0.3mm彩钢板
4.基础:C20混凝土浇筑钢柱固定立好后,整体面板框自攻钉固定在钢柱上</v>
      </c>
      <c r="C5" s="13" t="str">
        <f>[1]工程量清单!C5</f>
        <v>m</v>
      </c>
      <c r="D5" s="14">
        <v>801</v>
      </c>
      <c r="E5" s="15">
        <f>F5/D5</f>
        <v>148.851682023071</v>
      </c>
      <c r="F5" s="15">
        <f>F14</f>
        <v>119230.19730048</v>
      </c>
      <c r="G5" s="16"/>
    </row>
    <row r="6" ht="24" customHeight="1" spans="1:7">
      <c r="A6" s="17" t="s">
        <v>76</v>
      </c>
      <c r="B6" s="12" t="s">
        <v>111</v>
      </c>
      <c r="C6" s="17" t="s">
        <v>97</v>
      </c>
      <c r="D6" s="18" t="s">
        <v>112</v>
      </c>
      <c r="E6" s="19" t="s">
        <v>113</v>
      </c>
      <c r="F6" s="19" t="s">
        <v>110</v>
      </c>
      <c r="G6" s="20"/>
    </row>
    <row r="7" ht="24" customHeight="1" spans="1:7">
      <c r="A7" s="17">
        <v>1</v>
      </c>
      <c r="B7" s="12" t="s">
        <v>114</v>
      </c>
      <c r="C7" s="17" t="s">
        <v>115</v>
      </c>
      <c r="D7" s="21">
        <f>801*2.3</f>
        <v>1842.3</v>
      </c>
      <c r="E7" s="22">
        <f>[1]主材表!E4</f>
        <v>19</v>
      </c>
      <c r="F7" s="15">
        <f t="shared" ref="F7:F11" si="0">D7*E7</f>
        <v>35003.7</v>
      </c>
      <c r="G7" s="16" t="s">
        <v>116</v>
      </c>
    </row>
    <row r="8" ht="20.1" customHeight="1" spans="1:14">
      <c r="A8" s="17">
        <v>2</v>
      </c>
      <c r="B8" s="16" t="s">
        <v>117</v>
      </c>
      <c r="C8" s="17" t="s">
        <v>118</v>
      </c>
      <c r="D8" s="21">
        <f>3.2*0.32*7.85*2*268/1000</f>
        <v>4.3085824</v>
      </c>
      <c r="E8" s="22">
        <f>[1]主材表!E5*0.875</f>
        <v>4550</v>
      </c>
      <c r="F8" s="15">
        <f t="shared" si="0"/>
        <v>19604.04992</v>
      </c>
      <c r="G8" s="16" t="s">
        <v>116</v>
      </c>
      <c r="N8" s="26"/>
    </row>
    <row r="9" ht="20.1" customHeight="1" spans="1:13">
      <c r="A9" s="17">
        <v>3</v>
      </c>
      <c r="B9" s="16" t="s">
        <v>119</v>
      </c>
      <c r="C9" s="17" t="s">
        <v>118</v>
      </c>
      <c r="D9" s="21">
        <f>801*0.2*7.85*1/1000*3</f>
        <v>3.77271</v>
      </c>
      <c r="E9" s="22">
        <f>[1]主材表!E7</f>
        <v>5200</v>
      </c>
      <c r="F9" s="15">
        <f t="shared" si="0"/>
        <v>19618.092</v>
      </c>
      <c r="G9" s="16" t="s">
        <v>116</v>
      </c>
      <c r="M9" s="26"/>
    </row>
    <row r="10" ht="20.1" customHeight="1" spans="1:7">
      <c r="A10" s="17">
        <v>4</v>
      </c>
      <c r="B10" s="16" t="s">
        <v>120</v>
      </c>
      <c r="C10" s="17" t="s">
        <v>121</v>
      </c>
      <c r="D10" s="21">
        <f>0.5*0.5*0.8*268</f>
        <v>53.6</v>
      </c>
      <c r="E10" s="22">
        <f>[1]主材表!E8</f>
        <v>390</v>
      </c>
      <c r="F10" s="23">
        <f t="shared" si="0"/>
        <v>20904</v>
      </c>
      <c r="G10" s="16" t="s">
        <v>116</v>
      </c>
    </row>
    <row r="11" ht="26" customHeight="1" spans="1:7">
      <c r="A11" s="17">
        <v>5</v>
      </c>
      <c r="B11" s="16" t="s">
        <v>122</v>
      </c>
      <c r="C11" s="17" t="s">
        <v>121</v>
      </c>
      <c r="D11" s="21">
        <f>0.5*0.5*0.8*268</f>
        <v>53.6</v>
      </c>
      <c r="E11" s="22">
        <v>50</v>
      </c>
      <c r="F11" s="15">
        <f t="shared" si="0"/>
        <v>2680</v>
      </c>
      <c r="G11" s="16"/>
    </row>
    <row r="12" ht="26" customHeight="1" spans="1:7">
      <c r="A12" s="17">
        <v>6</v>
      </c>
      <c r="B12" s="16" t="s">
        <v>123</v>
      </c>
      <c r="C12" s="17" t="s">
        <v>124</v>
      </c>
      <c r="D12" s="24">
        <v>0.15</v>
      </c>
      <c r="E12" s="15"/>
      <c r="F12" s="15">
        <f>SUM(F7:F11)*D12</f>
        <v>14671.476288</v>
      </c>
      <c r="G12" s="12"/>
    </row>
    <row r="13" ht="26" customHeight="1" spans="1:7">
      <c r="A13" s="17">
        <v>7</v>
      </c>
      <c r="B13" s="16" t="s">
        <v>125</v>
      </c>
      <c r="C13" s="17" t="s">
        <v>124</v>
      </c>
      <c r="D13" s="24">
        <v>0.06</v>
      </c>
      <c r="E13" s="15"/>
      <c r="F13" s="15">
        <f>SUM(F7:F12)*D13</f>
        <v>6748.87909248</v>
      </c>
      <c r="G13" s="12"/>
    </row>
    <row r="14" ht="26" customHeight="1" spans="1:7">
      <c r="A14" s="17">
        <v>8</v>
      </c>
      <c r="B14" s="16" t="s">
        <v>126</v>
      </c>
      <c r="C14" s="17" t="s">
        <v>124</v>
      </c>
      <c r="D14" s="15"/>
      <c r="E14" s="15"/>
      <c r="F14" s="25">
        <f>SUM(F7:F13)</f>
        <v>119230.19730048</v>
      </c>
      <c r="G14" s="20"/>
    </row>
  </sheetData>
  <mergeCells count="8">
    <mergeCell ref="A1:G1"/>
    <mergeCell ref="A2:G2"/>
    <mergeCell ref="E3:F3"/>
    <mergeCell ref="A3:A4"/>
    <mergeCell ref="B3:B4"/>
    <mergeCell ref="C3:C4"/>
    <mergeCell ref="D3:D4"/>
    <mergeCell ref="G3:G4"/>
  </mergeCells>
  <pageMargins left="0.75" right="0.75" top="1" bottom="1" header="0.5" footer="0.5"/>
  <pageSetup paperSize="9" scale="93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1结算审批表（本工程无）</vt:lpstr>
      <vt:lpstr>2资料存档目录</vt:lpstr>
      <vt:lpstr>3工程结算汇总表</vt:lpstr>
      <vt:lpstr>明细汇总表</vt:lpstr>
      <vt:lpstr>单价分析(H=2.5m）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2024-09-03T01:10:57Z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2052-12.1.0.17827</vt:lpwstr>
  </property>
</Properties>
</file>