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安装" sheetId="5" r:id="rId1"/>
  </sheets>
  <externalReferences>
    <externalReference r:id="rId2"/>
  </externalReferences>
  <definedNames>
    <definedName name="_xlnm._FilterDatabase" localSheetId="0" hidden="1">安装!$A$3:$O$150</definedName>
    <definedName name="a">EVALUATE('[1]3一层售楼部硬装'!XFD1)</definedName>
    <definedName name="aa">EVALUATE(#REF!)</definedName>
    <definedName name="as">EVALUATE(#REF!)</definedName>
    <definedName name="ad">EVALUATE('[1]4二层办公司硬装'!XFD1)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<sst xmlns="http://schemas.openxmlformats.org/spreadsheetml/2006/main" count="589" uniqueCount="95">
  <si>
    <t>山水文苑S1地块16号楼开关插座、灯具清单</t>
  </si>
  <si>
    <t>序号</t>
  </si>
  <si>
    <t>工程项目名称</t>
  </si>
  <si>
    <t>工程内容</t>
  </si>
  <si>
    <t>单位</t>
  </si>
  <si>
    <t>工程量
g</t>
  </si>
  <si>
    <t>其中：各子项构成（元）</t>
  </si>
  <si>
    <t>含税综合单价
f=(a+b+c+d+e)</t>
  </si>
  <si>
    <t>合价(元)=g*f</t>
  </si>
  <si>
    <t>备 注
（品牌/厂家）</t>
  </si>
  <si>
    <t>人工费
a</t>
  </si>
  <si>
    <t>主材费</t>
  </si>
  <si>
    <t>其中主材单价</t>
  </si>
  <si>
    <t>其中主材损耗率</t>
  </si>
  <si>
    <t>机械、辅材及其他c</t>
  </si>
  <si>
    <t>管理费及利润
d=(a+b+c)*费率</t>
  </si>
  <si>
    <t>税金
e=(a+b+c+d)*费率</t>
  </si>
  <si>
    <t>b=x*（1+y）</t>
  </si>
  <si>
    <t>x</t>
  </si>
  <si>
    <t xml:space="preserve"> y</t>
  </si>
  <si>
    <t>一</t>
  </si>
  <si>
    <t>H1户型-强弱电</t>
  </si>
  <si>
    <t>一户 共13户</t>
  </si>
  <si>
    <t>项</t>
  </si>
  <si>
    <t>LED射灯</t>
  </si>
  <si>
    <t xml:space="preserve">1.名称：LED射灯 含开洞费用
2.参数：(暗装)3W 色温3000K Φ85
3.未详尽处满足图纸设计、相关规范要求  </t>
  </si>
  <si>
    <t>个</t>
  </si>
  <si>
    <t>雷士</t>
  </si>
  <si>
    <t>LED感应射灯</t>
  </si>
  <si>
    <t xml:space="preserve">1.名称：LED射灯 含开洞费用
2.参数：(暗装)3色温3000K Φ85
3.未详尽处满足图纸设计、相关规范要求  </t>
  </si>
  <si>
    <t>LED筒灯</t>
  </si>
  <si>
    <t xml:space="preserve">1.名称：LED筒灯  含开洞费用
2.参数：(暗装)4W 色温4000K Φ85
3.未详尽处满足图纸设计、相关规范要求  </t>
  </si>
  <si>
    <t>LED防雾射灯</t>
  </si>
  <si>
    <t xml:space="preserve">1.名称：LED防雾射灯  含开洞费用
2.参数：4W 色温3000K Φ85
3.未详尽处满足图纸设计、相关规范要求   </t>
  </si>
  <si>
    <t>阳台吸顶灯</t>
  </si>
  <si>
    <t xml:space="preserve">1.名称：阳台吸顶灯
2.参数：12w 色温3000K
3.未详尽处满足图纸设计、相关规范要求  </t>
  </si>
  <si>
    <t>卧室吸顶灯</t>
  </si>
  <si>
    <t xml:space="preserve">1.名称：卧室吸顶灯
2.参数：12w 色温3000K
3.未详尽处满足图纸设计、相关规范要求  </t>
  </si>
  <si>
    <t>平板灯</t>
  </si>
  <si>
    <t xml:space="preserve">1.名称：平板灯
2.参数：300*600 3000K
3.未详尽处满足图纸设计、相关规范要求  </t>
  </si>
  <si>
    <t>暖风机</t>
  </si>
  <si>
    <t xml:space="preserve">1.名称：暖风机
2.参数：(300*600)
3.未详尽处满足图纸设计、相关规范要求  </t>
  </si>
  <si>
    <t>感应夜灯</t>
  </si>
  <si>
    <t xml:space="preserve">1.名称：感应夜灯
2.未详尽处满足图纸设计、相关规范要求  </t>
  </si>
  <si>
    <t>灯具红外感应器</t>
  </si>
  <si>
    <t xml:space="preserve">1.名称：灯具红外感应器
2.未详尽处满足图纸设计、相关规范要求  </t>
  </si>
  <si>
    <t>五孔插座</t>
  </si>
  <si>
    <t xml:space="preserve">1.名称：五孔插座
2.规格:10A
3.未详尽处满足图纸设计、相关规范要求  </t>
  </si>
  <si>
    <t>西蒙M3灰</t>
  </si>
  <si>
    <t>冰箱三孔插座</t>
  </si>
  <si>
    <t xml:space="preserve">1.名称：冰箱三孔插座
2.规格:10A
3.未详尽处满足图纸设计、相关规范要求  </t>
  </si>
  <si>
    <t>抽油烟机三孔插座</t>
  </si>
  <si>
    <t xml:space="preserve">1.名称：抽油烟机三孔插座
2.规格:10A
3.未详尽处满足图纸设计、相关规范要求  </t>
  </si>
  <si>
    <t>净水器防溅五孔插座</t>
  </si>
  <si>
    <t xml:space="preserve">1.名称：净水器防溅五孔插座
2.规格:10A
3.未详尽处满足图纸设计、相关规范要求  </t>
  </si>
  <si>
    <t>垃圾处理器防溅五孔插座</t>
  </si>
  <si>
    <t xml:space="preserve">1.名称：垃圾处理器防溅五孔插座
2.规格:10A
3.未详尽处满足图纸设计、相关规范要求  </t>
  </si>
  <si>
    <t>热水器防溅五孔插座带开关</t>
  </si>
  <si>
    <t xml:space="preserve">1.名称：热水器防溅五孔插座带开关
2.规格:10A
3.未详尽处满足图纸设计、相关规范要求  </t>
  </si>
  <si>
    <t>洗衣机防溅五孔插座</t>
  </si>
  <si>
    <t xml:space="preserve">1.名称：洗衣机防溅五孔插座
2.规格:10A
3.未详尽处满足图纸设计、相关规范要求  </t>
  </si>
  <si>
    <t>消毒柜三孔插座</t>
  </si>
  <si>
    <t xml:space="preserve">1.名称：消毒柜三孔插座
2.规格:10A
3.未详尽处满足图纸设计、相关规范要求  </t>
  </si>
  <si>
    <t>空调三孔插座带开关</t>
  </si>
  <si>
    <t xml:space="preserve">1.名称：空调三孔插座带开关
2.规格:16A
3.未详尽处满足图纸设计、相关规范要求  </t>
  </si>
  <si>
    <t>厨房五孔带开关插座</t>
  </si>
  <si>
    <t xml:space="preserve">1.名称：厨房五孔带开关插座
2.规格:10A
3.未详尽处满足图纸设计、相关规范要求  </t>
  </si>
  <si>
    <t>卫生间防溅五孔插座</t>
  </si>
  <si>
    <t xml:space="preserve">1.名称：卫生间防溅五孔插座
2.规格:10A
3.未详尽处满足图纸设计、相关规范要求  </t>
  </si>
  <si>
    <t>集分水器F防溅五孔插座</t>
  </si>
  <si>
    <t xml:space="preserve">1.名称：集分水器F防溅五孔插座
2.规格:10A
3.未详尽处满足图纸设计、相关规范要求  </t>
  </si>
  <si>
    <t>单联单控开关</t>
  </si>
  <si>
    <t xml:space="preserve">1.名称：单联单控开关
2.底边距地h:1300mm
3.未详尽处满足图纸设计、相关规范要求  </t>
  </si>
  <si>
    <t>单联双控开关</t>
  </si>
  <si>
    <t xml:space="preserve">1.名称：单联双控开关
2.底边距地h:1300mm
3.未详尽处满足图纸设计、相关规范要求  </t>
  </si>
  <si>
    <t>三联双控开关</t>
  </si>
  <si>
    <t xml:space="preserve">1.名称：三联双控开关
2.底边距地h:1300mm
3.未详尽处满足图纸设计、相关规范要求  </t>
  </si>
  <si>
    <t>地暖温控开关</t>
  </si>
  <si>
    <t xml:space="preserve">1.名称：地暖温控开关
2.底边距地h:1300mm
3.未详尽处满足图纸设计、相关规范要求  </t>
  </si>
  <si>
    <t>伊莱科</t>
  </si>
  <si>
    <t>一键离家开关(10A)
(只控制灯具)</t>
  </si>
  <si>
    <t xml:space="preserve">1.名称：一键离家开关(10A)
(只控制灯具)
2.底边距地h:1300mm
3.未详尽处满足图纸设计、相关规范要求  </t>
  </si>
  <si>
    <t>松下</t>
  </si>
  <si>
    <t>接线盒面板</t>
  </si>
  <si>
    <t xml:space="preserve">1.名称：接线盒面板
2.未详尽处满足图纸设计、相关规范要求  </t>
  </si>
  <si>
    <t>网络信号插座</t>
  </si>
  <si>
    <t xml:space="preserve">1.名称：网络信号插座
2.未详尽处满足图纸设计、相关规范要求  </t>
  </si>
  <si>
    <t>小计</t>
  </si>
  <si>
    <t>元</t>
  </si>
  <si>
    <t>H2户型-强弱电</t>
  </si>
  <si>
    <t>H3户型-强弱电</t>
  </si>
  <si>
    <t>一户 共26户</t>
  </si>
  <si>
    <t>H4户型-强弱电</t>
  </si>
  <si>
    <t>一户</t>
  </si>
  <si>
    <t>H5户型-强弱电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</si>
</sst>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176" fontId="30" fillId="0" borderId="7">
      <alignment horizontal="right" vertical="center" wrapText="1"/>
    </xf>
    <xf numFmtId="0" fontId="1" fillId="0" borderId="0">
      <alignment vertical="center"/>
    </xf>
    <xf numFmtId="0" fontId="31" fillId="0" borderId="0"/>
    <xf numFmtId="0" fontId="0" fillId="0" borderId="0">
      <alignment vertical="center"/>
    </xf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176" fontId="30" fillId="0" borderId="7">
      <alignment horizontal="right" vertical="center" wrapText="1"/>
    </xf>
    <xf numFmtId="0" fontId="0" fillId="0" borderId="0">
      <alignment vertical="center"/>
    </xf>
    <xf numFmtId="0" fontId="29" fillId="0" borderId="0">
      <alignment vertical="center"/>
    </xf>
    <xf numFmtId="0" fontId="30" fillId="0" borderId="0" applyProtection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9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176" fontId="6" fillId="0" borderId="6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6" fillId="0" borderId="9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>
      <alignment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176" fontId="6" fillId="0" borderId="7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7" fontId="7" fillId="0" borderId="7" xfId="65" applyNumberFormat="1" applyFont="1" applyFill="1" applyBorder="1" applyAlignment="1">
      <alignment horizontal="center" vertical="center" wrapText="1"/>
    </xf>
    <xf numFmtId="177" fontId="7" fillId="0" borderId="7" xfId="65" applyNumberFormat="1" applyFont="1" applyFill="1" applyBorder="1" applyAlignment="1">
      <alignment horizontal="left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7" fontId="7" fillId="0" borderId="7" xfId="59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9" fontId="4" fillId="0" borderId="0" xfId="0" applyNumberFormat="1" applyFont="1" applyFill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shrinkToFit="1"/>
    </xf>
    <xf numFmtId="9" fontId="7" fillId="0" borderId="7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9" fontId="7" fillId="0" borderId="0" xfId="0" applyNumberFormat="1" applyFont="1" applyFill="1" applyAlignment="1">
      <alignment vertical="center"/>
    </xf>
    <xf numFmtId="176" fontId="7" fillId="0" borderId="0" xfId="0" applyNumberFormat="1" applyFont="1" applyFill="1" applyAlignment="1">
      <alignment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 2" xfId="51"/>
    <cellStyle name="3232 2" xfId="52"/>
    <cellStyle name="常规 7 2" xfId="53"/>
    <cellStyle name="常规 53" xfId="54"/>
    <cellStyle name="常规 3 2" xfId="55"/>
    <cellStyle name="常规 3 3" xfId="56"/>
    <cellStyle name="常规 53 2" xfId="57"/>
    <cellStyle name="3232" xfId="58"/>
    <cellStyle name="常规 2" xfId="59"/>
    <cellStyle name="表体数字 3 2 6 5 3 2" xfId="60"/>
    <cellStyle name="常规 3" xfId="61"/>
    <cellStyle name="常规 4" xfId="62"/>
    <cellStyle name="常规 5" xfId="63"/>
    <cellStyle name="常规 7" xfId="64"/>
    <cellStyle name="常规_金域蓝湾二期B6交楼标准测算500标准（090401唐文调整版）" xfId="65"/>
    <cellStyle name="常规_金色B8西户型装修费用080616" xfId="66"/>
    <cellStyle name="表体数字 3 2 6 6" xfId="67"/>
    <cellStyle name="常规 144 4" xfId="68"/>
    <cellStyle name="常规 10" xfId="69"/>
    <cellStyle name="?餑_x005f_x005f_x005f_x000c_睨_x005f_x005f_x005f_x0017__x005f_x005f_x005f_x000d_帼U_x005f_x005f_x005f_x0001_0_x005f_x005f_x005f_x0005_j'_x005f_x005f_x005f_x0007__x005f_x005f_x005f_x0001__x005f_x005f_x005f_x0001_ 3" xfId="70"/>
    <cellStyle name="常规 11" xfId="7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947;&#21457;\16#\16#&#21806;&#27004;&#37096;&#38472;&#38745;&#38686;&#20132;&#25509;\2.&#30333;&#40557;&#22253;16&#21495;&#38498;&#39033;&#30446;&#21806;&#27004;&#37096;+&#26679;&#26495;&#38388;\1.&#21512;&#21516;&#21450;&#21512;&#21516;&#28165;&#21333;\1&#12289;&#23460;&#20869;&#30828;&#35013;\&#28207;&#21306;16&#21495;&#22320;&#22359;&#30333;&#40557;&#22253;&#26149;&#26195;&#21806;&#27004;&#37096;&#35013;&#39280;&#35013;&#20462;&#24037;&#31243;-&#25307;&#26631;&#28165;&#21333;2015-5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封面"/>
      <sheetName val="1编制说明"/>
      <sheetName val="2工程造价汇总表"/>
      <sheetName val="3一层售楼部硬装"/>
      <sheetName val="4二层办公司硬装"/>
      <sheetName val="5主要材料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0"/>
  <sheetViews>
    <sheetView tabSelected="1" view="pageBreakPreview" zoomScaleNormal="85" workbookViewId="0">
      <pane ySplit="4" topLeftCell="A62" activePane="bottomLeft" state="frozen"/>
      <selection/>
      <selection pane="bottomLeft" activeCell="F5" sqref="F5"/>
    </sheetView>
  </sheetViews>
  <sheetFormatPr defaultColWidth="9" defaultRowHeight="13.5"/>
  <cols>
    <col min="1" max="1" width="3.63333333333333" style="1" customWidth="1"/>
    <col min="2" max="2" width="16.1333333333333" style="1" customWidth="1"/>
    <col min="3" max="3" width="29.25" style="1" customWidth="1"/>
    <col min="4" max="4" width="3.63333333333333" style="1" customWidth="1"/>
    <col min="5" max="5" width="9.88333333333333" style="3" customWidth="1"/>
    <col min="6" max="6" width="6.63333333333333" style="4" customWidth="1"/>
    <col min="7" max="7" width="10" style="3" customWidth="1"/>
    <col min="8" max="8" width="8.44166666666667" style="3" customWidth="1"/>
    <col min="9" max="9" width="7.13333333333333" style="5" customWidth="1"/>
    <col min="10" max="10" width="8.75" style="3" customWidth="1"/>
    <col min="11" max="11" width="12.6333333333333" style="3" customWidth="1"/>
    <col min="12" max="12" width="9.38333333333333" style="3" customWidth="1"/>
    <col min="13" max="13" width="9.63333333333333" style="6" customWidth="1"/>
    <col min="14" max="14" width="10.4416666666667" style="3" customWidth="1"/>
    <col min="15" max="15" width="8" style="1" customWidth="1"/>
    <col min="16" max="16" width="7.10833333333333" style="1" customWidth="1"/>
    <col min="17" max="16384" width="9" style="1"/>
  </cols>
  <sheetData>
    <row r="1" s="1" customFormat="1" ht="27" customHeight="1" spans="1:15">
      <c r="A1" s="7" t="s">
        <v>0</v>
      </c>
      <c r="B1" s="7"/>
      <c r="C1" s="7"/>
      <c r="D1" s="7"/>
      <c r="E1" s="8"/>
      <c r="F1" s="8"/>
      <c r="G1" s="8"/>
      <c r="H1" s="8"/>
      <c r="I1" s="31"/>
      <c r="J1" s="8"/>
      <c r="K1" s="8"/>
      <c r="L1" s="8"/>
      <c r="M1" s="8"/>
      <c r="N1" s="8"/>
      <c r="O1" s="7"/>
    </row>
    <row r="2" s="2" customFormat="1" ht="14.25" spans="1:15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3"/>
      <c r="H2" s="13"/>
      <c r="I2" s="32"/>
      <c r="J2" s="13"/>
      <c r="K2" s="13"/>
      <c r="L2" s="33"/>
      <c r="M2" s="34" t="s">
        <v>7</v>
      </c>
      <c r="N2" s="34" t="s">
        <v>8</v>
      </c>
      <c r="O2" s="17" t="s">
        <v>9</v>
      </c>
    </row>
    <row r="3" s="2" customFormat="1" ht="48" spans="1:15">
      <c r="A3" s="14"/>
      <c r="B3" s="15"/>
      <c r="C3" s="15"/>
      <c r="D3" s="15"/>
      <c r="E3" s="16"/>
      <c r="F3" s="17" t="s">
        <v>10</v>
      </c>
      <c r="G3" s="17" t="s">
        <v>11</v>
      </c>
      <c r="H3" s="17" t="s">
        <v>12</v>
      </c>
      <c r="I3" s="35" t="s">
        <v>13</v>
      </c>
      <c r="J3" s="17" t="s">
        <v>14</v>
      </c>
      <c r="K3" s="17" t="s">
        <v>15</v>
      </c>
      <c r="L3" s="17" t="s">
        <v>16</v>
      </c>
      <c r="M3" s="36"/>
      <c r="N3" s="36"/>
      <c r="O3" s="17"/>
    </row>
    <row r="4" s="2" customFormat="1" ht="14.25" spans="1:15">
      <c r="A4" s="18"/>
      <c r="B4" s="19"/>
      <c r="C4" s="19"/>
      <c r="D4" s="19"/>
      <c r="E4" s="20"/>
      <c r="F4" s="17"/>
      <c r="G4" s="21" t="s">
        <v>17</v>
      </c>
      <c r="H4" s="17" t="s">
        <v>18</v>
      </c>
      <c r="I4" s="35" t="s">
        <v>19</v>
      </c>
      <c r="J4" s="17"/>
      <c r="K4" s="35">
        <v>0.09</v>
      </c>
      <c r="L4" s="35">
        <v>0.09</v>
      </c>
      <c r="M4" s="37"/>
      <c r="N4" s="37"/>
      <c r="O4" s="17"/>
    </row>
    <row r="5" s="2" customFormat="1" ht="30" customHeight="1" spans="1:15">
      <c r="A5" s="22" t="s">
        <v>20</v>
      </c>
      <c r="B5" s="22" t="s">
        <v>21</v>
      </c>
      <c r="C5" s="22" t="s">
        <v>22</v>
      </c>
      <c r="D5" s="22" t="s">
        <v>23</v>
      </c>
      <c r="E5" s="23"/>
      <c r="F5" s="17"/>
      <c r="G5" s="17"/>
      <c r="H5" s="17"/>
      <c r="I5" s="35"/>
      <c r="J5" s="17"/>
      <c r="K5" s="17"/>
      <c r="L5" s="17"/>
      <c r="M5" s="17"/>
      <c r="N5" s="17"/>
      <c r="O5" s="38"/>
    </row>
    <row r="6" s="1" customFormat="1" ht="48" outlineLevel="1" spans="1:15">
      <c r="A6" s="24">
        <v>1</v>
      </c>
      <c r="B6" s="25" t="s">
        <v>24</v>
      </c>
      <c r="C6" s="26" t="s">
        <v>25</v>
      </c>
      <c r="D6" s="25" t="s">
        <v>26</v>
      </c>
      <c r="E6" s="17">
        <v>78</v>
      </c>
      <c r="F6" s="27">
        <v>15</v>
      </c>
      <c r="G6" s="27">
        <f>H6*(1+I6)</f>
        <v>30</v>
      </c>
      <c r="H6" s="27">
        <v>30</v>
      </c>
      <c r="I6" s="39">
        <v>0</v>
      </c>
      <c r="J6" s="27">
        <v>0.5</v>
      </c>
      <c r="K6" s="40">
        <f>(F6+G6+J6)*$K$4</f>
        <v>4.095</v>
      </c>
      <c r="L6" s="17">
        <f>(F6+G6+J6+K6)*$L$4</f>
        <v>4.46355</v>
      </c>
      <c r="M6" s="27">
        <f t="shared" ref="M6:M13" si="0">F6+G6+J6+K6+L6</f>
        <v>54.05855</v>
      </c>
      <c r="N6" s="27">
        <f t="shared" ref="N6:N13" si="1">M6*E6</f>
        <v>4216.5669</v>
      </c>
      <c r="O6" s="38" t="s">
        <v>27</v>
      </c>
    </row>
    <row r="7" s="1" customFormat="1" ht="44" customHeight="1" outlineLevel="1" spans="1:15">
      <c r="A7" s="24"/>
      <c r="B7" s="25" t="s">
        <v>28</v>
      </c>
      <c r="C7" s="26" t="s">
        <v>29</v>
      </c>
      <c r="D7" s="25" t="s">
        <v>26</v>
      </c>
      <c r="E7" s="17">
        <v>13</v>
      </c>
      <c r="F7" s="27">
        <v>15</v>
      </c>
      <c r="G7" s="27">
        <f>H7*(1+I7)</f>
        <v>55</v>
      </c>
      <c r="H7" s="27">
        <v>55</v>
      </c>
      <c r="I7" s="39">
        <v>0</v>
      </c>
      <c r="J7" s="27">
        <v>0.5</v>
      </c>
      <c r="K7" s="40">
        <f>(F7+G7+J7)*$K$4</f>
        <v>6.345</v>
      </c>
      <c r="L7" s="17">
        <f>(F7+G7+J7+K7)*$L$4</f>
        <v>6.91605</v>
      </c>
      <c r="M7" s="27">
        <f t="shared" si="0"/>
        <v>83.76105</v>
      </c>
      <c r="N7" s="27">
        <f t="shared" si="1"/>
        <v>1088.89365</v>
      </c>
      <c r="O7" s="38" t="s">
        <v>27</v>
      </c>
    </row>
    <row r="8" s="1" customFormat="1" ht="48" outlineLevel="1" spans="1:15">
      <c r="A8" s="24">
        <v>2</v>
      </c>
      <c r="B8" s="25" t="s">
        <v>30</v>
      </c>
      <c r="C8" s="26" t="s">
        <v>31</v>
      </c>
      <c r="D8" s="25" t="s">
        <v>26</v>
      </c>
      <c r="E8" s="17">
        <v>13</v>
      </c>
      <c r="F8" s="27">
        <v>15</v>
      </c>
      <c r="G8" s="27">
        <f>H8*(1+I8)</f>
        <v>25</v>
      </c>
      <c r="H8" s="27">
        <v>25</v>
      </c>
      <c r="I8" s="39">
        <v>0</v>
      </c>
      <c r="J8" s="27">
        <v>0.5</v>
      </c>
      <c r="K8" s="40">
        <f>(F8+G8+J8)*$K$4</f>
        <v>3.645</v>
      </c>
      <c r="L8" s="17">
        <f>(F8+G8+J8+K8)*$L$4</f>
        <v>3.97305</v>
      </c>
      <c r="M8" s="27">
        <f t="shared" si="0"/>
        <v>48.11805</v>
      </c>
      <c r="N8" s="27">
        <f t="shared" si="1"/>
        <v>625.53465</v>
      </c>
      <c r="O8" s="38" t="s">
        <v>27</v>
      </c>
    </row>
    <row r="9" s="1" customFormat="1" ht="48" outlineLevel="1" spans="1:15">
      <c r="A9" s="24">
        <v>3</v>
      </c>
      <c r="B9" s="25" t="s">
        <v>32</v>
      </c>
      <c r="C9" s="26" t="s">
        <v>33</v>
      </c>
      <c r="D9" s="25" t="s">
        <v>26</v>
      </c>
      <c r="E9" s="17">
        <v>13</v>
      </c>
      <c r="F9" s="27">
        <v>15</v>
      </c>
      <c r="G9" s="27">
        <f>H9*(1+I9)</f>
        <v>25</v>
      </c>
      <c r="H9" s="27">
        <v>25</v>
      </c>
      <c r="I9" s="39">
        <v>0</v>
      </c>
      <c r="J9" s="27">
        <v>0.5</v>
      </c>
      <c r="K9" s="40">
        <f>(F9+G9+J9)*$K$4</f>
        <v>3.645</v>
      </c>
      <c r="L9" s="17">
        <f>(F9+G9+J9+K9)*$L$4</f>
        <v>3.97305</v>
      </c>
      <c r="M9" s="27">
        <f t="shared" si="0"/>
        <v>48.11805</v>
      </c>
      <c r="N9" s="27">
        <f t="shared" si="1"/>
        <v>625.53465</v>
      </c>
      <c r="O9" s="38" t="s">
        <v>27</v>
      </c>
    </row>
    <row r="10" s="1" customFormat="1" ht="48" outlineLevel="1" spans="1:15">
      <c r="A10" s="24">
        <v>4</v>
      </c>
      <c r="B10" s="25" t="s">
        <v>34</v>
      </c>
      <c r="C10" s="26" t="s">
        <v>35</v>
      </c>
      <c r="D10" s="25" t="s">
        <v>26</v>
      </c>
      <c r="E10" s="17">
        <v>13</v>
      </c>
      <c r="F10" s="27">
        <v>15</v>
      </c>
      <c r="G10" s="27">
        <f>H10*(1+I10)</f>
        <v>45</v>
      </c>
      <c r="H10" s="27">
        <v>45</v>
      </c>
      <c r="I10" s="39">
        <v>0</v>
      </c>
      <c r="J10" s="27">
        <v>0.5</v>
      </c>
      <c r="K10" s="40">
        <f>(F10+G10+J10)*$K$4</f>
        <v>5.445</v>
      </c>
      <c r="L10" s="17">
        <f>(F10+G10+J10+K10)*$L$4</f>
        <v>5.93505</v>
      </c>
      <c r="M10" s="27">
        <f t="shared" si="0"/>
        <v>71.88005</v>
      </c>
      <c r="N10" s="27">
        <f t="shared" si="1"/>
        <v>934.44065</v>
      </c>
      <c r="O10" s="38" t="s">
        <v>27</v>
      </c>
    </row>
    <row r="11" s="1" customFormat="1" ht="48" outlineLevel="1" spans="1:15">
      <c r="A11" s="24">
        <v>5</v>
      </c>
      <c r="B11" s="25" t="s">
        <v>36</v>
      </c>
      <c r="C11" s="26" t="s">
        <v>37</v>
      </c>
      <c r="D11" s="25" t="s">
        <v>26</v>
      </c>
      <c r="E11" s="17">
        <v>39</v>
      </c>
      <c r="F11" s="27">
        <v>18</v>
      </c>
      <c r="G11" s="27">
        <v>45</v>
      </c>
      <c r="H11" s="27">
        <v>45</v>
      </c>
      <c r="I11" s="39">
        <v>0</v>
      </c>
      <c r="J11" s="27">
        <v>1</v>
      </c>
      <c r="K11" s="40">
        <f>(F11+G11+J11)*$K$4</f>
        <v>5.76</v>
      </c>
      <c r="L11" s="17">
        <f>(F11+G11+J11+K11)*$L$4</f>
        <v>6.2784</v>
      </c>
      <c r="M11" s="27">
        <f t="shared" si="0"/>
        <v>76.0384</v>
      </c>
      <c r="N11" s="27">
        <f t="shared" si="1"/>
        <v>2965.4976</v>
      </c>
      <c r="O11" s="38" t="s">
        <v>27</v>
      </c>
    </row>
    <row r="12" s="1" customFormat="1" ht="48" outlineLevel="1" spans="1:15">
      <c r="A12" s="24">
        <v>6</v>
      </c>
      <c r="B12" s="25" t="s">
        <v>38</v>
      </c>
      <c r="C12" s="26" t="s">
        <v>39</v>
      </c>
      <c r="D12" s="25" t="s">
        <v>26</v>
      </c>
      <c r="E12" s="17">
        <v>13</v>
      </c>
      <c r="F12" s="28">
        <v>18</v>
      </c>
      <c r="G12" s="27">
        <f>H12*(1+I12)</f>
        <v>100</v>
      </c>
      <c r="H12" s="27">
        <v>100</v>
      </c>
      <c r="I12" s="39">
        <v>0</v>
      </c>
      <c r="J12" s="27">
        <v>1</v>
      </c>
      <c r="K12" s="40">
        <f>(F12+G12+J12)*$K$4</f>
        <v>10.71</v>
      </c>
      <c r="L12" s="17">
        <f>(F12+G12+J12+K12)*$L$4</f>
        <v>11.6739</v>
      </c>
      <c r="M12" s="27">
        <f t="shared" si="0"/>
        <v>141.3839</v>
      </c>
      <c r="N12" s="27">
        <f t="shared" si="1"/>
        <v>1837.9907</v>
      </c>
      <c r="O12" s="38" t="s">
        <v>27</v>
      </c>
    </row>
    <row r="13" s="1" customFormat="1" ht="48" outlineLevel="1" spans="1:15">
      <c r="A13" s="24">
        <v>7</v>
      </c>
      <c r="B13" s="25" t="s">
        <v>40</v>
      </c>
      <c r="C13" s="26" t="s">
        <v>41</v>
      </c>
      <c r="D13" s="25" t="s">
        <v>26</v>
      </c>
      <c r="E13" s="17">
        <v>13</v>
      </c>
      <c r="F13" s="27">
        <v>30</v>
      </c>
      <c r="G13" s="27">
        <f>H13*(1+I13)</f>
        <v>450</v>
      </c>
      <c r="H13" s="27">
        <v>450</v>
      </c>
      <c r="I13" s="39">
        <v>0</v>
      </c>
      <c r="J13" s="27">
        <v>1</v>
      </c>
      <c r="K13" s="40">
        <f>(F13+G13+J13)*$K$4</f>
        <v>43.29</v>
      </c>
      <c r="L13" s="17">
        <f>(F13+G13+J13+K13)*$L$4</f>
        <v>47.1861</v>
      </c>
      <c r="M13" s="27">
        <f t="shared" si="0"/>
        <v>571.4761</v>
      </c>
      <c r="N13" s="27">
        <f t="shared" si="1"/>
        <v>7429.1893</v>
      </c>
      <c r="O13" s="38" t="s">
        <v>27</v>
      </c>
    </row>
    <row r="14" s="1" customFormat="1" ht="36" outlineLevel="1" spans="1:15">
      <c r="A14" s="24">
        <v>9</v>
      </c>
      <c r="B14" s="25" t="s">
        <v>42</v>
      </c>
      <c r="C14" s="26" t="s">
        <v>43</v>
      </c>
      <c r="D14" s="25" t="s">
        <v>26</v>
      </c>
      <c r="E14" s="17">
        <v>39</v>
      </c>
      <c r="F14" s="27">
        <v>15</v>
      </c>
      <c r="G14" s="27">
        <f t="shared" ref="G14:G37" si="2">H14*(1+I14)</f>
        <v>65</v>
      </c>
      <c r="H14" s="27">
        <v>65</v>
      </c>
      <c r="I14" s="39">
        <v>0</v>
      </c>
      <c r="J14" s="27">
        <v>1.5</v>
      </c>
      <c r="K14" s="40">
        <f>(F14+G14+J14)*$K$4</f>
        <v>7.335</v>
      </c>
      <c r="L14" s="17">
        <f>(F14+G14+J14+K14)*$L$4</f>
        <v>7.99515</v>
      </c>
      <c r="M14" s="27">
        <f t="shared" ref="M14:M37" si="3">F14+G14+J14+K14+L14</f>
        <v>96.83015</v>
      </c>
      <c r="N14" s="27">
        <f t="shared" ref="N14:N37" si="4">M14*E14</f>
        <v>3776.37585</v>
      </c>
      <c r="O14" s="38" t="s">
        <v>27</v>
      </c>
    </row>
    <row r="15" s="1" customFormat="1" ht="36" outlineLevel="1" spans="1:15">
      <c r="A15" s="24">
        <v>10</v>
      </c>
      <c r="B15" s="25" t="s">
        <v>44</v>
      </c>
      <c r="C15" s="26" t="s">
        <v>45</v>
      </c>
      <c r="D15" s="25" t="s">
        <v>26</v>
      </c>
      <c r="E15" s="17">
        <v>13</v>
      </c>
      <c r="F15" s="27">
        <v>5</v>
      </c>
      <c r="G15" s="27">
        <f t="shared" si="2"/>
        <v>40</v>
      </c>
      <c r="H15" s="27">
        <v>40</v>
      </c>
      <c r="I15" s="39">
        <v>0</v>
      </c>
      <c r="J15" s="27">
        <v>0.5</v>
      </c>
      <c r="K15" s="40">
        <f>(F15+G15+J15)*$K$4</f>
        <v>4.095</v>
      </c>
      <c r="L15" s="17">
        <f>(F15+G15+J15+K15)*$L$4</f>
        <v>4.46355</v>
      </c>
      <c r="M15" s="27">
        <f t="shared" si="3"/>
        <v>54.05855</v>
      </c>
      <c r="N15" s="27">
        <f t="shared" si="4"/>
        <v>702.76115</v>
      </c>
      <c r="O15" s="38" t="s">
        <v>27</v>
      </c>
    </row>
    <row r="16" s="1" customFormat="1" ht="48" outlineLevel="1" spans="1:15">
      <c r="A16" s="24">
        <v>11</v>
      </c>
      <c r="B16" s="25" t="s">
        <v>46</v>
      </c>
      <c r="C16" s="26" t="s">
        <v>47</v>
      </c>
      <c r="D16" s="25" t="s">
        <v>26</v>
      </c>
      <c r="E16" s="17">
        <v>273</v>
      </c>
      <c r="F16" s="27">
        <v>8</v>
      </c>
      <c r="G16" s="27">
        <f t="shared" si="2"/>
        <v>19.5</v>
      </c>
      <c r="H16" s="27">
        <v>19.5</v>
      </c>
      <c r="I16" s="39">
        <v>0</v>
      </c>
      <c r="J16" s="27">
        <v>0.5</v>
      </c>
      <c r="K16" s="40">
        <f>(F16+G16+J16)*$K$4</f>
        <v>2.52</v>
      </c>
      <c r="L16" s="17">
        <f>(F16+G16+J16+K16)*$L$4</f>
        <v>2.7468</v>
      </c>
      <c r="M16" s="27">
        <f t="shared" si="3"/>
        <v>33.2668</v>
      </c>
      <c r="N16" s="27">
        <f t="shared" si="4"/>
        <v>9081.8364</v>
      </c>
      <c r="O16" s="38" t="s">
        <v>48</v>
      </c>
    </row>
    <row r="17" s="1" customFormat="1" ht="48" outlineLevel="1" spans="1:15">
      <c r="A17" s="24">
        <v>12</v>
      </c>
      <c r="B17" s="25" t="s">
        <v>49</v>
      </c>
      <c r="C17" s="26" t="s">
        <v>50</v>
      </c>
      <c r="D17" s="25" t="s">
        <v>26</v>
      </c>
      <c r="E17" s="17">
        <v>13</v>
      </c>
      <c r="F17" s="27">
        <v>8</v>
      </c>
      <c r="G17" s="27">
        <f t="shared" si="2"/>
        <v>19.5</v>
      </c>
      <c r="H17" s="27">
        <v>19.5</v>
      </c>
      <c r="I17" s="39">
        <v>0</v>
      </c>
      <c r="J17" s="27">
        <v>0.5</v>
      </c>
      <c r="K17" s="40">
        <f>(F17+G17+J17)*$K$4</f>
        <v>2.52</v>
      </c>
      <c r="L17" s="17">
        <f>(F17+G17+J17+K17)*$L$4</f>
        <v>2.7468</v>
      </c>
      <c r="M17" s="27">
        <f t="shared" si="3"/>
        <v>33.2668</v>
      </c>
      <c r="N17" s="27">
        <f t="shared" si="4"/>
        <v>432.4684</v>
      </c>
      <c r="O17" s="38" t="s">
        <v>48</v>
      </c>
    </row>
    <row r="18" s="1" customFormat="1" ht="48" outlineLevel="1" spans="1:15">
      <c r="A18" s="24">
        <v>13</v>
      </c>
      <c r="B18" s="25" t="s">
        <v>51</v>
      </c>
      <c r="C18" s="26" t="s">
        <v>52</v>
      </c>
      <c r="D18" s="25" t="s">
        <v>26</v>
      </c>
      <c r="E18" s="17">
        <v>13</v>
      </c>
      <c r="F18" s="27">
        <v>8</v>
      </c>
      <c r="G18" s="27">
        <f t="shared" si="2"/>
        <v>19.5</v>
      </c>
      <c r="H18" s="27">
        <v>19.5</v>
      </c>
      <c r="I18" s="39">
        <v>0</v>
      </c>
      <c r="J18" s="27">
        <v>0.5</v>
      </c>
      <c r="K18" s="40">
        <f>(F18+G18+J18)*$K$4</f>
        <v>2.52</v>
      </c>
      <c r="L18" s="17">
        <f>(F18+G18+J18+K18)*$L$4</f>
        <v>2.7468</v>
      </c>
      <c r="M18" s="27">
        <f t="shared" si="3"/>
        <v>33.2668</v>
      </c>
      <c r="N18" s="27">
        <f t="shared" si="4"/>
        <v>432.4684</v>
      </c>
      <c r="O18" s="38" t="s">
        <v>48</v>
      </c>
    </row>
    <row r="19" s="1" customFormat="1" ht="48" outlineLevel="1" spans="1:15">
      <c r="A19" s="24">
        <v>14</v>
      </c>
      <c r="B19" s="25" t="s">
        <v>53</v>
      </c>
      <c r="C19" s="26" t="s">
        <v>54</v>
      </c>
      <c r="D19" s="25" t="s">
        <v>26</v>
      </c>
      <c r="E19" s="17">
        <v>13</v>
      </c>
      <c r="F19" s="27">
        <v>8</v>
      </c>
      <c r="G19" s="27">
        <f t="shared" si="2"/>
        <v>30</v>
      </c>
      <c r="H19" s="27">
        <v>30</v>
      </c>
      <c r="I19" s="39">
        <v>0</v>
      </c>
      <c r="J19" s="27">
        <v>0.5</v>
      </c>
      <c r="K19" s="40">
        <f>(F19+G19+J19)*$K$4</f>
        <v>3.465</v>
      </c>
      <c r="L19" s="17">
        <f>(F19+G19+J19+K19)*$L$4</f>
        <v>3.77685</v>
      </c>
      <c r="M19" s="27">
        <f t="shared" si="3"/>
        <v>45.74185</v>
      </c>
      <c r="N19" s="27">
        <f t="shared" si="4"/>
        <v>594.64405</v>
      </c>
      <c r="O19" s="38" t="s">
        <v>48</v>
      </c>
    </row>
    <row r="20" s="1" customFormat="1" ht="48" outlineLevel="1" spans="1:15">
      <c r="A20" s="24">
        <v>15</v>
      </c>
      <c r="B20" s="25" t="s">
        <v>55</v>
      </c>
      <c r="C20" s="26" t="s">
        <v>56</v>
      </c>
      <c r="D20" s="25" t="s">
        <v>26</v>
      </c>
      <c r="E20" s="17">
        <v>13</v>
      </c>
      <c r="F20" s="27">
        <v>8</v>
      </c>
      <c r="G20" s="27">
        <f t="shared" si="2"/>
        <v>30</v>
      </c>
      <c r="H20" s="27">
        <v>30</v>
      </c>
      <c r="I20" s="39">
        <v>0</v>
      </c>
      <c r="J20" s="27">
        <v>0.5</v>
      </c>
      <c r="K20" s="40">
        <f>(F20+G20+J20)*$K$4</f>
        <v>3.465</v>
      </c>
      <c r="L20" s="17">
        <f>(F20+G20+J20+K20)*$L$4</f>
        <v>3.77685</v>
      </c>
      <c r="M20" s="27">
        <f t="shared" si="3"/>
        <v>45.74185</v>
      </c>
      <c r="N20" s="27">
        <f t="shared" si="4"/>
        <v>594.64405</v>
      </c>
      <c r="O20" s="38" t="s">
        <v>48</v>
      </c>
    </row>
    <row r="21" s="1" customFormat="1" ht="48" outlineLevel="1" spans="1:15">
      <c r="A21" s="24">
        <v>16</v>
      </c>
      <c r="B21" s="25" t="s">
        <v>57</v>
      </c>
      <c r="C21" s="26" t="s">
        <v>58</v>
      </c>
      <c r="D21" s="25" t="s">
        <v>26</v>
      </c>
      <c r="E21" s="17">
        <v>13</v>
      </c>
      <c r="F21" s="27">
        <v>8</v>
      </c>
      <c r="G21" s="27">
        <f t="shared" si="2"/>
        <v>30</v>
      </c>
      <c r="H21" s="27">
        <v>30</v>
      </c>
      <c r="I21" s="39">
        <v>0</v>
      </c>
      <c r="J21" s="27">
        <v>0.5</v>
      </c>
      <c r="K21" s="40">
        <f>(F21+G21+J21)*$K$4</f>
        <v>3.465</v>
      </c>
      <c r="L21" s="17">
        <f>(F21+G21+J21+K21)*$L$4</f>
        <v>3.77685</v>
      </c>
      <c r="M21" s="27">
        <f t="shared" si="3"/>
        <v>45.74185</v>
      </c>
      <c r="N21" s="27">
        <f t="shared" si="4"/>
        <v>594.64405</v>
      </c>
      <c r="O21" s="38" t="s">
        <v>48</v>
      </c>
    </row>
    <row r="22" s="1" customFormat="1" ht="48" outlineLevel="1" spans="1:15">
      <c r="A22" s="24">
        <v>17</v>
      </c>
      <c r="B22" s="25" t="s">
        <v>59</v>
      </c>
      <c r="C22" s="26" t="s">
        <v>60</v>
      </c>
      <c r="D22" s="25" t="s">
        <v>26</v>
      </c>
      <c r="E22" s="17">
        <v>13</v>
      </c>
      <c r="F22" s="27">
        <v>8</v>
      </c>
      <c r="G22" s="27">
        <f t="shared" si="2"/>
        <v>30</v>
      </c>
      <c r="H22" s="27">
        <v>30</v>
      </c>
      <c r="I22" s="39">
        <v>0</v>
      </c>
      <c r="J22" s="27">
        <v>0.5</v>
      </c>
      <c r="K22" s="40">
        <f>(F22+G22+J22)*$K$4</f>
        <v>3.465</v>
      </c>
      <c r="L22" s="17">
        <f>(F22+G22+J22+K22)*$L$4</f>
        <v>3.77685</v>
      </c>
      <c r="M22" s="27">
        <f t="shared" si="3"/>
        <v>45.74185</v>
      </c>
      <c r="N22" s="27">
        <f t="shared" si="4"/>
        <v>594.64405</v>
      </c>
      <c r="O22" s="38" t="s">
        <v>48</v>
      </c>
    </row>
    <row r="23" s="1" customFormat="1" ht="48" outlineLevel="1" spans="1:15">
      <c r="A23" s="24">
        <v>18</v>
      </c>
      <c r="B23" s="25" t="s">
        <v>61</v>
      </c>
      <c r="C23" s="26" t="s">
        <v>62</v>
      </c>
      <c r="D23" s="25" t="s">
        <v>26</v>
      </c>
      <c r="E23" s="17">
        <v>13</v>
      </c>
      <c r="F23" s="27">
        <v>8</v>
      </c>
      <c r="G23" s="27">
        <f t="shared" si="2"/>
        <v>18</v>
      </c>
      <c r="H23" s="27">
        <v>18</v>
      </c>
      <c r="I23" s="39">
        <v>0</v>
      </c>
      <c r="J23" s="27">
        <v>0.5</v>
      </c>
      <c r="K23" s="40">
        <f>(F23+G23+J23)*$K$4</f>
        <v>2.385</v>
      </c>
      <c r="L23" s="17">
        <f>(F23+G23+J23+K23)*$L$4</f>
        <v>2.59965</v>
      </c>
      <c r="M23" s="27">
        <f t="shared" si="3"/>
        <v>31.48465</v>
      </c>
      <c r="N23" s="27">
        <f t="shared" si="4"/>
        <v>409.30045</v>
      </c>
      <c r="O23" s="38" t="s">
        <v>48</v>
      </c>
    </row>
    <row r="24" s="1" customFormat="1" ht="48" outlineLevel="1" spans="1:15">
      <c r="A24" s="24">
        <v>19</v>
      </c>
      <c r="B24" s="25" t="s">
        <v>63</v>
      </c>
      <c r="C24" s="26" t="s">
        <v>64</v>
      </c>
      <c r="D24" s="25" t="s">
        <v>26</v>
      </c>
      <c r="E24" s="17">
        <v>39</v>
      </c>
      <c r="F24" s="27">
        <v>8</v>
      </c>
      <c r="G24" s="27">
        <f t="shared" si="2"/>
        <v>35</v>
      </c>
      <c r="H24" s="27">
        <v>35</v>
      </c>
      <c r="I24" s="39">
        <v>0</v>
      </c>
      <c r="J24" s="27">
        <v>0.5</v>
      </c>
      <c r="K24" s="40">
        <f>(F24+G24+J24)*$K$4</f>
        <v>3.915</v>
      </c>
      <c r="L24" s="17">
        <f>(F24+G24+J24+K24)*$L$4</f>
        <v>4.26735</v>
      </c>
      <c r="M24" s="27">
        <f t="shared" si="3"/>
        <v>51.68235</v>
      </c>
      <c r="N24" s="27">
        <f t="shared" si="4"/>
        <v>2015.61165</v>
      </c>
      <c r="O24" s="38" t="s">
        <v>48</v>
      </c>
    </row>
    <row r="25" s="1" customFormat="1" ht="48" outlineLevel="1" spans="1:15">
      <c r="A25" s="24">
        <v>20</v>
      </c>
      <c r="B25" s="25" t="s">
        <v>65</v>
      </c>
      <c r="C25" s="26" t="s">
        <v>66</v>
      </c>
      <c r="D25" s="25" t="s">
        <v>26</v>
      </c>
      <c r="E25" s="17">
        <v>39</v>
      </c>
      <c r="F25" s="27">
        <v>8</v>
      </c>
      <c r="G25" s="27">
        <f t="shared" si="2"/>
        <v>38</v>
      </c>
      <c r="H25" s="27">
        <v>38</v>
      </c>
      <c r="I25" s="39">
        <v>0</v>
      </c>
      <c r="J25" s="27">
        <v>0.5</v>
      </c>
      <c r="K25" s="40">
        <f>(F25+G25+J25)*$K$4</f>
        <v>4.185</v>
      </c>
      <c r="L25" s="17">
        <f>(F25+G25+J25+K25)*$L$4</f>
        <v>4.56165</v>
      </c>
      <c r="M25" s="27">
        <f t="shared" si="3"/>
        <v>55.24665</v>
      </c>
      <c r="N25" s="27">
        <f t="shared" si="4"/>
        <v>2154.61935</v>
      </c>
      <c r="O25" s="38" t="s">
        <v>48</v>
      </c>
    </row>
    <row r="26" s="1" customFormat="1" ht="48" outlineLevel="1" spans="1:15">
      <c r="A26" s="24">
        <v>21</v>
      </c>
      <c r="B26" s="25" t="s">
        <v>67</v>
      </c>
      <c r="C26" s="26" t="s">
        <v>68</v>
      </c>
      <c r="D26" s="25" t="s">
        <v>26</v>
      </c>
      <c r="E26" s="17">
        <v>26</v>
      </c>
      <c r="F26" s="27">
        <v>8</v>
      </c>
      <c r="G26" s="27">
        <f t="shared" si="2"/>
        <v>30</v>
      </c>
      <c r="H26" s="27">
        <v>30</v>
      </c>
      <c r="I26" s="39">
        <v>0</v>
      </c>
      <c r="J26" s="27">
        <v>0.5</v>
      </c>
      <c r="K26" s="40">
        <f>(F26+G26+J26)*$K$4</f>
        <v>3.465</v>
      </c>
      <c r="L26" s="17">
        <f>(F26+G26+J26+K26)*$L$4</f>
        <v>3.77685</v>
      </c>
      <c r="M26" s="27">
        <f t="shared" si="3"/>
        <v>45.74185</v>
      </c>
      <c r="N26" s="27">
        <f t="shared" si="4"/>
        <v>1189.2881</v>
      </c>
      <c r="O26" s="38" t="s">
        <v>48</v>
      </c>
    </row>
    <row r="27" s="1" customFormat="1" ht="48" outlineLevel="1" spans="1:15">
      <c r="A27" s="24">
        <v>22</v>
      </c>
      <c r="B27" s="25" t="s">
        <v>69</v>
      </c>
      <c r="C27" s="26" t="s">
        <v>70</v>
      </c>
      <c r="D27" s="25" t="s">
        <v>26</v>
      </c>
      <c r="E27" s="17">
        <v>13</v>
      </c>
      <c r="F27" s="27">
        <v>8</v>
      </c>
      <c r="G27" s="27">
        <f t="shared" si="2"/>
        <v>30</v>
      </c>
      <c r="H27" s="27">
        <v>30</v>
      </c>
      <c r="I27" s="39">
        <v>0</v>
      </c>
      <c r="J27" s="27">
        <v>0.5</v>
      </c>
      <c r="K27" s="40">
        <f>(F27+G27+J27)*$K$4</f>
        <v>3.465</v>
      </c>
      <c r="L27" s="17">
        <f>(F27+G27+J27+K27)*$L$4</f>
        <v>3.77685</v>
      </c>
      <c r="M27" s="27">
        <f t="shared" si="3"/>
        <v>45.74185</v>
      </c>
      <c r="N27" s="27">
        <f t="shared" si="4"/>
        <v>594.64405</v>
      </c>
      <c r="O27" s="38" t="s">
        <v>48</v>
      </c>
    </row>
    <row r="28" s="1" customFormat="1" ht="48" outlineLevel="1" spans="1:15">
      <c r="A28" s="24">
        <v>23</v>
      </c>
      <c r="B28" s="25" t="s">
        <v>71</v>
      </c>
      <c r="C28" s="26" t="s">
        <v>72</v>
      </c>
      <c r="D28" s="25" t="s">
        <v>26</v>
      </c>
      <c r="E28" s="17">
        <v>52</v>
      </c>
      <c r="F28" s="27">
        <v>8</v>
      </c>
      <c r="G28" s="27">
        <f t="shared" si="2"/>
        <v>17</v>
      </c>
      <c r="H28" s="27">
        <v>17</v>
      </c>
      <c r="I28" s="39">
        <v>0</v>
      </c>
      <c r="J28" s="27">
        <v>0.5</v>
      </c>
      <c r="K28" s="40">
        <f>(F28+G28+J28)*$K$4</f>
        <v>2.295</v>
      </c>
      <c r="L28" s="17">
        <f>(F28+G28+J28+K28)*$L$4</f>
        <v>2.50155</v>
      </c>
      <c r="M28" s="27">
        <f t="shared" si="3"/>
        <v>30.29655</v>
      </c>
      <c r="N28" s="27">
        <f t="shared" si="4"/>
        <v>1575.4206</v>
      </c>
      <c r="O28" s="38" t="s">
        <v>48</v>
      </c>
    </row>
    <row r="29" s="1" customFormat="1" ht="48" outlineLevel="1" spans="1:15">
      <c r="A29" s="24">
        <v>24</v>
      </c>
      <c r="B29" s="25" t="s">
        <v>73</v>
      </c>
      <c r="C29" s="26" t="s">
        <v>74</v>
      </c>
      <c r="D29" s="25" t="s">
        <v>26</v>
      </c>
      <c r="E29" s="17">
        <v>52</v>
      </c>
      <c r="F29" s="27">
        <v>8</v>
      </c>
      <c r="G29" s="27">
        <f t="shared" si="2"/>
        <v>20</v>
      </c>
      <c r="H29" s="27">
        <v>20</v>
      </c>
      <c r="I29" s="39">
        <v>0</v>
      </c>
      <c r="J29" s="27">
        <v>0.5</v>
      </c>
      <c r="K29" s="40">
        <f>(F29+G29+J29)*$K$4</f>
        <v>2.565</v>
      </c>
      <c r="L29" s="17">
        <f>(F29+G29+J29+K29)*$L$4</f>
        <v>2.79585</v>
      </c>
      <c r="M29" s="27">
        <f t="shared" si="3"/>
        <v>33.86085</v>
      </c>
      <c r="N29" s="27">
        <f t="shared" si="4"/>
        <v>1760.7642</v>
      </c>
      <c r="O29" s="38" t="s">
        <v>48</v>
      </c>
    </row>
    <row r="30" s="1" customFormat="1" ht="48" outlineLevel="1" spans="1:15">
      <c r="A30" s="24">
        <v>25</v>
      </c>
      <c r="B30" s="25" t="s">
        <v>75</v>
      </c>
      <c r="C30" s="26" t="s">
        <v>76</v>
      </c>
      <c r="D30" s="25" t="s">
        <v>26</v>
      </c>
      <c r="E30" s="17">
        <v>26</v>
      </c>
      <c r="F30" s="27">
        <v>8</v>
      </c>
      <c r="G30" s="27">
        <f t="shared" si="2"/>
        <v>29.5</v>
      </c>
      <c r="H30" s="27">
        <v>29.5</v>
      </c>
      <c r="I30" s="39">
        <v>0</v>
      </c>
      <c r="J30" s="27">
        <v>0.5</v>
      </c>
      <c r="K30" s="40">
        <f>(F30+G30+J30)*$K$4</f>
        <v>3.42</v>
      </c>
      <c r="L30" s="17">
        <f>(F30+G30+J30+K30)*$L$4</f>
        <v>3.7278</v>
      </c>
      <c r="M30" s="27">
        <f t="shared" si="3"/>
        <v>45.1478</v>
      </c>
      <c r="N30" s="27">
        <f t="shared" si="4"/>
        <v>1173.8428</v>
      </c>
      <c r="O30" s="38" t="s">
        <v>48</v>
      </c>
    </row>
    <row r="31" s="1" customFormat="1" ht="48" outlineLevel="1" spans="1:15">
      <c r="A31" s="24">
        <v>26</v>
      </c>
      <c r="B31" s="25" t="s">
        <v>77</v>
      </c>
      <c r="C31" s="26" t="s">
        <v>78</v>
      </c>
      <c r="D31" s="25" t="s">
        <v>26</v>
      </c>
      <c r="E31" s="17">
        <v>13</v>
      </c>
      <c r="F31" s="27">
        <v>10</v>
      </c>
      <c r="G31" s="27">
        <f t="shared" si="2"/>
        <v>80</v>
      </c>
      <c r="H31" s="27">
        <v>80</v>
      </c>
      <c r="I31" s="39">
        <v>0</v>
      </c>
      <c r="J31" s="27">
        <v>0.5</v>
      </c>
      <c r="K31" s="40">
        <f>(F31+G31+J31)*$K$4</f>
        <v>8.145</v>
      </c>
      <c r="L31" s="17">
        <f>(F31+G31+J31+K31)*$L$4</f>
        <v>8.87805</v>
      </c>
      <c r="M31" s="27">
        <f t="shared" si="3"/>
        <v>107.52305</v>
      </c>
      <c r="N31" s="27">
        <f t="shared" si="4"/>
        <v>1397.79965</v>
      </c>
      <c r="O31" s="38" t="s">
        <v>79</v>
      </c>
    </row>
    <row r="32" s="1" customFormat="1" ht="60" outlineLevel="1" spans="1:15">
      <c r="A32" s="24">
        <v>27</v>
      </c>
      <c r="B32" s="25" t="s">
        <v>80</v>
      </c>
      <c r="C32" s="26" t="s">
        <v>81</v>
      </c>
      <c r="D32" s="25" t="s">
        <v>26</v>
      </c>
      <c r="E32" s="17">
        <v>13</v>
      </c>
      <c r="F32" s="27">
        <v>10</v>
      </c>
      <c r="G32" s="27">
        <f t="shared" si="2"/>
        <v>50</v>
      </c>
      <c r="H32" s="27">
        <v>50</v>
      </c>
      <c r="I32" s="39">
        <v>0</v>
      </c>
      <c r="J32" s="27">
        <v>0.5</v>
      </c>
      <c r="K32" s="40">
        <f>(F32+G32+J32)*$K$4</f>
        <v>5.445</v>
      </c>
      <c r="L32" s="17">
        <f>(F32+G32+J32+K32)*$L$4</f>
        <v>5.93505</v>
      </c>
      <c r="M32" s="27">
        <f t="shared" si="3"/>
        <v>71.88005</v>
      </c>
      <c r="N32" s="27">
        <f t="shared" si="4"/>
        <v>934.44065</v>
      </c>
      <c r="O32" s="38" t="s">
        <v>82</v>
      </c>
    </row>
    <row r="33" s="1" customFormat="1" ht="36" outlineLevel="1" spans="1:15">
      <c r="A33" s="24">
        <v>29</v>
      </c>
      <c r="B33" s="25" t="s">
        <v>83</v>
      </c>
      <c r="C33" s="26" t="s">
        <v>84</v>
      </c>
      <c r="D33" s="25" t="s">
        <v>26</v>
      </c>
      <c r="E33" s="17">
        <f>65+13+13</f>
        <v>91</v>
      </c>
      <c r="F33" s="27">
        <v>8</v>
      </c>
      <c r="G33" s="27">
        <f t="shared" si="2"/>
        <v>12</v>
      </c>
      <c r="H33" s="27">
        <v>12</v>
      </c>
      <c r="I33" s="39">
        <v>0</v>
      </c>
      <c r="J33" s="27">
        <v>0.5</v>
      </c>
      <c r="K33" s="40">
        <f>(F33+G33+J33)*$K$4</f>
        <v>1.845</v>
      </c>
      <c r="L33" s="17">
        <f>(F33+G33+J33+K33)*$L$4</f>
        <v>2.01105</v>
      </c>
      <c r="M33" s="27">
        <f t="shared" si="3"/>
        <v>24.35605</v>
      </c>
      <c r="N33" s="27">
        <f t="shared" si="4"/>
        <v>2216.40055</v>
      </c>
      <c r="O33" s="38" t="s">
        <v>48</v>
      </c>
    </row>
    <row r="34" s="1" customFormat="1" ht="36" outlineLevel="1" spans="1:15">
      <c r="A34" s="24">
        <v>32</v>
      </c>
      <c r="B34" s="25" t="s">
        <v>85</v>
      </c>
      <c r="C34" s="26" t="s">
        <v>86</v>
      </c>
      <c r="D34" s="25" t="s">
        <v>26</v>
      </c>
      <c r="E34" s="17">
        <v>52</v>
      </c>
      <c r="F34" s="27">
        <v>8</v>
      </c>
      <c r="G34" s="27">
        <f t="shared" si="2"/>
        <v>33</v>
      </c>
      <c r="H34" s="27">
        <v>33</v>
      </c>
      <c r="I34" s="39">
        <v>0</v>
      </c>
      <c r="J34" s="27">
        <v>0.5</v>
      </c>
      <c r="K34" s="40">
        <f>(F34+G34+J34)*$K$4</f>
        <v>3.735</v>
      </c>
      <c r="L34" s="17">
        <f>(F34+G34+J34+K34)*$L$4</f>
        <v>4.07115</v>
      </c>
      <c r="M34" s="27">
        <f t="shared" si="3"/>
        <v>49.30615</v>
      </c>
      <c r="N34" s="27">
        <f t="shared" si="4"/>
        <v>2563.9198</v>
      </c>
      <c r="O34" s="38" t="s">
        <v>48</v>
      </c>
    </row>
    <row r="35" s="1" customFormat="1" spans="1:15">
      <c r="A35" s="24">
        <v>38</v>
      </c>
      <c r="B35" s="29" t="s">
        <v>87</v>
      </c>
      <c r="C35" s="29"/>
      <c r="D35" s="29" t="s">
        <v>88</v>
      </c>
      <c r="E35" s="17"/>
      <c r="F35" s="24"/>
      <c r="G35" s="30"/>
      <c r="H35" s="30"/>
      <c r="I35" s="41"/>
      <c r="J35" s="30"/>
      <c r="K35" s="40"/>
      <c r="L35" s="17"/>
      <c r="M35" s="27"/>
      <c r="N35" s="27">
        <f>SUM(N6:N34)</f>
        <v>54514.18635</v>
      </c>
      <c r="O35" s="38"/>
    </row>
    <row r="36" s="1" customFormat="1" ht="24" customHeight="1" spans="1:15">
      <c r="A36" s="22" t="s">
        <v>20</v>
      </c>
      <c r="B36" s="22" t="s">
        <v>89</v>
      </c>
      <c r="C36" s="22" t="s">
        <v>22</v>
      </c>
      <c r="D36" s="22" t="s">
        <v>23</v>
      </c>
      <c r="E36" s="17"/>
      <c r="F36" s="17"/>
      <c r="G36" s="17"/>
      <c r="H36" s="17"/>
      <c r="I36" s="35"/>
      <c r="J36" s="17"/>
      <c r="K36" s="40"/>
      <c r="L36" s="17"/>
      <c r="M36" s="17"/>
      <c r="N36" s="17"/>
      <c r="O36" s="38"/>
    </row>
    <row r="37" s="1" customFormat="1" ht="48" outlineLevel="1" spans="1:15">
      <c r="A37" s="24">
        <v>1</v>
      </c>
      <c r="B37" s="25" t="s">
        <v>24</v>
      </c>
      <c r="C37" s="26" t="s">
        <v>25</v>
      </c>
      <c r="D37" s="25" t="s">
        <v>26</v>
      </c>
      <c r="E37" s="17">
        <v>39</v>
      </c>
      <c r="F37" s="27">
        <v>15</v>
      </c>
      <c r="G37" s="27">
        <f t="shared" ref="G37:G42" si="5">H37*(1+I37)</f>
        <v>30</v>
      </c>
      <c r="H37" s="27">
        <v>30</v>
      </c>
      <c r="I37" s="39">
        <v>0</v>
      </c>
      <c r="J37" s="27">
        <v>0.5</v>
      </c>
      <c r="K37" s="40">
        <f>(F37+G37+J37)*$K$4</f>
        <v>4.095</v>
      </c>
      <c r="L37" s="17">
        <f>(F37+G37+J37+K37)*$L$4</f>
        <v>4.46355</v>
      </c>
      <c r="M37" s="27">
        <f t="shared" ref="M37:M42" si="6">F37+G37+J37+K37+L37</f>
        <v>54.05855</v>
      </c>
      <c r="N37" s="27">
        <f t="shared" ref="N37:N42" si="7">M37*E37</f>
        <v>2108.28345</v>
      </c>
      <c r="O37" s="38" t="s">
        <v>27</v>
      </c>
    </row>
    <row r="38" s="1" customFormat="1" ht="39" customHeight="1" outlineLevel="1" spans="1:15">
      <c r="A38" s="24"/>
      <c r="B38" s="25" t="s">
        <v>28</v>
      </c>
      <c r="C38" s="26" t="s">
        <v>29</v>
      </c>
      <c r="D38" s="25" t="s">
        <v>26</v>
      </c>
      <c r="E38" s="17">
        <v>13</v>
      </c>
      <c r="F38" s="27">
        <v>15</v>
      </c>
      <c r="G38" s="27">
        <f t="shared" si="5"/>
        <v>55</v>
      </c>
      <c r="H38" s="27">
        <v>55</v>
      </c>
      <c r="I38" s="39">
        <v>0</v>
      </c>
      <c r="J38" s="27">
        <v>0.5</v>
      </c>
      <c r="K38" s="40">
        <f>(F38+G38+J38)*$K$4</f>
        <v>6.345</v>
      </c>
      <c r="L38" s="17">
        <f>(F38+G38+J38+K38)*$L$4</f>
        <v>6.91605</v>
      </c>
      <c r="M38" s="27">
        <f t="shared" si="6"/>
        <v>83.76105</v>
      </c>
      <c r="N38" s="27">
        <f t="shared" si="7"/>
        <v>1088.89365</v>
      </c>
      <c r="O38" s="38" t="s">
        <v>27</v>
      </c>
    </row>
    <row r="39" s="1" customFormat="1" ht="48" outlineLevel="1" spans="1:15">
      <c r="A39" s="24">
        <v>2</v>
      </c>
      <c r="B39" s="25" t="s">
        <v>34</v>
      </c>
      <c r="C39" s="26" t="s">
        <v>35</v>
      </c>
      <c r="D39" s="25" t="s">
        <v>26</v>
      </c>
      <c r="E39" s="17">
        <v>13</v>
      </c>
      <c r="F39" s="27">
        <v>15</v>
      </c>
      <c r="G39" s="27">
        <f t="shared" si="5"/>
        <v>45</v>
      </c>
      <c r="H39" s="27">
        <v>45</v>
      </c>
      <c r="I39" s="39">
        <v>0</v>
      </c>
      <c r="J39" s="27">
        <v>0.5</v>
      </c>
      <c r="K39" s="40">
        <f>(F39+G39+J39)*$K$4</f>
        <v>5.445</v>
      </c>
      <c r="L39" s="17">
        <f>(F39+G39+J39+K39)*$L$4</f>
        <v>5.93505</v>
      </c>
      <c r="M39" s="27">
        <f t="shared" si="6"/>
        <v>71.88005</v>
      </c>
      <c r="N39" s="27">
        <f t="shared" si="7"/>
        <v>934.44065</v>
      </c>
      <c r="O39" s="38" t="s">
        <v>27</v>
      </c>
    </row>
    <row r="40" s="1" customFormat="1" ht="48" outlineLevel="1" spans="1:15">
      <c r="A40" s="24">
        <v>3</v>
      </c>
      <c r="B40" s="25" t="s">
        <v>36</v>
      </c>
      <c r="C40" s="26" t="s">
        <v>37</v>
      </c>
      <c r="D40" s="25" t="s">
        <v>26</v>
      </c>
      <c r="E40" s="17">
        <v>39</v>
      </c>
      <c r="F40" s="27">
        <v>18</v>
      </c>
      <c r="G40" s="27">
        <f t="shared" si="5"/>
        <v>45</v>
      </c>
      <c r="H40" s="27">
        <v>45</v>
      </c>
      <c r="I40" s="39">
        <v>0</v>
      </c>
      <c r="J40" s="27">
        <v>1</v>
      </c>
      <c r="K40" s="40">
        <f>(F40+G40+J40)*$K$4</f>
        <v>5.76</v>
      </c>
      <c r="L40" s="17">
        <f>(F40+G40+J40+K40)*$L$4</f>
        <v>6.2784</v>
      </c>
      <c r="M40" s="27">
        <f t="shared" si="6"/>
        <v>76.0384</v>
      </c>
      <c r="N40" s="27">
        <f t="shared" si="7"/>
        <v>2965.4976</v>
      </c>
      <c r="O40" s="38" t="s">
        <v>27</v>
      </c>
    </row>
    <row r="41" s="1" customFormat="1" ht="48" outlineLevel="1" spans="1:15">
      <c r="A41" s="24">
        <v>4</v>
      </c>
      <c r="B41" s="25" t="s">
        <v>38</v>
      </c>
      <c r="C41" s="26" t="s">
        <v>39</v>
      </c>
      <c r="D41" s="25" t="s">
        <v>26</v>
      </c>
      <c r="E41" s="17">
        <v>13</v>
      </c>
      <c r="F41" s="28">
        <v>18</v>
      </c>
      <c r="G41" s="27">
        <f t="shared" si="5"/>
        <v>100</v>
      </c>
      <c r="H41" s="27">
        <v>100</v>
      </c>
      <c r="I41" s="39">
        <v>0</v>
      </c>
      <c r="J41" s="27">
        <v>1</v>
      </c>
      <c r="K41" s="40">
        <f>(F41+G41+J41)*$K$4</f>
        <v>10.71</v>
      </c>
      <c r="L41" s="17">
        <f>(F41+G41+J41+K41)*$L$4</f>
        <v>11.6739</v>
      </c>
      <c r="M41" s="27">
        <f t="shared" si="6"/>
        <v>141.3839</v>
      </c>
      <c r="N41" s="27">
        <f t="shared" si="7"/>
        <v>1837.9907</v>
      </c>
      <c r="O41" s="38" t="s">
        <v>27</v>
      </c>
    </row>
    <row r="42" s="1" customFormat="1" ht="48" outlineLevel="1" spans="1:15">
      <c r="A42" s="24">
        <v>5</v>
      </c>
      <c r="B42" s="25" t="s">
        <v>40</v>
      </c>
      <c r="C42" s="26" t="s">
        <v>41</v>
      </c>
      <c r="D42" s="25" t="s">
        <v>26</v>
      </c>
      <c r="E42" s="17">
        <v>13</v>
      </c>
      <c r="F42" s="27">
        <v>30</v>
      </c>
      <c r="G42" s="27">
        <f t="shared" si="5"/>
        <v>450</v>
      </c>
      <c r="H42" s="27">
        <v>450</v>
      </c>
      <c r="I42" s="39">
        <v>0</v>
      </c>
      <c r="J42" s="27">
        <v>1</v>
      </c>
      <c r="K42" s="40">
        <f>(F42+G42+J42)*$K$4</f>
        <v>43.29</v>
      </c>
      <c r="L42" s="17">
        <f>(F42+G42+J42+K42)*$L$4</f>
        <v>47.1861</v>
      </c>
      <c r="M42" s="27">
        <f t="shared" si="6"/>
        <v>571.4761</v>
      </c>
      <c r="N42" s="27">
        <f t="shared" si="7"/>
        <v>7429.1893</v>
      </c>
      <c r="O42" s="38"/>
    </row>
    <row r="43" s="1" customFormat="1" ht="36" outlineLevel="1" spans="1:15">
      <c r="A43" s="24">
        <v>7</v>
      </c>
      <c r="B43" s="25" t="s">
        <v>42</v>
      </c>
      <c r="C43" s="26" t="s">
        <v>43</v>
      </c>
      <c r="D43" s="25" t="s">
        <v>26</v>
      </c>
      <c r="E43" s="17">
        <v>13</v>
      </c>
      <c r="F43" s="27">
        <v>15</v>
      </c>
      <c r="G43" s="27">
        <f t="shared" ref="G43:G52" si="8">H43*(1+I43)</f>
        <v>65</v>
      </c>
      <c r="H43" s="27">
        <v>65</v>
      </c>
      <c r="I43" s="39">
        <v>0</v>
      </c>
      <c r="J43" s="27">
        <v>1.5</v>
      </c>
      <c r="K43" s="40">
        <f>(F43+G43+J43)*$K$4</f>
        <v>7.335</v>
      </c>
      <c r="L43" s="17">
        <f>(F43+G43+J43+K43)*$L$4</f>
        <v>7.99515</v>
      </c>
      <c r="M43" s="27">
        <f t="shared" ref="M43:M52" si="9">F43+G43+J43+K43+L43</f>
        <v>96.83015</v>
      </c>
      <c r="N43" s="27">
        <f t="shared" ref="N43:N70" si="10">M43*E43</f>
        <v>1258.79195</v>
      </c>
      <c r="O43" s="38" t="s">
        <v>27</v>
      </c>
    </row>
    <row r="44" s="1" customFormat="1" ht="48" outlineLevel="1" spans="1:15">
      <c r="A44" s="24">
        <v>8</v>
      </c>
      <c r="B44" s="25" t="s">
        <v>46</v>
      </c>
      <c r="C44" s="26" t="s">
        <v>47</v>
      </c>
      <c r="D44" s="25" t="s">
        <v>26</v>
      </c>
      <c r="E44" s="17">
        <v>221</v>
      </c>
      <c r="F44" s="27">
        <v>8</v>
      </c>
      <c r="G44" s="27">
        <f t="shared" si="8"/>
        <v>19.5</v>
      </c>
      <c r="H44" s="27">
        <v>19.5</v>
      </c>
      <c r="I44" s="39">
        <v>0</v>
      </c>
      <c r="J44" s="27">
        <v>0.5</v>
      </c>
      <c r="K44" s="40">
        <f>(F44+G44+J44)*$K$4</f>
        <v>2.52</v>
      </c>
      <c r="L44" s="17">
        <f>(F44+G44+J44+K44)*$L$4</f>
        <v>2.7468</v>
      </c>
      <c r="M44" s="27">
        <f t="shared" si="9"/>
        <v>33.2668</v>
      </c>
      <c r="N44" s="27">
        <f t="shared" si="10"/>
        <v>7351.9628</v>
      </c>
      <c r="O44" s="38" t="s">
        <v>48</v>
      </c>
    </row>
    <row r="45" s="1" customFormat="1" ht="48" outlineLevel="1" spans="1:15">
      <c r="A45" s="24">
        <v>9</v>
      </c>
      <c r="B45" s="25" t="s">
        <v>49</v>
      </c>
      <c r="C45" s="26" t="s">
        <v>50</v>
      </c>
      <c r="D45" s="25" t="s">
        <v>26</v>
      </c>
      <c r="E45" s="17">
        <v>13</v>
      </c>
      <c r="F45" s="27">
        <v>8</v>
      </c>
      <c r="G45" s="27">
        <f t="shared" si="8"/>
        <v>19.5</v>
      </c>
      <c r="H45" s="27">
        <v>19.5</v>
      </c>
      <c r="I45" s="39">
        <v>0</v>
      </c>
      <c r="J45" s="27">
        <v>0.5</v>
      </c>
      <c r="K45" s="40">
        <f>(F45+G45+J45)*$K$4</f>
        <v>2.52</v>
      </c>
      <c r="L45" s="17">
        <f>(F45+G45+J45+K45)*$L$4</f>
        <v>2.7468</v>
      </c>
      <c r="M45" s="27">
        <f t="shared" si="9"/>
        <v>33.2668</v>
      </c>
      <c r="N45" s="27">
        <f t="shared" si="10"/>
        <v>432.4684</v>
      </c>
      <c r="O45" s="38" t="s">
        <v>48</v>
      </c>
    </row>
    <row r="46" s="1" customFormat="1" ht="48" outlineLevel="1" spans="1:15">
      <c r="A46" s="24">
        <v>10</v>
      </c>
      <c r="B46" s="25" t="s">
        <v>51</v>
      </c>
      <c r="C46" s="26" t="s">
        <v>52</v>
      </c>
      <c r="D46" s="25" t="s">
        <v>26</v>
      </c>
      <c r="E46" s="17">
        <v>13</v>
      </c>
      <c r="F46" s="27">
        <v>8</v>
      </c>
      <c r="G46" s="27">
        <f t="shared" si="8"/>
        <v>19.5</v>
      </c>
      <c r="H46" s="27">
        <v>19.5</v>
      </c>
      <c r="I46" s="39">
        <v>0</v>
      </c>
      <c r="J46" s="27">
        <v>0.5</v>
      </c>
      <c r="K46" s="40">
        <f>(F46+G46+J46)*$K$4</f>
        <v>2.52</v>
      </c>
      <c r="L46" s="17">
        <f>(F46+G46+J46+K46)*$L$4</f>
        <v>2.7468</v>
      </c>
      <c r="M46" s="27">
        <f t="shared" si="9"/>
        <v>33.2668</v>
      </c>
      <c r="N46" s="27">
        <f t="shared" si="10"/>
        <v>432.4684</v>
      </c>
      <c r="O46" s="38" t="s">
        <v>48</v>
      </c>
    </row>
    <row r="47" s="1" customFormat="1" ht="48" outlineLevel="1" spans="1:15">
      <c r="A47" s="24">
        <v>11</v>
      </c>
      <c r="B47" s="25" t="s">
        <v>53</v>
      </c>
      <c r="C47" s="26" t="s">
        <v>54</v>
      </c>
      <c r="D47" s="25" t="s">
        <v>26</v>
      </c>
      <c r="E47" s="17">
        <v>13</v>
      </c>
      <c r="F47" s="27">
        <v>8</v>
      </c>
      <c r="G47" s="27">
        <f t="shared" si="8"/>
        <v>30</v>
      </c>
      <c r="H47" s="27">
        <v>30</v>
      </c>
      <c r="I47" s="39">
        <v>0</v>
      </c>
      <c r="J47" s="27">
        <v>0.5</v>
      </c>
      <c r="K47" s="40">
        <f>(F47+G47+J47)*$K$4</f>
        <v>3.465</v>
      </c>
      <c r="L47" s="17">
        <f>(F47+G47+J47+K47)*$L$4</f>
        <v>3.77685</v>
      </c>
      <c r="M47" s="27">
        <f t="shared" si="9"/>
        <v>45.74185</v>
      </c>
      <c r="N47" s="27">
        <f t="shared" si="10"/>
        <v>594.64405</v>
      </c>
      <c r="O47" s="38" t="s">
        <v>48</v>
      </c>
    </row>
    <row r="48" s="1" customFormat="1" ht="48" outlineLevel="1" spans="1:15">
      <c r="A48" s="24">
        <v>12</v>
      </c>
      <c r="B48" s="25" t="s">
        <v>55</v>
      </c>
      <c r="C48" s="26" t="s">
        <v>56</v>
      </c>
      <c r="D48" s="25" t="s">
        <v>26</v>
      </c>
      <c r="E48" s="17">
        <v>13</v>
      </c>
      <c r="F48" s="27">
        <v>8</v>
      </c>
      <c r="G48" s="27">
        <f t="shared" si="8"/>
        <v>30</v>
      </c>
      <c r="H48" s="27">
        <v>30</v>
      </c>
      <c r="I48" s="39">
        <v>0</v>
      </c>
      <c r="J48" s="27">
        <v>0.5</v>
      </c>
      <c r="K48" s="40">
        <f>(F48+G48+J48)*$K$4</f>
        <v>3.465</v>
      </c>
      <c r="L48" s="17">
        <f>(F48+G48+J48+K48)*$L$4</f>
        <v>3.77685</v>
      </c>
      <c r="M48" s="27">
        <f t="shared" si="9"/>
        <v>45.74185</v>
      </c>
      <c r="N48" s="27">
        <f t="shared" si="10"/>
        <v>594.64405</v>
      </c>
      <c r="O48" s="38" t="s">
        <v>48</v>
      </c>
    </row>
    <row r="49" s="1" customFormat="1" ht="48" outlineLevel="1" spans="1:15">
      <c r="A49" s="24">
        <v>13</v>
      </c>
      <c r="B49" s="25" t="s">
        <v>57</v>
      </c>
      <c r="C49" s="26" t="s">
        <v>58</v>
      </c>
      <c r="D49" s="25" t="s">
        <v>26</v>
      </c>
      <c r="E49" s="17">
        <v>13</v>
      </c>
      <c r="F49" s="27">
        <v>8</v>
      </c>
      <c r="G49" s="27">
        <f t="shared" si="8"/>
        <v>30</v>
      </c>
      <c r="H49" s="27">
        <v>30</v>
      </c>
      <c r="I49" s="39">
        <v>0</v>
      </c>
      <c r="J49" s="27">
        <v>0.5</v>
      </c>
      <c r="K49" s="40">
        <f>(F49+G49+J49)*$K$4</f>
        <v>3.465</v>
      </c>
      <c r="L49" s="17">
        <f>(F49+G49+J49+K49)*$L$4</f>
        <v>3.77685</v>
      </c>
      <c r="M49" s="27">
        <f t="shared" si="9"/>
        <v>45.74185</v>
      </c>
      <c r="N49" s="27">
        <f t="shared" si="10"/>
        <v>594.64405</v>
      </c>
      <c r="O49" s="38" t="s">
        <v>48</v>
      </c>
    </row>
    <row r="50" s="1" customFormat="1" ht="48" outlineLevel="1" spans="1:15">
      <c r="A50" s="24">
        <v>14</v>
      </c>
      <c r="B50" s="25" t="s">
        <v>59</v>
      </c>
      <c r="C50" s="26" t="s">
        <v>60</v>
      </c>
      <c r="D50" s="25" t="s">
        <v>26</v>
      </c>
      <c r="E50" s="17">
        <v>13</v>
      </c>
      <c r="F50" s="27">
        <v>8</v>
      </c>
      <c r="G50" s="27">
        <f t="shared" si="8"/>
        <v>30</v>
      </c>
      <c r="H50" s="27">
        <v>30</v>
      </c>
      <c r="I50" s="39">
        <v>0</v>
      </c>
      <c r="J50" s="27">
        <v>0.5</v>
      </c>
      <c r="K50" s="40">
        <f>(F50+G50+J50)*$K$4</f>
        <v>3.465</v>
      </c>
      <c r="L50" s="17">
        <f>(F50+G50+J50+K50)*$L$4</f>
        <v>3.77685</v>
      </c>
      <c r="M50" s="27">
        <f t="shared" si="9"/>
        <v>45.74185</v>
      </c>
      <c r="N50" s="27">
        <f t="shared" si="10"/>
        <v>594.64405</v>
      </c>
      <c r="O50" s="38" t="s">
        <v>48</v>
      </c>
    </row>
    <row r="51" s="1" customFormat="1" ht="48" outlineLevel="1" spans="1:15">
      <c r="A51" s="24">
        <v>15</v>
      </c>
      <c r="B51" s="25" t="s">
        <v>61</v>
      </c>
      <c r="C51" s="26" t="s">
        <v>62</v>
      </c>
      <c r="D51" s="25" t="s">
        <v>26</v>
      </c>
      <c r="E51" s="17">
        <v>13</v>
      </c>
      <c r="F51" s="27">
        <v>8</v>
      </c>
      <c r="G51" s="27">
        <f t="shared" si="8"/>
        <v>18</v>
      </c>
      <c r="H51" s="27">
        <v>18</v>
      </c>
      <c r="I51" s="39">
        <v>0</v>
      </c>
      <c r="J51" s="27">
        <v>0.5</v>
      </c>
      <c r="K51" s="40">
        <f>(F51+G51+J51)*$K$4</f>
        <v>2.385</v>
      </c>
      <c r="L51" s="17">
        <f>(F51+G51+J51+K51)*$L$4</f>
        <v>2.59965</v>
      </c>
      <c r="M51" s="27">
        <f t="shared" si="9"/>
        <v>31.48465</v>
      </c>
      <c r="N51" s="27">
        <f t="shared" si="10"/>
        <v>409.30045</v>
      </c>
      <c r="O51" s="38" t="s">
        <v>48</v>
      </c>
    </row>
    <row r="52" s="1" customFormat="1" ht="48" outlineLevel="1" spans="1:15">
      <c r="A52" s="24">
        <v>16</v>
      </c>
      <c r="B52" s="25" t="s">
        <v>63</v>
      </c>
      <c r="C52" s="26" t="s">
        <v>64</v>
      </c>
      <c r="D52" s="25" t="s">
        <v>26</v>
      </c>
      <c r="E52" s="17">
        <v>26</v>
      </c>
      <c r="F52" s="27">
        <v>8</v>
      </c>
      <c r="G52" s="27">
        <f t="shared" si="8"/>
        <v>35</v>
      </c>
      <c r="H52" s="27">
        <v>35</v>
      </c>
      <c r="I52" s="39">
        <v>0</v>
      </c>
      <c r="J52" s="27">
        <v>0.5</v>
      </c>
      <c r="K52" s="40">
        <f>(F52+G52+J52)*$K$4</f>
        <v>3.915</v>
      </c>
      <c r="L52" s="17">
        <f>(F52+G52+J52+K52)*$L$4</f>
        <v>4.26735</v>
      </c>
      <c r="M52" s="27">
        <f t="shared" si="9"/>
        <v>51.68235</v>
      </c>
      <c r="N52" s="27">
        <f t="shared" si="10"/>
        <v>1343.7411</v>
      </c>
      <c r="O52" s="38" t="s">
        <v>48</v>
      </c>
    </row>
    <row r="53" s="1" customFormat="1" ht="48" outlineLevel="1" spans="1:15">
      <c r="A53" s="24">
        <v>17</v>
      </c>
      <c r="B53" s="25" t="s">
        <v>65</v>
      </c>
      <c r="C53" s="26" t="s">
        <v>66</v>
      </c>
      <c r="D53" s="25" t="s">
        <v>26</v>
      </c>
      <c r="E53" s="17">
        <v>39</v>
      </c>
      <c r="F53" s="27">
        <v>8</v>
      </c>
      <c r="G53" s="27">
        <f t="shared" ref="G53:G62" si="11">H53*(1+I53)</f>
        <v>38</v>
      </c>
      <c r="H53" s="27">
        <v>38</v>
      </c>
      <c r="I53" s="39">
        <v>0</v>
      </c>
      <c r="J53" s="27">
        <v>0.5</v>
      </c>
      <c r="K53" s="40">
        <f>(F53+G53+J53)*$K$4</f>
        <v>4.185</v>
      </c>
      <c r="L53" s="17">
        <f>(F53+G53+J53+K53)*$L$4</f>
        <v>4.56165</v>
      </c>
      <c r="M53" s="27">
        <f t="shared" ref="M53:M62" si="12">F53+G53+J53+K53+L53</f>
        <v>55.24665</v>
      </c>
      <c r="N53" s="27">
        <f t="shared" si="10"/>
        <v>2154.61935</v>
      </c>
      <c r="O53" s="38" t="s">
        <v>48</v>
      </c>
    </row>
    <row r="54" s="1" customFormat="1" ht="48" outlineLevel="1" spans="1:15">
      <c r="A54" s="24">
        <v>18</v>
      </c>
      <c r="B54" s="25" t="s">
        <v>67</v>
      </c>
      <c r="C54" s="26" t="s">
        <v>68</v>
      </c>
      <c r="D54" s="25" t="s">
        <v>26</v>
      </c>
      <c r="E54" s="17">
        <v>26</v>
      </c>
      <c r="F54" s="27">
        <v>8</v>
      </c>
      <c r="G54" s="27">
        <f t="shared" si="11"/>
        <v>30</v>
      </c>
      <c r="H54" s="27">
        <v>30</v>
      </c>
      <c r="I54" s="39">
        <v>0</v>
      </c>
      <c r="J54" s="27">
        <v>0.5</v>
      </c>
      <c r="K54" s="40">
        <f>(F54+G54+J54)*$K$4</f>
        <v>3.465</v>
      </c>
      <c r="L54" s="17">
        <f>(F54+G54+J54+K54)*$L$4</f>
        <v>3.77685</v>
      </c>
      <c r="M54" s="27">
        <f t="shared" si="12"/>
        <v>45.74185</v>
      </c>
      <c r="N54" s="27">
        <f t="shared" si="10"/>
        <v>1189.2881</v>
      </c>
      <c r="O54" s="38" t="s">
        <v>48</v>
      </c>
    </row>
    <row r="55" s="1" customFormat="1" ht="48" outlineLevel="1" spans="1:15">
      <c r="A55" s="24">
        <v>19</v>
      </c>
      <c r="B55" s="25" t="s">
        <v>69</v>
      </c>
      <c r="C55" s="26" t="s">
        <v>70</v>
      </c>
      <c r="D55" s="25" t="s">
        <v>26</v>
      </c>
      <c r="E55" s="17">
        <v>13</v>
      </c>
      <c r="F55" s="27">
        <v>8</v>
      </c>
      <c r="G55" s="27">
        <f t="shared" si="11"/>
        <v>30</v>
      </c>
      <c r="H55" s="27">
        <v>30</v>
      </c>
      <c r="I55" s="39">
        <v>0</v>
      </c>
      <c r="J55" s="27">
        <v>0.5</v>
      </c>
      <c r="K55" s="40">
        <f>(F55+G55+J55)*$K$4</f>
        <v>3.465</v>
      </c>
      <c r="L55" s="17">
        <f>(F55+G55+J55+K55)*$L$4</f>
        <v>3.77685</v>
      </c>
      <c r="M55" s="27">
        <f t="shared" si="12"/>
        <v>45.74185</v>
      </c>
      <c r="N55" s="27">
        <f t="shared" si="10"/>
        <v>594.64405</v>
      </c>
      <c r="O55" s="38" t="s">
        <v>48</v>
      </c>
    </row>
    <row r="56" s="1" customFormat="1" ht="48" outlineLevel="1" spans="1:15">
      <c r="A56" s="24">
        <v>20</v>
      </c>
      <c r="B56" s="25" t="s">
        <v>71</v>
      </c>
      <c r="C56" s="26" t="s">
        <v>72</v>
      </c>
      <c r="D56" s="25" t="s">
        <v>26</v>
      </c>
      <c r="E56" s="17">
        <v>39</v>
      </c>
      <c r="F56" s="27">
        <v>8</v>
      </c>
      <c r="G56" s="27">
        <f t="shared" si="11"/>
        <v>17</v>
      </c>
      <c r="H56" s="27">
        <v>17</v>
      </c>
      <c r="I56" s="39">
        <v>0</v>
      </c>
      <c r="J56" s="27">
        <v>0.5</v>
      </c>
      <c r="K56" s="40">
        <f>(F56+G56+J56)*$K$4</f>
        <v>2.295</v>
      </c>
      <c r="L56" s="17">
        <f>(F56+G56+J56+K56)*$L$4</f>
        <v>2.50155</v>
      </c>
      <c r="M56" s="27">
        <f t="shared" si="12"/>
        <v>30.29655</v>
      </c>
      <c r="N56" s="27">
        <f t="shared" si="10"/>
        <v>1181.56545</v>
      </c>
      <c r="O56" s="38" t="s">
        <v>48</v>
      </c>
    </row>
    <row r="57" s="1" customFormat="1" ht="48" outlineLevel="1" spans="1:15">
      <c r="A57" s="24">
        <v>21</v>
      </c>
      <c r="B57" s="25" t="s">
        <v>73</v>
      </c>
      <c r="C57" s="26" t="s">
        <v>74</v>
      </c>
      <c r="D57" s="25" t="s">
        <v>26</v>
      </c>
      <c r="E57" s="17">
        <v>26</v>
      </c>
      <c r="F57" s="27">
        <v>8</v>
      </c>
      <c r="G57" s="27">
        <f t="shared" si="11"/>
        <v>20</v>
      </c>
      <c r="H57" s="27">
        <v>20</v>
      </c>
      <c r="I57" s="39">
        <v>0</v>
      </c>
      <c r="J57" s="27">
        <v>0.5</v>
      </c>
      <c r="K57" s="40">
        <f>(F57+G57+J57)*$K$4</f>
        <v>2.565</v>
      </c>
      <c r="L57" s="17">
        <f>(F57+G57+J57+K57)*$L$4</f>
        <v>2.79585</v>
      </c>
      <c r="M57" s="27">
        <f t="shared" si="12"/>
        <v>33.86085</v>
      </c>
      <c r="N57" s="27">
        <f t="shared" si="10"/>
        <v>880.3821</v>
      </c>
      <c r="O57" s="38" t="s">
        <v>48</v>
      </c>
    </row>
    <row r="58" s="1" customFormat="1" ht="48" outlineLevel="1" spans="1:15">
      <c r="A58" s="24">
        <v>22</v>
      </c>
      <c r="B58" s="25" t="s">
        <v>75</v>
      </c>
      <c r="C58" s="26" t="s">
        <v>76</v>
      </c>
      <c r="D58" s="25" t="s">
        <v>26</v>
      </c>
      <c r="E58" s="17">
        <v>26</v>
      </c>
      <c r="F58" s="27">
        <v>8</v>
      </c>
      <c r="G58" s="27">
        <f t="shared" si="11"/>
        <v>29.5</v>
      </c>
      <c r="H58" s="27">
        <v>29.5</v>
      </c>
      <c r="I58" s="39">
        <v>0</v>
      </c>
      <c r="J58" s="27">
        <v>0.5</v>
      </c>
      <c r="K58" s="40">
        <f>(F58+G58+J58)*$K$4</f>
        <v>3.42</v>
      </c>
      <c r="L58" s="17">
        <f>(F58+G58+J58+K58)*$L$4</f>
        <v>3.7278</v>
      </c>
      <c r="M58" s="27">
        <f t="shared" si="12"/>
        <v>45.1478</v>
      </c>
      <c r="N58" s="27">
        <f t="shared" si="10"/>
        <v>1173.8428</v>
      </c>
      <c r="O58" s="38" t="s">
        <v>48</v>
      </c>
    </row>
    <row r="59" s="1" customFormat="1" ht="48" outlineLevel="1" spans="1:15">
      <c r="A59" s="24">
        <v>23</v>
      </c>
      <c r="B59" s="25" t="s">
        <v>77</v>
      </c>
      <c r="C59" s="26" t="s">
        <v>78</v>
      </c>
      <c r="D59" s="25" t="s">
        <v>26</v>
      </c>
      <c r="E59" s="17">
        <v>13</v>
      </c>
      <c r="F59" s="27">
        <v>10</v>
      </c>
      <c r="G59" s="27">
        <f t="shared" si="11"/>
        <v>80</v>
      </c>
      <c r="H59" s="27">
        <v>80</v>
      </c>
      <c r="I59" s="39">
        <v>0</v>
      </c>
      <c r="J59" s="27">
        <v>0.5</v>
      </c>
      <c r="K59" s="40">
        <f>(F59+G59+J59)*$K$4</f>
        <v>8.145</v>
      </c>
      <c r="L59" s="17">
        <f>(F59+G59+J59+K59)*$L$4</f>
        <v>8.87805</v>
      </c>
      <c r="M59" s="27">
        <f t="shared" si="12"/>
        <v>107.52305</v>
      </c>
      <c r="N59" s="27">
        <f t="shared" si="10"/>
        <v>1397.79965</v>
      </c>
      <c r="O59" s="38" t="s">
        <v>79</v>
      </c>
    </row>
    <row r="60" s="1" customFormat="1" ht="60" outlineLevel="1" spans="1:15">
      <c r="A60" s="24">
        <v>24</v>
      </c>
      <c r="B60" s="25" t="s">
        <v>80</v>
      </c>
      <c r="C60" s="26" t="s">
        <v>81</v>
      </c>
      <c r="D60" s="25" t="s">
        <v>26</v>
      </c>
      <c r="E60" s="17">
        <v>13</v>
      </c>
      <c r="F60" s="27">
        <v>10</v>
      </c>
      <c r="G60" s="27">
        <f t="shared" si="11"/>
        <v>50</v>
      </c>
      <c r="H60" s="27">
        <v>50</v>
      </c>
      <c r="I60" s="39">
        <v>0</v>
      </c>
      <c r="J60" s="27">
        <v>0.5</v>
      </c>
      <c r="K60" s="40">
        <f>(F60+G60+J60)*$K$4</f>
        <v>5.445</v>
      </c>
      <c r="L60" s="17">
        <f>(F60+G60+J60+K60)*$L$4</f>
        <v>5.93505</v>
      </c>
      <c r="M60" s="27">
        <f t="shared" si="12"/>
        <v>71.88005</v>
      </c>
      <c r="N60" s="27">
        <f t="shared" si="10"/>
        <v>934.44065</v>
      </c>
      <c r="O60" s="38" t="s">
        <v>82</v>
      </c>
    </row>
    <row r="61" s="1" customFormat="1" ht="36" outlineLevel="1" spans="1:15">
      <c r="A61" s="24">
        <v>26</v>
      </c>
      <c r="B61" s="25" t="s">
        <v>83</v>
      </c>
      <c r="C61" s="26" t="s">
        <v>84</v>
      </c>
      <c r="D61" s="25" t="s">
        <v>26</v>
      </c>
      <c r="E61" s="17">
        <f>65+13+13</f>
        <v>91</v>
      </c>
      <c r="F61" s="27">
        <v>8</v>
      </c>
      <c r="G61" s="27">
        <f t="shared" si="11"/>
        <v>12</v>
      </c>
      <c r="H61" s="27">
        <v>12</v>
      </c>
      <c r="I61" s="39">
        <v>0</v>
      </c>
      <c r="J61" s="27">
        <v>0.5</v>
      </c>
      <c r="K61" s="40">
        <f>(F61+G61+J61)*$K$4</f>
        <v>1.845</v>
      </c>
      <c r="L61" s="17">
        <f>(F61+G61+J61+K61)*$L$4</f>
        <v>2.01105</v>
      </c>
      <c r="M61" s="27">
        <f t="shared" si="12"/>
        <v>24.35605</v>
      </c>
      <c r="N61" s="27">
        <f t="shared" si="10"/>
        <v>2216.40055</v>
      </c>
      <c r="O61" s="38" t="s">
        <v>48</v>
      </c>
    </row>
    <row r="62" s="1" customFormat="1" ht="36" outlineLevel="1" spans="1:15">
      <c r="A62" s="24">
        <v>29</v>
      </c>
      <c r="B62" s="25" t="s">
        <v>85</v>
      </c>
      <c r="C62" s="26" t="s">
        <v>86</v>
      </c>
      <c r="D62" s="25" t="s">
        <v>26</v>
      </c>
      <c r="E62" s="17">
        <f>(1+2)*13</f>
        <v>39</v>
      </c>
      <c r="F62" s="27">
        <v>8</v>
      </c>
      <c r="G62" s="27">
        <f t="shared" si="11"/>
        <v>33</v>
      </c>
      <c r="H62" s="27">
        <v>33</v>
      </c>
      <c r="I62" s="39">
        <v>0</v>
      </c>
      <c r="J62" s="27">
        <v>0.5</v>
      </c>
      <c r="K62" s="40">
        <f>(F62+G62+J62)*$K$4</f>
        <v>3.735</v>
      </c>
      <c r="L62" s="17">
        <f>(F62+G62+J62+K62)*$L$4</f>
        <v>4.07115</v>
      </c>
      <c r="M62" s="27">
        <f t="shared" si="12"/>
        <v>49.30615</v>
      </c>
      <c r="N62" s="27">
        <f t="shared" si="10"/>
        <v>1922.93985</v>
      </c>
      <c r="O62" s="38" t="s">
        <v>48</v>
      </c>
    </row>
    <row r="63" s="1" customFormat="1" spans="1:15">
      <c r="A63" s="24">
        <v>35</v>
      </c>
      <c r="B63" s="29" t="s">
        <v>87</v>
      </c>
      <c r="C63" s="29"/>
      <c r="D63" s="29" t="s">
        <v>88</v>
      </c>
      <c r="E63" s="30"/>
      <c r="F63" s="24"/>
      <c r="G63" s="30"/>
      <c r="H63" s="30"/>
      <c r="I63" s="41"/>
      <c r="J63" s="30"/>
      <c r="K63" s="40"/>
      <c r="L63" s="17"/>
      <c r="M63" s="27"/>
      <c r="N63" s="27">
        <f>SUM(N37:N62)</f>
        <v>43617.5272</v>
      </c>
      <c r="O63" s="38"/>
    </row>
    <row r="64" s="1" customFormat="1" spans="1:15">
      <c r="A64" s="22" t="s">
        <v>20</v>
      </c>
      <c r="B64" s="22" t="s">
        <v>90</v>
      </c>
      <c r="C64" s="22" t="s">
        <v>91</v>
      </c>
      <c r="D64" s="22" t="s">
        <v>23</v>
      </c>
      <c r="E64" s="23"/>
      <c r="F64" s="17"/>
      <c r="G64" s="17"/>
      <c r="H64" s="17"/>
      <c r="I64" s="35"/>
      <c r="J64" s="17"/>
      <c r="K64" s="40"/>
      <c r="L64" s="17"/>
      <c r="M64" s="17"/>
      <c r="N64" s="17"/>
      <c r="O64" s="38"/>
    </row>
    <row r="65" s="1" customFormat="1" ht="48" outlineLevel="1" spans="1:15">
      <c r="A65" s="24">
        <v>1</v>
      </c>
      <c r="B65" s="25" t="s">
        <v>24</v>
      </c>
      <c r="C65" s="26" t="s">
        <v>25</v>
      </c>
      <c r="D65" s="25" t="s">
        <v>26</v>
      </c>
      <c r="E65" s="17">
        <v>78</v>
      </c>
      <c r="F65" s="27">
        <v>15</v>
      </c>
      <c r="G65" s="27">
        <f t="shared" ref="G65:G70" si="13">H65*(1+I65)</f>
        <v>30</v>
      </c>
      <c r="H65" s="27">
        <v>30</v>
      </c>
      <c r="I65" s="39">
        <v>0</v>
      </c>
      <c r="J65" s="27">
        <v>0.5</v>
      </c>
      <c r="K65" s="40">
        <f>(F65+G65+J65)*$K$4</f>
        <v>4.095</v>
      </c>
      <c r="L65" s="17">
        <f>(F65+G65+J65+K65)*$L$4</f>
        <v>4.46355</v>
      </c>
      <c r="M65" s="27">
        <f t="shared" ref="M65:M70" si="14">F65+G65+J65+K65+L65</f>
        <v>54.05855</v>
      </c>
      <c r="N65" s="27">
        <f t="shared" ref="N65:N70" si="15">M65*E65</f>
        <v>4216.5669</v>
      </c>
      <c r="O65" s="38" t="s">
        <v>27</v>
      </c>
    </row>
    <row r="66" s="1" customFormat="1" ht="41" customHeight="1" outlineLevel="1" spans="1:15">
      <c r="A66" s="24"/>
      <c r="B66" s="25" t="s">
        <v>28</v>
      </c>
      <c r="C66" s="26" t="s">
        <v>29</v>
      </c>
      <c r="D66" s="25" t="s">
        <v>26</v>
      </c>
      <c r="E66" s="17">
        <v>26</v>
      </c>
      <c r="F66" s="27">
        <v>15</v>
      </c>
      <c r="G66" s="27">
        <f t="shared" si="13"/>
        <v>55</v>
      </c>
      <c r="H66" s="27">
        <v>55</v>
      </c>
      <c r="I66" s="39">
        <v>0</v>
      </c>
      <c r="J66" s="27">
        <v>0.5</v>
      </c>
      <c r="K66" s="40">
        <f>(F66+G66+J66)*$K$4</f>
        <v>6.345</v>
      </c>
      <c r="L66" s="17">
        <f>(F66+G66+J66+K66)*$L$4</f>
        <v>6.91605</v>
      </c>
      <c r="M66" s="27">
        <f t="shared" si="14"/>
        <v>83.76105</v>
      </c>
      <c r="N66" s="27">
        <f t="shared" si="15"/>
        <v>2177.7873</v>
      </c>
      <c r="O66" s="38" t="s">
        <v>27</v>
      </c>
    </row>
    <row r="67" s="1" customFormat="1" ht="48" outlineLevel="1" spans="1:15">
      <c r="A67" s="24">
        <v>2</v>
      </c>
      <c r="B67" s="25" t="s">
        <v>34</v>
      </c>
      <c r="C67" s="26" t="s">
        <v>35</v>
      </c>
      <c r="D67" s="25" t="s">
        <v>26</v>
      </c>
      <c r="E67" s="17">
        <v>26</v>
      </c>
      <c r="F67" s="27">
        <v>15</v>
      </c>
      <c r="G67" s="27">
        <f t="shared" si="13"/>
        <v>45</v>
      </c>
      <c r="H67" s="27">
        <v>45</v>
      </c>
      <c r="I67" s="39">
        <v>0</v>
      </c>
      <c r="J67" s="27">
        <v>0.5</v>
      </c>
      <c r="K67" s="40">
        <f>(F67+G67+J67)*$K$4</f>
        <v>5.445</v>
      </c>
      <c r="L67" s="17">
        <f>(F67+G67+J67+K67)*$L$4</f>
        <v>5.93505</v>
      </c>
      <c r="M67" s="27">
        <f t="shared" si="14"/>
        <v>71.88005</v>
      </c>
      <c r="N67" s="27">
        <f t="shared" si="15"/>
        <v>1868.8813</v>
      </c>
      <c r="O67" s="38" t="s">
        <v>27</v>
      </c>
    </row>
    <row r="68" s="1" customFormat="1" ht="48" outlineLevel="1" spans="1:15">
      <c r="A68" s="24">
        <v>3</v>
      </c>
      <c r="B68" s="25" t="s">
        <v>36</v>
      </c>
      <c r="C68" s="26" t="s">
        <v>37</v>
      </c>
      <c r="D68" s="25" t="s">
        <v>26</v>
      </c>
      <c r="E68" s="17">
        <v>78</v>
      </c>
      <c r="F68" s="27">
        <v>18</v>
      </c>
      <c r="G68" s="27">
        <f t="shared" si="13"/>
        <v>45</v>
      </c>
      <c r="H68" s="27">
        <v>45</v>
      </c>
      <c r="I68" s="39">
        <v>0</v>
      </c>
      <c r="J68" s="27">
        <v>1</v>
      </c>
      <c r="K68" s="40">
        <f>(F68+G68+J68)*$K$4</f>
        <v>5.76</v>
      </c>
      <c r="L68" s="17">
        <f>(F68+G68+J68+K68)*$L$4</f>
        <v>6.2784</v>
      </c>
      <c r="M68" s="27">
        <f t="shared" si="14"/>
        <v>76.0384</v>
      </c>
      <c r="N68" s="27">
        <f t="shared" si="15"/>
        <v>5930.9952</v>
      </c>
      <c r="O68" s="38" t="s">
        <v>27</v>
      </c>
    </row>
    <row r="69" s="1" customFormat="1" ht="48" outlineLevel="1" spans="1:15">
      <c r="A69" s="24">
        <v>4</v>
      </c>
      <c r="B69" s="25" t="s">
        <v>38</v>
      </c>
      <c r="C69" s="26" t="s">
        <v>39</v>
      </c>
      <c r="D69" s="25" t="s">
        <v>26</v>
      </c>
      <c r="E69" s="17">
        <v>26</v>
      </c>
      <c r="F69" s="28">
        <v>18</v>
      </c>
      <c r="G69" s="27">
        <f t="shared" si="13"/>
        <v>100</v>
      </c>
      <c r="H69" s="27">
        <v>100</v>
      </c>
      <c r="I69" s="39">
        <v>0</v>
      </c>
      <c r="J69" s="27">
        <v>1</v>
      </c>
      <c r="K69" s="40">
        <f>(F69+G69+J69)*$K$4</f>
        <v>10.71</v>
      </c>
      <c r="L69" s="17">
        <f>(F69+G69+J69+K69)*$L$4</f>
        <v>11.6739</v>
      </c>
      <c r="M69" s="27">
        <f t="shared" si="14"/>
        <v>141.3839</v>
      </c>
      <c r="N69" s="27">
        <f t="shared" si="15"/>
        <v>3675.9814</v>
      </c>
      <c r="O69" s="38" t="s">
        <v>27</v>
      </c>
    </row>
    <row r="70" s="1" customFormat="1" ht="48" outlineLevel="1" spans="1:15">
      <c r="A70" s="24">
        <v>5</v>
      </c>
      <c r="B70" s="25" t="s">
        <v>40</v>
      </c>
      <c r="C70" s="26" t="s">
        <v>41</v>
      </c>
      <c r="D70" s="25" t="s">
        <v>26</v>
      </c>
      <c r="E70" s="17">
        <v>26</v>
      </c>
      <c r="F70" s="27">
        <v>30</v>
      </c>
      <c r="G70" s="27">
        <f t="shared" si="13"/>
        <v>450</v>
      </c>
      <c r="H70" s="27">
        <v>450</v>
      </c>
      <c r="I70" s="39">
        <v>0</v>
      </c>
      <c r="J70" s="27">
        <v>1</v>
      </c>
      <c r="K70" s="40">
        <f>(F70+G70+J70)*$K$4</f>
        <v>43.29</v>
      </c>
      <c r="L70" s="17">
        <f>(F70+G70+J70+K70)*$L$4</f>
        <v>47.1861</v>
      </c>
      <c r="M70" s="27">
        <f t="shared" si="14"/>
        <v>571.4761</v>
      </c>
      <c r="N70" s="27">
        <f t="shared" si="15"/>
        <v>14858.3786</v>
      </c>
      <c r="O70" s="38" t="s">
        <v>27</v>
      </c>
    </row>
    <row r="71" s="1" customFormat="1" ht="36" outlineLevel="1" spans="1:15">
      <c r="A71" s="24">
        <v>7</v>
      </c>
      <c r="B71" s="25" t="s">
        <v>42</v>
      </c>
      <c r="C71" s="26" t="s">
        <v>43</v>
      </c>
      <c r="D71" s="25" t="s">
        <v>26</v>
      </c>
      <c r="E71" s="17">
        <v>26</v>
      </c>
      <c r="F71" s="27">
        <v>15</v>
      </c>
      <c r="G71" s="27">
        <f t="shared" ref="G71:G80" si="16">H71*(1+I71)</f>
        <v>65</v>
      </c>
      <c r="H71" s="27">
        <v>65</v>
      </c>
      <c r="I71" s="39">
        <v>0</v>
      </c>
      <c r="J71" s="27">
        <v>1.5</v>
      </c>
      <c r="K71" s="40">
        <f>(F71+G71+J71)*$K$4</f>
        <v>7.335</v>
      </c>
      <c r="L71" s="17">
        <f>(F71+G71+J71+K71)*$L$4</f>
        <v>7.99515</v>
      </c>
      <c r="M71" s="27">
        <f t="shared" ref="M71:M80" si="17">F71+G71+J71+K71+L71</f>
        <v>96.83015</v>
      </c>
      <c r="N71" s="27">
        <f t="shared" ref="N71:N98" si="18">M71*E71</f>
        <v>2517.5839</v>
      </c>
      <c r="O71" s="38" t="s">
        <v>27</v>
      </c>
    </row>
    <row r="72" s="1" customFormat="1" ht="48" outlineLevel="1" spans="1:15">
      <c r="A72" s="24">
        <v>8</v>
      </c>
      <c r="B72" s="25" t="s">
        <v>46</v>
      </c>
      <c r="C72" s="26" t="s">
        <v>47</v>
      </c>
      <c r="D72" s="25" t="s">
        <v>26</v>
      </c>
      <c r="E72" s="17">
        <v>442</v>
      </c>
      <c r="F72" s="27">
        <v>8</v>
      </c>
      <c r="G72" s="27">
        <f t="shared" si="16"/>
        <v>19.5</v>
      </c>
      <c r="H72" s="27">
        <v>19.5</v>
      </c>
      <c r="I72" s="39">
        <v>0</v>
      </c>
      <c r="J72" s="27">
        <v>0.5</v>
      </c>
      <c r="K72" s="40">
        <f>(F72+G72+J72)*$K$4</f>
        <v>2.52</v>
      </c>
      <c r="L72" s="17">
        <f>(F72+G72+J72+K72)*$L$4</f>
        <v>2.7468</v>
      </c>
      <c r="M72" s="27">
        <f t="shared" si="17"/>
        <v>33.2668</v>
      </c>
      <c r="N72" s="27">
        <f t="shared" si="18"/>
        <v>14703.9256</v>
      </c>
      <c r="O72" s="38" t="s">
        <v>48</v>
      </c>
    </row>
    <row r="73" s="1" customFormat="1" ht="48" outlineLevel="1" spans="1:15">
      <c r="A73" s="24">
        <v>9</v>
      </c>
      <c r="B73" s="25" t="s">
        <v>49</v>
      </c>
      <c r="C73" s="26" t="s">
        <v>50</v>
      </c>
      <c r="D73" s="25" t="s">
        <v>26</v>
      </c>
      <c r="E73" s="17">
        <v>26</v>
      </c>
      <c r="F73" s="27">
        <v>8</v>
      </c>
      <c r="G73" s="27">
        <f t="shared" si="16"/>
        <v>19.5</v>
      </c>
      <c r="H73" s="27">
        <v>19.5</v>
      </c>
      <c r="I73" s="39">
        <v>0</v>
      </c>
      <c r="J73" s="27">
        <v>0.5</v>
      </c>
      <c r="K73" s="40">
        <f>(F73+G73+J73)*$K$4</f>
        <v>2.52</v>
      </c>
      <c r="L73" s="17">
        <f>(F73+G73+J73+K73)*$L$4</f>
        <v>2.7468</v>
      </c>
      <c r="M73" s="27">
        <f t="shared" si="17"/>
        <v>33.2668</v>
      </c>
      <c r="N73" s="27">
        <f t="shared" si="18"/>
        <v>864.9368</v>
      </c>
      <c r="O73" s="38" t="s">
        <v>48</v>
      </c>
    </row>
    <row r="74" s="1" customFormat="1" ht="48" outlineLevel="1" spans="1:15">
      <c r="A74" s="24">
        <v>10</v>
      </c>
      <c r="B74" s="25" t="s">
        <v>51</v>
      </c>
      <c r="C74" s="26" t="s">
        <v>52</v>
      </c>
      <c r="D74" s="25" t="s">
        <v>26</v>
      </c>
      <c r="E74" s="17">
        <v>26</v>
      </c>
      <c r="F74" s="27">
        <v>8</v>
      </c>
      <c r="G74" s="27">
        <f t="shared" si="16"/>
        <v>19.5</v>
      </c>
      <c r="H74" s="27">
        <v>19.5</v>
      </c>
      <c r="I74" s="39">
        <v>0</v>
      </c>
      <c r="J74" s="27">
        <v>0.5</v>
      </c>
      <c r="K74" s="40">
        <f>(F74+G74+J74)*$K$4</f>
        <v>2.52</v>
      </c>
      <c r="L74" s="17">
        <f>(F74+G74+J74+K74)*$L$4</f>
        <v>2.7468</v>
      </c>
      <c r="M74" s="27">
        <f t="shared" si="17"/>
        <v>33.2668</v>
      </c>
      <c r="N74" s="27">
        <f t="shared" si="18"/>
        <v>864.9368</v>
      </c>
      <c r="O74" s="38" t="s">
        <v>48</v>
      </c>
    </row>
    <row r="75" s="1" customFormat="1" ht="48" outlineLevel="1" spans="1:15">
      <c r="A75" s="24">
        <v>11</v>
      </c>
      <c r="B75" s="25" t="s">
        <v>53</v>
      </c>
      <c r="C75" s="26" t="s">
        <v>54</v>
      </c>
      <c r="D75" s="25" t="s">
        <v>26</v>
      </c>
      <c r="E75" s="17">
        <v>26</v>
      </c>
      <c r="F75" s="27">
        <v>8</v>
      </c>
      <c r="G75" s="27">
        <f t="shared" si="16"/>
        <v>30</v>
      </c>
      <c r="H75" s="27">
        <v>30</v>
      </c>
      <c r="I75" s="39">
        <v>0</v>
      </c>
      <c r="J75" s="27">
        <v>0.5</v>
      </c>
      <c r="K75" s="40">
        <f>(F75+G75+J75)*$K$4</f>
        <v>3.465</v>
      </c>
      <c r="L75" s="17">
        <f>(F75+G75+J75+K75)*$L$4</f>
        <v>3.77685</v>
      </c>
      <c r="M75" s="27">
        <f t="shared" si="17"/>
        <v>45.74185</v>
      </c>
      <c r="N75" s="27">
        <f t="shared" si="18"/>
        <v>1189.2881</v>
      </c>
      <c r="O75" s="38" t="s">
        <v>48</v>
      </c>
    </row>
    <row r="76" s="1" customFormat="1" ht="48" outlineLevel="1" spans="1:15">
      <c r="A76" s="24">
        <v>12</v>
      </c>
      <c r="B76" s="25" t="s">
        <v>55</v>
      </c>
      <c r="C76" s="26" t="s">
        <v>56</v>
      </c>
      <c r="D76" s="25" t="s">
        <v>26</v>
      </c>
      <c r="E76" s="17">
        <v>26</v>
      </c>
      <c r="F76" s="27">
        <v>8</v>
      </c>
      <c r="G76" s="27">
        <f t="shared" si="16"/>
        <v>30</v>
      </c>
      <c r="H76" s="27">
        <v>30</v>
      </c>
      <c r="I76" s="39">
        <v>0</v>
      </c>
      <c r="J76" s="27">
        <v>0.5</v>
      </c>
      <c r="K76" s="40">
        <f>(F76+G76+J76)*$K$4</f>
        <v>3.465</v>
      </c>
      <c r="L76" s="17">
        <f>(F76+G76+J76+K76)*$L$4</f>
        <v>3.77685</v>
      </c>
      <c r="M76" s="27">
        <f t="shared" si="17"/>
        <v>45.74185</v>
      </c>
      <c r="N76" s="27">
        <f t="shared" si="18"/>
        <v>1189.2881</v>
      </c>
      <c r="O76" s="38" t="s">
        <v>48</v>
      </c>
    </row>
    <row r="77" s="1" customFormat="1" ht="48" outlineLevel="1" spans="1:15">
      <c r="A77" s="24">
        <v>13</v>
      </c>
      <c r="B77" s="25" t="s">
        <v>57</v>
      </c>
      <c r="C77" s="26" t="s">
        <v>58</v>
      </c>
      <c r="D77" s="25" t="s">
        <v>26</v>
      </c>
      <c r="E77" s="17">
        <v>26</v>
      </c>
      <c r="F77" s="27">
        <v>8</v>
      </c>
      <c r="G77" s="27">
        <f t="shared" si="16"/>
        <v>30</v>
      </c>
      <c r="H77" s="27">
        <v>30</v>
      </c>
      <c r="I77" s="39">
        <v>0</v>
      </c>
      <c r="J77" s="27">
        <v>0.5</v>
      </c>
      <c r="K77" s="40">
        <f>(F77+G77+J77)*$K$4</f>
        <v>3.465</v>
      </c>
      <c r="L77" s="17">
        <f>(F77+G77+J77+K77)*$L$4</f>
        <v>3.77685</v>
      </c>
      <c r="M77" s="27">
        <f t="shared" si="17"/>
        <v>45.74185</v>
      </c>
      <c r="N77" s="27">
        <f t="shared" si="18"/>
        <v>1189.2881</v>
      </c>
      <c r="O77" s="38" t="s">
        <v>48</v>
      </c>
    </row>
    <row r="78" s="1" customFormat="1" ht="48" outlineLevel="1" spans="1:15">
      <c r="A78" s="24">
        <v>14</v>
      </c>
      <c r="B78" s="25" t="s">
        <v>59</v>
      </c>
      <c r="C78" s="26" t="s">
        <v>60</v>
      </c>
      <c r="D78" s="25" t="s">
        <v>26</v>
      </c>
      <c r="E78" s="17">
        <v>26</v>
      </c>
      <c r="F78" s="27">
        <v>8</v>
      </c>
      <c r="G78" s="27">
        <f t="shared" si="16"/>
        <v>30</v>
      </c>
      <c r="H78" s="27">
        <v>30</v>
      </c>
      <c r="I78" s="39">
        <v>0</v>
      </c>
      <c r="J78" s="27">
        <v>0.5</v>
      </c>
      <c r="K78" s="40">
        <f>(F78+G78+J78)*$K$4</f>
        <v>3.465</v>
      </c>
      <c r="L78" s="17">
        <f>(F78+G78+J78+K78)*$L$4</f>
        <v>3.77685</v>
      </c>
      <c r="M78" s="27">
        <f t="shared" si="17"/>
        <v>45.74185</v>
      </c>
      <c r="N78" s="27">
        <f t="shared" si="18"/>
        <v>1189.2881</v>
      </c>
      <c r="O78" s="38" t="s">
        <v>48</v>
      </c>
    </row>
    <row r="79" s="1" customFormat="1" ht="48" outlineLevel="1" spans="1:15">
      <c r="A79" s="24">
        <v>15</v>
      </c>
      <c r="B79" s="25" t="s">
        <v>61</v>
      </c>
      <c r="C79" s="26" t="s">
        <v>62</v>
      </c>
      <c r="D79" s="25" t="s">
        <v>26</v>
      </c>
      <c r="E79" s="17">
        <v>26</v>
      </c>
      <c r="F79" s="27">
        <v>8</v>
      </c>
      <c r="G79" s="27">
        <f t="shared" si="16"/>
        <v>18</v>
      </c>
      <c r="H79" s="27">
        <v>18</v>
      </c>
      <c r="I79" s="39">
        <v>0</v>
      </c>
      <c r="J79" s="27">
        <v>0.5</v>
      </c>
      <c r="K79" s="40">
        <f>(F79+G79+J79)*$K$4</f>
        <v>2.385</v>
      </c>
      <c r="L79" s="17">
        <f>(F79+G79+J79+K79)*$L$4</f>
        <v>2.59965</v>
      </c>
      <c r="M79" s="27">
        <f t="shared" si="17"/>
        <v>31.48465</v>
      </c>
      <c r="N79" s="27">
        <f t="shared" si="18"/>
        <v>818.6009</v>
      </c>
      <c r="O79" s="38" t="s">
        <v>48</v>
      </c>
    </row>
    <row r="80" s="1" customFormat="1" ht="48" outlineLevel="1" spans="1:15">
      <c r="A80" s="24">
        <v>16</v>
      </c>
      <c r="B80" s="25" t="s">
        <v>63</v>
      </c>
      <c r="C80" s="26" t="s">
        <v>64</v>
      </c>
      <c r="D80" s="25" t="s">
        <v>26</v>
      </c>
      <c r="E80" s="17">
        <v>52</v>
      </c>
      <c r="F80" s="27">
        <v>8</v>
      </c>
      <c r="G80" s="27">
        <f t="shared" si="16"/>
        <v>35</v>
      </c>
      <c r="H80" s="27">
        <v>35</v>
      </c>
      <c r="I80" s="39">
        <v>0</v>
      </c>
      <c r="J80" s="27">
        <v>0.5</v>
      </c>
      <c r="K80" s="40">
        <f>(F80+G80+J80)*$K$4</f>
        <v>3.915</v>
      </c>
      <c r="L80" s="17">
        <f>(F80+G80+J80+K80)*$L$4</f>
        <v>4.26735</v>
      </c>
      <c r="M80" s="27">
        <f t="shared" si="17"/>
        <v>51.68235</v>
      </c>
      <c r="N80" s="27">
        <f t="shared" si="18"/>
        <v>2687.4822</v>
      </c>
      <c r="O80" s="38" t="s">
        <v>48</v>
      </c>
    </row>
    <row r="81" s="1" customFormat="1" ht="48" outlineLevel="1" spans="1:15">
      <c r="A81" s="24">
        <v>17</v>
      </c>
      <c r="B81" s="25" t="s">
        <v>65</v>
      </c>
      <c r="C81" s="26" t="s">
        <v>66</v>
      </c>
      <c r="D81" s="25" t="s">
        <v>26</v>
      </c>
      <c r="E81" s="17">
        <v>78</v>
      </c>
      <c r="F81" s="27">
        <v>8</v>
      </c>
      <c r="G81" s="27">
        <f t="shared" ref="G81:G90" si="19">H81*(1+I81)</f>
        <v>38</v>
      </c>
      <c r="H81" s="27">
        <v>38</v>
      </c>
      <c r="I81" s="39">
        <v>0</v>
      </c>
      <c r="J81" s="27">
        <v>0.5</v>
      </c>
      <c r="K81" s="40">
        <f>(F81+G81+J81)*$K$4</f>
        <v>4.185</v>
      </c>
      <c r="L81" s="17">
        <f>(F81+G81+J81+K81)*$L$4</f>
        <v>4.56165</v>
      </c>
      <c r="M81" s="27">
        <f t="shared" ref="M81:M90" si="20">F81+G81+J81+K81+L81</f>
        <v>55.24665</v>
      </c>
      <c r="N81" s="27">
        <f t="shared" si="18"/>
        <v>4309.2387</v>
      </c>
      <c r="O81" s="38" t="s">
        <v>48</v>
      </c>
    </row>
    <row r="82" s="1" customFormat="1" ht="48" outlineLevel="1" spans="1:15">
      <c r="A82" s="24">
        <v>18</v>
      </c>
      <c r="B82" s="25" t="s">
        <v>67</v>
      </c>
      <c r="C82" s="26" t="s">
        <v>68</v>
      </c>
      <c r="D82" s="25" t="s">
        <v>26</v>
      </c>
      <c r="E82" s="17">
        <v>52</v>
      </c>
      <c r="F82" s="27">
        <v>8</v>
      </c>
      <c r="G82" s="27">
        <f t="shared" si="19"/>
        <v>30</v>
      </c>
      <c r="H82" s="27">
        <v>30</v>
      </c>
      <c r="I82" s="39">
        <v>0</v>
      </c>
      <c r="J82" s="27">
        <v>0.5</v>
      </c>
      <c r="K82" s="40">
        <f>(F82+G82+J82)*$K$4</f>
        <v>3.465</v>
      </c>
      <c r="L82" s="17">
        <f>(F82+G82+J82+K82)*$L$4</f>
        <v>3.77685</v>
      </c>
      <c r="M82" s="27">
        <f t="shared" si="20"/>
        <v>45.74185</v>
      </c>
      <c r="N82" s="27">
        <f t="shared" si="18"/>
        <v>2378.5762</v>
      </c>
      <c r="O82" s="38" t="s">
        <v>48</v>
      </c>
    </row>
    <row r="83" s="1" customFormat="1" ht="48" outlineLevel="1" spans="1:15">
      <c r="A83" s="24">
        <v>19</v>
      </c>
      <c r="B83" s="25" t="s">
        <v>69</v>
      </c>
      <c r="C83" s="26" t="s">
        <v>70</v>
      </c>
      <c r="D83" s="25" t="s">
        <v>26</v>
      </c>
      <c r="E83" s="17">
        <v>26</v>
      </c>
      <c r="F83" s="27">
        <v>8</v>
      </c>
      <c r="G83" s="27">
        <f t="shared" si="19"/>
        <v>30</v>
      </c>
      <c r="H83" s="27">
        <v>30</v>
      </c>
      <c r="I83" s="39">
        <v>0</v>
      </c>
      <c r="J83" s="27">
        <v>0.5</v>
      </c>
      <c r="K83" s="40">
        <f>(F83+G83+J83)*$K$4</f>
        <v>3.465</v>
      </c>
      <c r="L83" s="17">
        <f>(F83+G83+J83+K83)*$L$4</f>
        <v>3.77685</v>
      </c>
      <c r="M83" s="27">
        <f t="shared" si="20"/>
        <v>45.74185</v>
      </c>
      <c r="N83" s="27">
        <f t="shared" si="18"/>
        <v>1189.2881</v>
      </c>
      <c r="O83" s="38" t="s">
        <v>48</v>
      </c>
    </row>
    <row r="84" s="1" customFormat="1" ht="48" outlineLevel="1" spans="1:15">
      <c r="A84" s="24">
        <v>20</v>
      </c>
      <c r="B84" s="25" t="s">
        <v>71</v>
      </c>
      <c r="C84" s="26" t="s">
        <v>72</v>
      </c>
      <c r="D84" s="25" t="s">
        <v>26</v>
      </c>
      <c r="E84" s="17">
        <v>78</v>
      </c>
      <c r="F84" s="27">
        <v>8</v>
      </c>
      <c r="G84" s="27">
        <f t="shared" si="19"/>
        <v>17</v>
      </c>
      <c r="H84" s="27">
        <v>17</v>
      </c>
      <c r="I84" s="39">
        <v>0</v>
      </c>
      <c r="J84" s="27">
        <v>0.5</v>
      </c>
      <c r="K84" s="40">
        <f>(F84+G84+J84)*$K$4</f>
        <v>2.295</v>
      </c>
      <c r="L84" s="17">
        <f>(F84+G84+J84+K84)*$L$4</f>
        <v>2.50155</v>
      </c>
      <c r="M84" s="27">
        <f t="shared" si="20"/>
        <v>30.29655</v>
      </c>
      <c r="N84" s="27">
        <f t="shared" si="18"/>
        <v>2363.1309</v>
      </c>
      <c r="O84" s="38" t="s">
        <v>48</v>
      </c>
    </row>
    <row r="85" s="1" customFormat="1" ht="48" outlineLevel="1" spans="1:15">
      <c r="A85" s="24">
        <v>21</v>
      </c>
      <c r="B85" s="25" t="s">
        <v>73</v>
      </c>
      <c r="C85" s="26" t="s">
        <v>74</v>
      </c>
      <c r="D85" s="25" t="s">
        <v>26</v>
      </c>
      <c r="E85" s="17">
        <v>52</v>
      </c>
      <c r="F85" s="27">
        <v>8</v>
      </c>
      <c r="G85" s="27">
        <f t="shared" si="19"/>
        <v>20</v>
      </c>
      <c r="H85" s="27">
        <v>20</v>
      </c>
      <c r="I85" s="39">
        <v>0</v>
      </c>
      <c r="J85" s="27">
        <v>0.5</v>
      </c>
      <c r="K85" s="40">
        <f>(F85+G85+J85)*$K$4</f>
        <v>2.565</v>
      </c>
      <c r="L85" s="17">
        <f>(F85+G85+J85+K85)*$L$4</f>
        <v>2.79585</v>
      </c>
      <c r="M85" s="27">
        <f t="shared" si="20"/>
        <v>33.86085</v>
      </c>
      <c r="N85" s="27">
        <f t="shared" si="18"/>
        <v>1760.7642</v>
      </c>
      <c r="O85" s="38" t="s">
        <v>48</v>
      </c>
    </row>
    <row r="86" s="1" customFormat="1" ht="48" outlineLevel="1" spans="1:15">
      <c r="A86" s="24">
        <v>22</v>
      </c>
      <c r="B86" s="25" t="s">
        <v>75</v>
      </c>
      <c r="C86" s="26" t="s">
        <v>76</v>
      </c>
      <c r="D86" s="25" t="s">
        <v>26</v>
      </c>
      <c r="E86" s="17">
        <v>52</v>
      </c>
      <c r="F86" s="27">
        <v>8</v>
      </c>
      <c r="G86" s="27">
        <f t="shared" si="19"/>
        <v>29.5</v>
      </c>
      <c r="H86" s="27">
        <v>29.5</v>
      </c>
      <c r="I86" s="39">
        <v>0</v>
      </c>
      <c r="J86" s="27">
        <v>0.5</v>
      </c>
      <c r="K86" s="40">
        <f>(F86+G86+J86)*$K$4</f>
        <v>3.42</v>
      </c>
      <c r="L86" s="17">
        <f>(F86+G86+J86+K86)*$L$4</f>
        <v>3.7278</v>
      </c>
      <c r="M86" s="27">
        <f t="shared" si="20"/>
        <v>45.1478</v>
      </c>
      <c r="N86" s="27">
        <f t="shared" si="18"/>
        <v>2347.6856</v>
      </c>
      <c r="O86" s="38" t="s">
        <v>48</v>
      </c>
    </row>
    <row r="87" s="1" customFormat="1" ht="48" outlineLevel="1" spans="1:15">
      <c r="A87" s="24">
        <v>23</v>
      </c>
      <c r="B87" s="25" t="s">
        <v>77</v>
      </c>
      <c r="C87" s="26" t="s">
        <v>78</v>
      </c>
      <c r="D87" s="25" t="s">
        <v>26</v>
      </c>
      <c r="E87" s="17">
        <v>26</v>
      </c>
      <c r="F87" s="27">
        <v>10</v>
      </c>
      <c r="G87" s="27">
        <f t="shared" si="19"/>
        <v>80</v>
      </c>
      <c r="H87" s="27">
        <v>80</v>
      </c>
      <c r="I87" s="39">
        <v>0</v>
      </c>
      <c r="J87" s="27">
        <v>0.5</v>
      </c>
      <c r="K87" s="40">
        <f>(F87+G87+J87)*$K$4</f>
        <v>8.145</v>
      </c>
      <c r="L87" s="17">
        <f>(F87+G87+J87+K87)*$L$4</f>
        <v>8.87805</v>
      </c>
      <c r="M87" s="27">
        <f t="shared" si="20"/>
        <v>107.52305</v>
      </c>
      <c r="N87" s="27">
        <f t="shared" si="18"/>
        <v>2795.5993</v>
      </c>
      <c r="O87" s="38" t="s">
        <v>79</v>
      </c>
    </row>
    <row r="88" s="1" customFormat="1" ht="60" outlineLevel="1" spans="1:15">
      <c r="A88" s="24">
        <v>24</v>
      </c>
      <c r="B88" s="25" t="s">
        <v>80</v>
      </c>
      <c r="C88" s="26" t="s">
        <v>81</v>
      </c>
      <c r="D88" s="25" t="s">
        <v>26</v>
      </c>
      <c r="E88" s="17">
        <v>26</v>
      </c>
      <c r="F88" s="27">
        <v>10</v>
      </c>
      <c r="G88" s="27">
        <f t="shared" si="19"/>
        <v>50</v>
      </c>
      <c r="H88" s="27">
        <v>50</v>
      </c>
      <c r="I88" s="39">
        <v>0</v>
      </c>
      <c r="J88" s="27">
        <v>0.5</v>
      </c>
      <c r="K88" s="40">
        <f>(F88+G88+J88)*$K$4</f>
        <v>5.445</v>
      </c>
      <c r="L88" s="17">
        <f>(F88+G88+J88+K88)*$L$4</f>
        <v>5.93505</v>
      </c>
      <c r="M88" s="27">
        <f t="shared" si="20"/>
        <v>71.88005</v>
      </c>
      <c r="N88" s="27">
        <f t="shared" si="18"/>
        <v>1868.8813</v>
      </c>
      <c r="O88" s="38" t="s">
        <v>82</v>
      </c>
    </row>
    <row r="89" s="1" customFormat="1" ht="36" outlineLevel="1" spans="1:15">
      <c r="A89" s="24">
        <v>26</v>
      </c>
      <c r="B89" s="25" t="s">
        <v>83</v>
      </c>
      <c r="C89" s="26" t="s">
        <v>84</v>
      </c>
      <c r="D89" s="25" t="s">
        <v>26</v>
      </c>
      <c r="E89" s="17">
        <f>130+26+26</f>
        <v>182</v>
      </c>
      <c r="F89" s="27">
        <v>8</v>
      </c>
      <c r="G89" s="27">
        <f t="shared" si="19"/>
        <v>12</v>
      </c>
      <c r="H89" s="27">
        <v>12</v>
      </c>
      <c r="I89" s="39">
        <v>0</v>
      </c>
      <c r="J89" s="27">
        <v>0.5</v>
      </c>
      <c r="K89" s="40">
        <f>(F89+G89+J89)*$K$4</f>
        <v>1.845</v>
      </c>
      <c r="L89" s="17">
        <f>(F89+G89+J89+K89)*$L$4</f>
        <v>2.01105</v>
      </c>
      <c r="M89" s="27">
        <f t="shared" si="20"/>
        <v>24.35605</v>
      </c>
      <c r="N89" s="27">
        <f t="shared" si="18"/>
        <v>4432.8011</v>
      </c>
      <c r="O89" s="38" t="s">
        <v>48</v>
      </c>
    </row>
    <row r="90" s="1" customFormat="1" ht="36" outlineLevel="1" spans="1:15">
      <c r="A90" s="24">
        <v>29</v>
      </c>
      <c r="B90" s="25" t="s">
        <v>85</v>
      </c>
      <c r="C90" s="26" t="s">
        <v>86</v>
      </c>
      <c r="D90" s="25" t="s">
        <v>26</v>
      </c>
      <c r="E90" s="17">
        <f>(1+2)*26</f>
        <v>78</v>
      </c>
      <c r="F90" s="27">
        <v>8</v>
      </c>
      <c r="G90" s="27">
        <f t="shared" si="19"/>
        <v>33</v>
      </c>
      <c r="H90" s="27">
        <v>33</v>
      </c>
      <c r="I90" s="39">
        <v>0</v>
      </c>
      <c r="J90" s="27">
        <v>0.5</v>
      </c>
      <c r="K90" s="40">
        <f>(F90+G90+J90)*$K$4</f>
        <v>3.735</v>
      </c>
      <c r="L90" s="17">
        <f>(F90+G90+J90+K90)*$L$4</f>
        <v>4.07115</v>
      </c>
      <c r="M90" s="27">
        <f t="shared" si="20"/>
        <v>49.30615</v>
      </c>
      <c r="N90" s="27">
        <f t="shared" si="18"/>
        <v>3845.8797</v>
      </c>
      <c r="O90" s="38" t="s">
        <v>48</v>
      </c>
    </row>
    <row r="91" s="1" customFormat="1" spans="1:15">
      <c r="A91" s="24">
        <v>35</v>
      </c>
      <c r="B91" s="29" t="s">
        <v>87</v>
      </c>
      <c r="C91" s="29"/>
      <c r="D91" s="29" t="s">
        <v>88</v>
      </c>
      <c r="E91" s="30"/>
      <c r="F91" s="24"/>
      <c r="G91" s="30"/>
      <c r="H91" s="30"/>
      <c r="I91" s="41"/>
      <c r="J91" s="30"/>
      <c r="K91" s="40"/>
      <c r="L91" s="17"/>
      <c r="M91" s="27"/>
      <c r="N91" s="27">
        <f>SUM(N65:N90)</f>
        <v>87235.0544</v>
      </c>
      <c r="O91" s="38"/>
    </row>
    <row r="92" s="1" customFormat="1" spans="1:15">
      <c r="A92" s="22" t="s">
        <v>20</v>
      </c>
      <c r="B92" s="22" t="s">
        <v>92</v>
      </c>
      <c r="C92" s="22" t="s">
        <v>93</v>
      </c>
      <c r="D92" s="22" t="s">
        <v>23</v>
      </c>
      <c r="E92" s="23"/>
      <c r="F92" s="17"/>
      <c r="G92" s="17"/>
      <c r="H92" s="17"/>
      <c r="I92" s="35"/>
      <c r="J92" s="17"/>
      <c r="K92" s="40"/>
      <c r="L92" s="17"/>
      <c r="M92" s="17"/>
      <c r="N92" s="17"/>
      <c r="O92" s="38"/>
    </row>
    <row r="93" s="1" customFormat="1" ht="48" outlineLevel="1" spans="1:15">
      <c r="A93" s="24">
        <v>1</v>
      </c>
      <c r="B93" s="25" t="s">
        <v>24</v>
      </c>
      <c r="C93" s="26" t="s">
        <v>25</v>
      </c>
      <c r="D93" s="25" t="s">
        <v>26</v>
      </c>
      <c r="E93" s="17">
        <v>51</v>
      </c>
      <c r="F93" s="27">
        <v>15</v>
      </c>
      <c r="G93" s="27">
        <f t="shared" ref="G93:G98" si="21">H93*(1+I93)</f>
        <v>30</v>
      </c>
      <c r="H93" s="27">
        <v>30</v>
      </c>
      <c r="I93" s="39">
        <v>0</v>
      </c>
      <c r="J93" s="27">
        <v>0.5</v>
      </c>
      <c r="K93" s="40">
        <f>(F93+G93+J93)*$K$4</f>
        <v>4.095</v>
      </c>
      <c r="L93" s="17">
        <f>(F93+G93+J93+K93)*$L$4</f>
        <v>4.46355</v>
      </c>
      <c r="M93" s="27">
        <f t="shared" ref="M93:M98" si="22">F93+G93+J93+K93+L93</f>
        <v>54.05855</v>
      </c>
      <c r="N93" s="27">
        <f t="shared" ref="N93:N98" si="23">M93*E93</f>
        <v>2756.98605</v>
      </c>
      <c r="O93" s="38" t="s">
        <v>27</v>
      </c>
    </row>
    <row r="94" s="1" customFormat="1" ht="42" customHeight="1" outlineLevel="1" spans="1:15">
      <c r="A94" s="24"/>
      <c r="B94" s="25" t="s">
        <v>28</v>
      </c>
      <c r="C94" s="26" t="s">
        <v>29</v>
      </c>
      <c r="D94" s="25" t="s">
        <v>26</v>
      </c>
      <c r="E94" s="17">
        <v>1</v>
      </c>
      <c r="F94" s="27">
        <v>15</v>
      </c>
      <c r="G94" s="27">
        <f t="shared" si="21"/>
        <v>55</v>
      </c>
      <c r="H94" s="27">
        <v>55</v>
      </c>
      <c r="I94" s="39">
        <v>0</v>
      </c>
      <c r="J94" s="27">
        <v>0.5</v>
      </c>
      <c r="K94" s="40">
        <f>(F94+G94+J94)*$K$4</f>
        <v>6.345</v>
      </c>
      <c r="L94" s="17">
        <f>(F94+G94+J94+K94)*$L$4</f>
        <v>6.91605</v>
      </c>
      <c r="M94" s="27">
        <f t="shared" si="22"/>
        <v>83.76105</v>
      </c>
      <c r="N94" s="27">
        <f t="shared" si="23"/>
        <v>83.76105</v>
      </c>
      <c r="O94" s="38" t="s">
        <v>27</v>
      </c>
    </row>
    <row r="95" s="1" customFormat="1" ht="48" outlineLevel="1" spans="1:15">
      <c r="A95" s="24">
        <v>2</v>
      </c>
      <c r="B95" s="25" t="s">
        <v>34</v>
      </c>
      <c r="C95" s="26" t="s">
        <v>35</v>
      </c>
      <c r="D95" s="25" t="s">
        <v>26</v>
      </c>
      <c r="E95" s="17">
        <v>13</v>
      </c>
      <c r="F95" s="27">
        <v>15</v>
      </c>
      <c r="G95" s="27">
        <f t="shared" si="21"/>
        <v>45</v>
      </c>
      <c r="H95" s="27">
        <v>45</v>
      </c>
      <c r="I95" s="39">
        <v>0</v>
      </c>
      <c r="J95" s="27">
        <v>0.5</v>
      </c>
      <c r="K95" s="40">
        <f>(F95+G95+J95)*$K$4</f>
        <v>5.445</v>
      </c>
      <c r="L95" s="17">
        <f>(F95+G95+J95+K95)*$L$4</f>
        <v>5.93505</v>
      </c>
      <c r="M95" s="27">
        <f t="shared" si="22"/>
        <v>71.88005</v>
      </c>
      <c r="N95" s="27">
        <f t="shared" si="23"/>
        <v>934.44065</v>
      </c>
      <c r="O95" s="38" t="s">
        <v>27</v>
      </c>
    </row>
    <row r="96" s="1" customFormat="1" ht="48" outlineLevel="1" spans="1:15">
      <c r="A96" s="24">
        <v>3</v>
      </c>
      <c r="B96" s="25" t="s">
        <v>36</v>
      </c>
      <c r="C96" s="26" t="s">
        <v>37</v>
      </c>
      <c r="D96" s="25" t="s">
        <v>26</v>
      </c>
      <c r="E96" s="17">
        <v>39</v>
      </c>
      <c r="F96" s="27">
        <v>18</v>
      </c>
      <c r="G96" s="27">
        <f t="shared" si="21"/>
        <v>45</v>
      </c>
      <c r="H96" s="27">
        <v>45</v>
      </c>
      <c r="I96" s="39">
        <v>0</v>
      </c>
      <c r="J96" s="27">
        <v>1</v>
      </c>
      <c r="K96" s="40">
        <f>(F96+G96+J96)*$K$4</f>
        <v>5.76</v>
      </c>
      <c r="L96" s="17">
        <f>(F96+G96+J96+K96)*$L$4</f>
        <v>6.2784</v>
      </c>
      <c r="M96" s="27">
        <f t="shared" si="22"/>
        <v>76.0384</v>
      </c>
      <c r="N96" s="27">
        <f t="shared" si="23"/>
        <v>2965.4976</v>
      </c>
      <c r="O96" s="38" t="s">
        <v>27</v>
      </c>
    </row>
    <row r="97" s="1" customFormat="1" ht="48" outlineLevel="1" spans="1:15">
      <c r="A97" s="24">
        <v>4</v>
      </c>
      <c r="B97" s="25" t="s">
        <v>38</v>
      </c>
      <c r="C97" s="26" t="s">
        <v>39</v>
      </c>
      <c r="D97" s="25" t="s">
        <v>26</v>
      </c>
      <c r="E97" s="17">
        <v>13</v>
      </c>
      <c r="F97" s="28">
        <v>18</v>
      </c>
      <c r="G97" s="27">
        <f t="shared" si="21"/>
        <v>100</v>
      </c>
      <c r="H97" s="27">
        <v>100</v>
      </c>
      <c r="I97" s="39">
        <v>0</v>
      </c>
      <c r="J97" s="27">
        <v>1</v>
      </c>
      <c r="K97" s="40">
        <f>(F97+G97+J97)*$K$4</f>
        <v>10.71</v>
      </c>
      <c r="L97" s="17">
        <f>(F97+G97+J97+K97)*$L$4</f>
        <v>11.6739</v>
      </c>
      <c r="M97" s="27">
        <f t="shared" si="22"/>
        <v>141.3839</v>
      </c>
      <c r="N97" s="27">
        <f t="shared" si="23"/>
        <v>1837.9907</v>
      </c>
      <c r="O97" s="38" t="s">
        <v>27</v>
      </c>
    </row>
    <row r="98" s="1" customFormat="1" ht="48" outlineLevel="1" spans="1:15">
      <c r="A98" s="24">
        <v>5</v>
      </c>
      <c r="B98" s="25" t="s">
        <v>40</v>
      </c>
      <c r="C98" s="26" t="s">
        <v>41</v>
      </c>
      <c r="D98" s="25" t="s">
        <v>26</v>
      </c>
      <c r="E98" s="17">
        <v>13</v>
      </c>
      <c r="F98" s="27">
        <v>30</v>
      </c>
      <c r="G98" s="27">
        <f t="shared" si="21"/>
        <v>450</v>
      </c>
      <c r="H98" s="27">
        <v>450</v>
      </c>
      <c r="I98" s="39">
        <v>0</v>
      </c>
      <c r="J98" s="27">
        <v>1</v>
      </c>
      <c r="K98" s="40">
        <f>(F98+G98+J98)*$K$4</f>
        <v>43.29</v>
      </c>
      <c r="L98" s="17">
        <f>(F98+G98+J98+K98)*$L$4</f>
        <v>47.1861</v>
      </c>
      <c r="M98" s="27">
        <f t="shared" si="22"/>
        <v>571.4761</v>
      </c>
      <c r="N98" s="27">
        <f t="shared" si="23"/>
        <v>7429.1893</v>
      </c>
      <c r="O98" s="38" t="s">
        <v>27</v>
      </c>
    </row>
    <row r="99" s="1" customFormat="1" ht="36" outlineLevel="1" spans="1:15">
      <c r="A99" s="24">
        <v>7</v>
      </c>
      <c r="B99" s="25" t="s">
        <v>42</v>
      </c>
      <c r="C99" s="26" t="s">
        <v>43</v>
      </c>
      <c r="D99" s="25" t="s">
        <v>26</v>
      </c>
      <c r="E99" s="17">
        <v>13</v>
      </c>
      <c r="F99" s="27">
        <v>15</v>
      </c>
      <c r="G99" s="27">
        <f t="shared" ref="G99:G108" si="24">H99*(1+I99)</f>
        <v>65</v>
      </c>
      <c r="H99" s="27">
        <v>65</v>
      </c>
      <c r="I99" s="39">
        <v>0</v>
      </c>
      <c r="J99" s="27">
        <v>1.5</v>
      </c>
      <c r="K99" s="40">
        <f>(F99+G99+J99)*$K$4</f>
        <v>7.335</v>
      </c>
      <c r="L99" s="17">
        <f>(F99+G99+J99+K99)*$L$4</f>
        <v>7.99515</v>
      </c>
      <c r="M99" s="27">
        <f t="shared" ref="M99:M108" si="25">F99+G99+J99+K99+L99</f>
        <v>96.83015</v>
      </c>
      <c r="N99" s="27">
        <f t="shared" ref="N99:N126" si="26">M99*E99</f>
        <v>1258.79195</v>
      </c>
      <c r="O99" s="38" t="s">
        <v>27</v>
      </c>
    </row>
    <row r="100" s="1" customFormat="1" ht="48" outlineLevel="1" spans="1:15">
      <c r="A100" s="24">
        <v>8</v>
      </c>
      <c r="B100" s="25" t="s">
        <v>46</v>
      </c>
      <c r="C100" s="26" t="s">
        <v>47</v>
      </c>
      <c r="D100" s="25" t="s">
        <v>26</v>
      </c>
      <c r="E100" s="17">
        <v>221</v>
      </c>
      <c r="F100" s="27">
        <v>8</v>
      </c>
      <c r="G100" s="27">
        <f t="shared" si="24"/>
        <v>19.5</v>
      </c>
      <c r="H100" s="27">
        <v>19.5</v>
      </c>
      <c r="I100" s="39">
        <v>0</v>
      </c>
      <c r="J100" s="27">
        <v>0.5</v>
      </c>
      <c r="K100" s="40">
        <f>(F100+G100+J100)*$K$4</f>
        <v>2.52</v>
      </c>
      <c r="L100" s="17">
        <f>(F100+G100+J100+K100)*$L$4</f>
        <v>2.7468</v>
      </c>
      <c r="M100" s="27">
        <f t="shared" si="25"/>
        <v>33.2668</v>
      </c>
      <c r="N100" s="27">
        <f t="shared" si="26"/>
        <v>7351.9628</v>
      </c>
      <c r="O100" s="38" t="s">
        <v>48</v>
      </c>
    </row>
    <row r="101" s="1" customFormat="1" ht="48" outlineLevel="1" spans="1:15">
      <c r="A101" s="24">
        <v>9</v>
      </c>
      <c r="B101" s="25" t="s">
        <v>49</v>
      </c>
      <c r="C101" s="26" t="s">
        <v>50</v>
      </c>
      <c r="D101" s="25" t="s">
        <v>26</v>
      </c>
      <c r="E101" s="17">
        <v>13</v>
      </c>
      <c r="F101" s="27">
        <v>8</v>
      </c>
      <c r="G101" s="27">
        <f t="shared" si="24"/>
        <v>19.5</v>
      </c>
      <c r="H101" s="27">
        <v>19.5</v>
      </c>
      <c r="I101" s="39">
        <v>0</v>
      </c>
      <c r="J101" s="27">
        <v>0.5</v>
      </c>
      <c r="K101" s="40">
        <f>(F101+G101+J101)*$K$4</f>
        <v>2.52</v>
      </c>
      <c r="L101" s="17">
        <f>(F101+G101+J101+K101)*$L$4</f>
        <v>2.7468</v>
      </c>
      <c r="M101" s="27">
        <f t="shared" si="25"/>
        <v>33.2668</v>
      </c>
      <c r="N101" s="27">
        <f t="shared" si="26"/>
        <v>432.4684</v>
      </c>
      <c r="O101" s="38" t="s">
        <v>48</v>
      </c>
    </row>
    <row r="102" s="1" customFormat="1" ht="48" outlineLevel="1" spans="1:15">
      <c r="A102" s="24">
        <v>10</v>
      </c>
      <c r="B102" s="25" t="s">
        <v>51</v>
      </c>
      <c r="C102" s="26" t="s">
        <v>52</v>
      </c>
      <c r="D102" s="25" t="s">
        <v>26</v>
      </c>
      <c r="E102" s="17">
        <v>13</v>
      </c>
      <c r="F102" s="27">
        <v>8</v>
      </c>
      <c r="G102" s="27">
        <f t="shared" si="24"/>
        <v>19.5</v>
      </c>
      <c r="H102" s="27">
        <v>19.5</v>
      </c>
      <c r="I102" s="39">
        <v>0</v>
      </c>
      <c r="J102" s="27">
        <v>0.5</v>
      </c>
      <c r="K102" s="40">
        <f>(F102+G102+J102)*$K$4</f>
        <v>2.52</v>
      </c>
      <c r="L102" s="17">
        <f>(F102+G102+J102+K102)*$L$4</f>
        <v>2.7468</v>
      </c>
      <c r="M102" s="27">
        <f t="shared" si="25"/>
        <v>33.2668</v>
      </c>
      <c r="N102" s="27">
        <f t="shared" si="26"/>
        <v>432.4684</v>
      </c>
      <c r="O102" s="38" t="s">
        <v>48</v>
      </c>
    </row>
    <row r="103" s="1" customFormat="1" ht="48" outlineLevel="1" spans="1:15">
      <c r="A103" s="24">
        <v>11</v>
      </c>
      <c r="B103" s="25" t="s">
        <v>53</v>
      </c>
      <c r="C103" s="26" t="s">
        <v>54</v>
      </c>
      <c r="D103" s="25" t="s">
        <v>26</v>
      </c>
      <c r="E103" s="17">
        <v>13</v>
      </c>
      <c r="F103" s="27">
        <v>8</v>
      </c>
      <c r="G103" s="27">
        <f t="shared" si="24"/>
        <v>30</v>
      </c>
      <c r="H103" s="27">
        <v>30</v>
      </c>
      <c r="I103" s="39">
        <v>0</v>
      </c>
      <c r="J103" s="27">
        <v>0.5</v>
      </c>
      <c r="K103" s="40">
        <f>(F103+G103+J103)*$K$4</f>
        <v>3.465</v>
      </c>
      <c r="L103" s="17">
        <f>(F103+G103+J103+K103)*$L$4</f>
        <v>3.77685</v>
      </c>
      <c r="M103" s="27">
        <f t="shared" si="25"/>
        <v>45.74185</v>
      </c>
      <c r="N103" s="27">
        <f t="shared" si="26"/>
        <v>594.64405</v>
      </c>
      <c r="O103" s="38" t="s">
        <v>48</v>
      </c>
    </row>
    <row r="104" s="1" customFormat="1" ht="48" outlineLevel="1" spans="1:15">
      <c r="A104" s="24">
        <v>12</v>
      </c>
      <c r="B104" s="25" t="s">
        <v>55</v>
      </c>
      <c r="C104" s="26" t="s">
        <v>56</v>
      </c>
      <c r="D104" s="25" t="s">
        <v>26</v>
      </c>
      <c r="E104" s="17">
        <v>13</v>
      </c>
      <c r="F104" s="27">
        <v>8</v>
      </c>
      <c r="G104" s="27">
        <f t="shared" si="24"/>
        <v>30</v>
      </c>
      <c r="H104" s="27">
        <v>30</v>
      </c>
      <c r="I104" s="39">
        <v>0</v>
      </c>
      <c r="J104" s="27">
        <v>0.5</v>
      </c>
      <c r="K104" s="40">
        <f>(F104+G104+J104)*$K$4</f>
        <v>3.465</v>
      </c>
      <c r="L104" s="17">
        <f>(F104+G104+J104+K104)*$L$4</f>
        <v>3.77685</v>
      </c>
      <c r="M104" s="27">
        <f t="shared" si="25"/>
        <v>45.74185</v>
      </c>
      <c r="N104" s="27">
        <f t="shared" si="26"/>
        <v>594.64405</v>
      </c>
      <c r="O104" s="38" t="s">
        <v>48</v>
      </c>
    </row>
    <row r="105" s="1" customFormat="1" ht="48" outlineLevel="1" spans="1:15">
      <c r="A105" s="24">
        <v>13</v>
      </c>
      <c r="B105" s="25" t="s">
        <v>57</v>
      </c>
      <c r="C105" s="26" t="s">
        <v>58</v>
      </c>
      <c r="D105" s="25" t="s">
        <v>26</v>
      </c>
      <c r="E105" s="17">
        <v>13</v>
      </c>
      <c r="F105" s="27">
        <v>8</v>
      </c>
      <c r="G105" s="27">
        <f t="shared" si="24"/>
        <v>30</v>
      </c>
      <c r="H105" s="27">
        <v>30</v>
      </c>
      <c r="I105" s="39">
        <v>0</v>
      </c>
      <c r="J105" s="27">
        <v>0.5</v>
      </c>
      <c r="K105" s="40">
        <f>(F105+G105+J105)*$K$4</f>
        <v>3.465</v>
      </c>
      <c r="L105" s="17">
        <f>(F105+G105+J105+K105)*$L$4</f>
        <v>3.77685</v>
      </c>
      <c r="M105" s="27">
        <f t="shared" si="25"/>
        <v>45.74185</v>
      </c>
      <c r="N105" s="27">
        <f t="shared" si="26"/>
        <v>594.64405</v>
      </c>
      <c r="O105" s="38" t="s">
        <v>48</v>
      </c>
    </row>
    <row r="106" s="1" customFormat="1" ht="48" outlineLevel="1" spans="1:15">
      <c r="A106" s="24">
        <v>14</v>
      </c>
      <c r="B106" s="25" t="s">
        <v>59</v>
      </c>
      <c r="C106" s="26" t="s">
        <v>60</v>
      </c>
      <c r="D106" s="25" t="s">
        <v>26</v>
      </c>
      <c r="E106" s="17">
        <v>13</v>
      </c>
      <c r="F106" s="27">
        <v>8</v>
      </c>
      <c r="G106" s="27">
        <f t="shared" si="24"/>
        <v>30</v>
      </c>
      <c r="H106" s="27">
        <v>30</v>
      </c>
      <c r="I106" s="39">
        <v>0</v>
      </c>
      <c r="J106" s="27">
        <v>0.5</v>
      </c>
      <c r="K106" s="40">
        <f>(F106+G106+J106)*$K$4</f>
        <v>3.465</v>
      </c>
      <c r="L106" s="17">
        <f>(F106+G106+J106+K106)*$L$4</f>
        <v>3.77685</v>
      </c>
      <c r="M106" s="27">
        <f t="shared" si="25"/>
        <v>45.74185</v>
      </c>
      <c r="N106" s="27">
        <f t="shared" si="26"/>
        <v>594.64405</v>
      </c>
      <c r="O106" s="38" t="s">
        <v>48</v>
      </c>
    </row>
    <row r="107" s="1" customFormat="1" ht="48" outlineLevel="1" spans="1:15">
      <c r="A107" s="24">
        <v>15</v>
      </c>
      <c r="B107" s="25" t="s">
        <v>61</v>
      </c>
      <c r="C107" s="26" t="s">
        <v>62</v>
      </c>
      <c r="D107" s="25" t="s">
        <v>26</v>
      </c>
      <c r="E107" s="17">
        <v>13</v>
      </c>
      <c r="F107" s="27">
        <v>8</v>
      </c>
      <c r="G107" s="27">
        <f t="shared" si="24"/>
        <v>18</v>
      </c>
      <c r="H107" s="27">
        <v>18</v>
      </c>
      <c r="I107" s="39">
        <v>0</v>
      </c>
      <c r="J107" s="27">
        <v>0.5</v>
      </c>
      <c r="K107" s="40">
        <f>(F107+G107+J107)*$K$4</f>
        <v>2.385</v>
      </c>
      <c r="L107" s="17">
        <f>(F107+G107+J107+K107)*$L$4</f>
        <v>2.59965</v>
      </c>
      <c r="M107" s="27">
        <f t="shared" si="25"/>
        <v>31.48465</v>
      </c>
      <c r="N107" s="27">
        <f t="shared" si="26"/>
        <v>409.30045</v>
      </c>
      <c r="O107" s="38" t="s">
        <v>48</v>
      </c>
    </row>
    <row r="108" s="1" customFormat="1" ht="48" outlineLevel="1" spans="1:15">
      <c r="A108" s="24">
        <v>16</v>
      </c>
      <c r="B108" s="25" t="s">
        <v>63</v>
      </c>
      <c r="C108" s="26" t="s">
        <v>64</v>
      </c>
      <c r="D108" s="25" t="s">
        <v>26</v>
      </c>
      <c r="E108" s="17">
        <v>26</v>
      </c>
      <c r="F108" s="27">
        <v>8</v>
      </c>
      <c r="G108" s="27">
        <f t="shared" si="24"/>
        <v>35</v>
      </c>
      <c r="H108" s="27">
        <v>35</v>
      </c>
      <c r="I108" s="39">
        <v>0</v>
      </c>
      <c r="J108" s="27">
        <v>0.5</v>
      </c>
      <c r="K108" s="40">
        <f>(F108+G108+J108)*$K$4</f>
        <v>3.915</v>
      </c>
      <c r="L108" s="17">
        <f>(F108+G108+J108+K108)*$L$4</f>
        <v>4.26735</v>
      </c>
      <c r="M108" s="27">
        <f t="shared" si="25"/>
        <v>51.68235</v>
      </c>
      <c r="N108" s="27">
        <f t="shared" si="26"/>
        <v>1343.7411</v>
      </c>
      <c r="O108" s="38" t="s">
        <v>48</v>
      </c>
    </row>
    <row r="109" s="1" customFormat="1" ht="48" outlineLevel="1" spans="1:15">
      <c r="A109" s="24">
        <v>17</v>
      </c>
      <c r="B109" s="25" t="s">
        <v>65</v>
      </c>
      <c r="C109" s="26" t="s">
        <v>66</v>
      </c>
      <c r="D109" s="25" t="s">
        <v>26</v>
      </c>
      <c r="E109" s="17">
        <v>39</v>
      </c>
      <c r="F109" s="27">
        <v>8</v>
      </c>
      <c r="G109" s="27">
        <f t="shared" ref="G109:G118" si="27">H109*(1+I109)</f>
        <v>38</v>
      </c>
      <c r="H109" s="27">
        <v>38</v>
      </c>
      <c r="I109" s="39">
        <v>0</v>
      </c>
      <c r="J109" s="27">
        <v>0.5</v>
      </c>
      <c r="K109" s="40">
        <f>(F109+G109+J109)*$K$4</f>
        <v>4.185</v>
      </c>
      <c r="L109" s="17">
        <f>(F109+G109+J109+K109)*$L$4</f>
        <v>4.56165</v>
      </c>
      <c r="M109" s="27">
        <f t="shared" ref="M109:M118" si="28">F109+G109+J109+K109+L109</f>
        <v>55.24665</v>
      </c>
      <c r="N109" s="27">
        <f t="shared" si="26"/>
        <v>2154.61935</v>
      </c>
      <c r="O109" s="38" t="s">
        <v>48</v>
      </c>
    </row>
    <row r="110" s="1" customFormat="1" ht="48" outlineLevel="1" spans="1:15">
      <c r="A110" s="24">
        <v>18</v>
      </c>
      <c r="B110" s="25" t="s">
        <v>67</v>
      </c>
      <c r="C110" s="26" t="s">
        <v>68</v>
      </c>
      <c r="D110" s="25" t="s">
        <v>26</v>
      </c>
      <c r="E110" s="17">
        <v>26</v>
      </c>
      <c r="F110" s="27">
        <v>8</v>
      </c>
      <c r="G110" s="27">
        <f t="shared" si="27"/>
        <v>30</v>
      </c>
      <c r="H110" s="27">
        <v>30</v>
      </c>
      <c r="I110" s="39">
        <v>0</v>
      </c>
      <c r="J110" s="27">
        <v>0.5</v>
      </c>
      <c r="K110" s="40">
        <f>(F110+G110+J110)*$K$4</f>
        <v>3.465</v>
      </c>
      <c r="L110" s="17">
        <f>(F110+G110+J110+K110)*$L$4</f>
        <v>3.77685</v>
      </c>
      <c r="M110" s="27">
        <f t="shared" si="28"/>
        <v>45.74185</v>
      </c>
      <c r="N110" s="27">
        <f t="shared" si="26"/>
        <v>1189.2881</v>
      </c>
      <c r="O110" s="38" t="s">
        <v>48</v>
      </c>
    </row>
    <row r="111" s="1" customFormat="1" ht="48" outlineLevel="1" spans="1:15">
      <c r="A111" s="24">
        <v>19</v>
      </c>
      <c r="B111" s="25" t="s">
        <v>69</v>
      </c>
      <c r="C111" s="26" t="s">
        <v>70</v>
      </c>
      <c r="D111" s="25" t="s">
        <v>26</v>
      </c>
      <c r="E111" s="17">
        <v>13</v>
      </c>
      <c r="F111" s="27">
        <v>8</v>
      </c>
      <c r="G111" s="27">
        <f t="shared" si="27"/>
        <v>30</v>
      </c>
      <c r="H111" s="27">
        <v>30</v>
      </c>
      <c r="I111" s="39">
        <v>0</v>
      </c>
      <c r="J111" s="27">
        <v>0.5</v>
      </c>
      <c r="K111" s="40">
        <f>(F111+G111+J111)*$K$4</f>
        <v>3.465</v>
      </c>
      <c r="L111" s="17">
        <f>(F111+G111+J111+K111)*$L$4</f>
        <v>3.77685</v>
      </c>
      <c r="M111" s="27">
        <f t="shared" si="28"/>
        <v>45.74185</v>
      </c>
      <c r="N111" s="27">
        <f t="shared" si="26"/>
        <v>594.64405</v>
      </c>
      <c r="O111" s="38" t="s">
        <v>48</v>
      </c>
    </row>
    <row r="112" s="1" customFormat="1" ht="48" outlineLevel="1" spans="1:15">
      <c r="A112" s="24">
        <v>20</v>
      </c>
      <c r="B112" s="25" t="s">
        <v>71</v>
      </c>
      <c r="C112" s="26" t="s">
        <v>72</v>
      </c>
      <c r="D112" s="25" t="s">
        <v>26</v>
      </c>
      <c r="E112" s="17">
        <v>39</v>
      </c>
      <c r="F112" s="27">
        <v>8</v>
      </c>
      <c r="G112" s="27">
        <f t="shared" si="27"/>
        <v>17</v>
      </c>
      <c r="H112" s="27">
        <v>17</v>
      </c>
      <c r="I112" s="39">
        <v>0</v>
      </c>
      <c r="J112" s="27">
        <v>0.5</v>
      </c>
      <c r="K112" s="40">
        <f>(F112+G112+J112)*$K$4</f>
        <v>2.295</v>
      </c>
      <c r="L112" s="17">
        <f>(F112+G112+J112+K112)*$L$4</f>
        <v>2.50155</v>
      </c>
      <c r="M112" s="27">
        <f t="shared" si="28"/>
        <v>30.29655</v>
      </c>
      <c r="N112" s="27">
        <f t="shared" si="26"/>
        <v>1181.56545</v>
      </c>
      <c r="O112" s="38" t="s">
        <v>48</v>
      </c>
    </row>
    <row r="113" s="1" customFormat="1" ht="48" outlineLevel="1" spans="1:15">
      <c r="A113" s="24">
        <v>21</v>
      </c>
      <c r="B113" s="25" t="s">
        <v>73</v>
      </c>
      <c r="C113" s="26" t="s">
        <v>74</v>
      </c>
      <c r="D113" s="25" t="s">
        <v>26</v>
      </c>
      <c r="E113" s="17">
        <v>26</v>
      </c>
      <c r="F113" s="27">
        <v>8</v>
      </c>
      <c r="G113" s="27">
        <f t="shared" si="27"/>
        <v>20</v>
      </c>
      <c r="H113" s="27">
        <v>20</v>
      </c>
      <c r="I113" s="39">
        <v>0</v>
      </c>
      <c r="J113" s="27">
        <v>0.5</v>
      </c>
      <c r="K113" s="40">
        <f>(F113+G113+J113)*$K$4</f>
        <v>2.565</v>
      </c>
      <c r="L113" s="17">
        <f>(F113+G113+J113+K113)*$L$4</f>
        <v>2.79585</v>
      </c>
      <c r="M113" s="27">
        <f t="shared" si="28"/>
        <v>33.86085</v>
      </c>
      <c r="N113" s="27">
        <f t="shared" si="26"/>
        <v>880.3821</v>
      </c>
      <c r="O113" s="38" t="s">
        <v>48</v>
      </c>
    </row>
    <row r="114" s="1" customFormat="1" ht="48" outlineLevel="1" spans="1:15">
      <c r="A114" s="24">
        <v>22</v>
      </c>
      <c r="B114" s="25" t="s">
        <v>75</v>
      </c>
      <c r="C114" s="26" t="s">
        <v>76</v>
      </c>
      <c r="D114" s="25" t="s">
        <v>26</v>
      </c>
      <c r="E114" s="17">
        <v>26</v>
      </c>
      <c r="F114" s="27">
        <v>8</v>
      </c>
      <c r="G114" s="27">
        <f t="shared" si="27"/>
        <v>29.5</v>
      </c>
      <c r="H114" s="27">
        <v>29.5</v>
      </c>
      <c r="I114" s="39">
        <v>0</v>
      </c>
      <c r="J114" s="27">
        <v>0.5</v>
      </c>
      <c r="K114" s="40">
        <f>(F114+G114+J114)*$K$4</f>
        <v>3.42</v>
      </c>
      <c r="L114" s="17">
        <f>(F114+G114+J114+K114)*$L$4</f>
        <v>3.7278</v>
      </c>
      <c r="M114" s="27">
        <f t="shared" si="28"/>
        <v>45.1478</v>
      </c>
      <c r="N114" s="27">
        <f t="shared" si="26"/>
        <v>1173.8428</v>
      </c>
      <c r="O114" s="38" t="s">
        <v>48</v>
      </c>
    </row>
    <row r="115" s="1" customFormat="1" ht="48" outlineLevel="1" spans="1:15">
      <c r="A115" s="24">
        <v>23</v>
      </c>
      <c r="B115" s="25" t="s">
        <v>77</v>
      </c>
      <c r="C115" s="26" t="s">
        <v>78</v>
      </c>
      <c r="D115" s="25" t="s">
        <v>26</v>
      </c>
      <c r="E115" s="17">
        <v>13</v>
      </c>
      <c r="F115" s="27">
        <v>10</v>
      </c>
      <c r="G115" s="27">
        <f t="shared" si="27"/>
        <v>80</v>
      </c>
      <c r="H115" s="27">
        <v>80</v>
      </c>
      <c r="I115" s="39">
        <v>0</v>
      </c>
      <c r="J115" s="27">
        <v>0.5</v>
      </c>
      <c r="K115" s="40">
        <f>(F115+G115+J115)*$K$4</f>
        <v>8.145</v>
      </c>
      <c r="L115" s="17">
        <f>(F115+G115+J115+K115)*$L$4</f>
        <v>8.87805</v>
      </c>
      <c r="M115" s="27">
        <f t="shared" si="28"/>
        <v>107.52305</v>
      </c>
      <c r="N115" s="27">
        <f t="shared" si="26"/>
        <v>1397.79965</v>
      </c>
      <c r="O115" s="38" t="s">
        <v>79</v>
      </c>
    </row>
    <row r="116" s="1" customFormat="1" ht="60" outlineLevel="1" spans="1:15">
      <c r="A116" s="24">
        <v>24</v>
      </c>
      <c r="B116" s="25" t="s">
        <v>80</v>
      </c>
      <c r="C116" s="26" t="s">
        <v>81</v>
      </c>
      <c r="D116" s="25" t="s">
        <v>26</v>
      </c>
      <c r="E116" s="17">
        <v>13</v>
      </c>
      <c r="F116" s="27">
        <v>10</v>
      </c>
      <c r="G116" s="27">
        <f t="shared" si="27"/>
        <v>50</v>
      </c>
      <c r="H116" s="27">
        <v>50</v>
      </c>
      <c r="I116" s="39">
        <v>0</v>
      </c>
      <c r="J116" s="27">
        <v>0.5</v>
      </c>
      <c r="K116" s="40">
        <f>(F116+G116+J116)*$K$4</f>
        <v>5.445</v>
      </c>
      <c r="L116" s="17">
        <f>(F116+G116+J116+K116)*$L$4</f>
        <v>5.93505</v>
      </c>
      <c r="M116" s="27">
        <f t="shared" si="28"/>
        <v>71.88005</v>
      </c>
      <c r="N116" s="27">
        <f t="shared" si="26"/>
        <v>934.44065</v>
      </c>
      <c r="O116" s="38" t="s">
        <v>82</v>
      </c>
    </row>
    <row r="117" s="1" customFormat="1" ht="36" outlineLevel="1" spans="1:15">
      <c r="A117" s="24">
        <v>26</v>
      </c>
      <c r="B117" s="25" t="s">
        <v>83</v>
      </c>
      <c r="C117" s="26" t="s">
        <v>84</v>
      </c>
      <c r="D117" s="25" t="s">
        <v>26</v>
      </c>
      <c r="E117" s="17">
        <f>65+13+13</f>
        <v>91</v>
      </c>
      <c r="F117" s="27">
        <v>8</v>
      </c>
      <c r="G117" s="27">
        <f t="shared" si="27"/>
        <v>12</v>
      </c>
      <c r="H117" s="27">
        <v>12</v>
      </c>
      <c r="I117" s="39">
        <v>0</v>
      </c>
      <c r="J117" s="27">
        <v>0.5</v>
      </c>
      <c r="K117" s="40">
        <f>(F117+G117+J117)*$K$4</f>
        <v>1.845</v>
      </c>
      <c r="L117" s="17">
        <f>(F117+G117+J117+K117)*$L$4</f>
        <v>2.01105</v>
      </c>
      <c r="M117" s="27">
        <f t="shared" si="28"/>
        <v>24.35605</v>
      </c>
      <c r="N117" s="27">
        <f t="shared" si="26"/>
        <v>2216.40055</v>
      </c>
      <c r="O117" s="38" t="s">
        <v>48</v>
      </c>
    </row>
    <row r="118" s="1" customFormat="1" ht="36" outlineLevel="1" spans="1:15">
      <c r="A118" s="24">
        <v>29</v>
      </c>
      <c r="B118" s="25" t="s">
        <v>85</v>
      </c>
      <c r="C118" s="26" t="s">
        <v>86</v>
      </c>
      <c r="D118" s="25" t="s">
        <v>26</v>
      </c>
      <c r="E118" s="17">
        <f>(1+2)*13</f>
        <v>39</v>
      </c>
      <c r="F118" s="27">
        <v>8</v>
      </c>
      <c r="G118" s="27">
        <f t="shared" si="27"/>
        <v>33</v>
      </c>
      <c r="H118" s="27">
        <v>33</v>
      </c>
      <c r="I118" s="39">
        <v>0</v>
      </c>
      <c r="J118" s="27">
        <v>0.5</v>
      </c>
      <c r="K118" s="40">
        <f>(F118+G118+J118)*$K$4</f>
        <v>3.735</v>
      </c>
      <c r="L118" s="17">
        <f>(F118+G118+J118+K118)*$L$4</f>
        <v>4.07115</v>
      </c>
      <c r="M118" s="27">
        <f t="shared" si="28"/>
        <v>49.30615</v>
      </c>
      <c r="N118" s="27">
        <f t="shared" si="26"/>
        <v>1922.93985</v>
      </c>
      <c r="O118" s="38" t="s">
        <v>48</v>
      </c>
    </row>
    <row r="119" s="1" customFormat="1" spans="1:15">
      <c r="A119" s="24">
        <v>35</v>
      </c>
      <c r="B119" s="29" t="s">
        <v>87</v>
      </c>
      <c r="C119" s="29"/>
      <c r="D119" s="29" t="s">
        <v>88</v>
      </c>
      <c r="E119" s="17">
        <v>0</v>
      </c>
      <c r="F119" s="24"/>
      <c r="G119" s="30"/>
      <c r="H119" s="30"/>
      <c r="I119" s="41"/>
      <c r="J119" s="30"/>
      <c r="K119" s="40"/>
      <c r="L119" s="17"/>
      <c r="M119" s="27"/>
      <c r="N119" s="27">
        <f>SUM(N93:N118)</f>
        <v>43261.0972</v>
      </c>
      <c r="O119" s="38"/>
    </row>
    <row r="120" s="1" customFormat="1" spans="1:15">
      <c r="A120" s="22" t="s">
        <v>20</v>
      </c>
      <c r="B120" s="22" t="s">
        <v>94</v>
      </c>
      <c r="C120" s="22" t="s">
        <v>22</v>
      </c>
      <c r="D120" s="22" t="s">
        <v>23</v>
      </c>
      <c r="E120" s="17">
        <v>0</v>
      </c>
      <c r="F120" s="17"/>
      <c r="G120" s="17"/>
      <c r="H120" s="17"/>
      <c r="I120" s="35"/>
      <c r="J120" s="17"/>
      <c r="K120" s="40"/>
      <c r="L120" s="17"/>
      <c r="M120" s="17"/>
      <c r="N120" s="17"/>
      <c r="O120" s="38"/>
    </row>
    <row r="121" s="1" customFormat="1" ht="48" outlineLevel="1" spans="1:15">
      <c r="A121" s="24">
        <v>1</v>
      </c>
      <c r="B121" s="25" t="s">
        <v>24</v>
      </c>
      <c r="C121" s="26" t="s">
        <v>25</v>
      </c>
      <c r="D121" s="25" t="s">
        <v>26</v>
      </c>
      <c r="E121" s="17">
        <v>78</v>
      </c>
      <c r="F121" s="27">
        <v>15</v>
      </c>
      <c r="G121" s="27">
        <f t="shared" ref="G121:G127" si="29">H121*(1+I121)</f>
        <v>30</v>
      </c>
      <c r="H121" s="27">
        <v>30</v>
      </c>
      <c r="I121" s="39">
        <v>0</v>
      </c>
      <c r="J121" s="27">
        <v>0.5</v>
      </c>
      <c r="K121" s="40">
        <f>(F121+G121+J121)*$K$4</f>
        <v>4.095</v>
      </c>
      <c r="L121" s="17">
        <f>(F121+G121+J121+K121)*$L$4</f>
        <v>4.46355</v>
      </c>
      <c r="M121" s="27">
        <f t="shared" ref="M121:M127" si="30">F121+G121+J121+K121+L121</f>
        <v>54.05855</v>
      </c>
      <c r="N121" s="27">
        <f t="shared" ref="N121:N127" si="31">M121*E121</f>
        <v>4216.5669</v>
      </c>
      <c r="O121" s="38" t="s">
        <v>27</v>
      </c>
    </row>
    <row r="122" s="1" customFormat="1" ht="41" customHeight="1" outlineLevel="1" spans="1:15">
      <c r="A122" s="24"/>
      <c r="B122" s="25" t="s">
        <v>28</v>
      </c>
      <c r="C122" s="26" t="s">
        <v>29</v>
      </c>
      <c r="D122" s="25" t="s">
        <v>26</v>
      </c>
      <c r="E122" s="17">
        <v>13</v>
      </c>
      <c r="F122" s="27">
        <v>15</v>
      </c>
      <c r="G122" s="27">
        <f t="shared" si="29"/>
        <v>55</v>
      </c>
      <c r="H122" s="27">
        <v>55</v>
      </c>
      <c r="I122" s="39">
        <v>0</v>
      </c>
      <c r="J122" s="27">
        <v>0.5</v>
      </c>
      <c r="K122" s="40">
        <f>(F122+G122+J122)*$K$4</f>
        <v>6.345</v>
      </c>
      <c r="L122" s="17">
        <f>(F122+G122+J122+K122)*$L$4</f>
        <v>6.91605</v>
      </c>
      <c r="M122" s="27">
        <f t="shared" si="30"/>
        <v>83.76105</v>
      </c>
      <c r="N122" s="27">
        <f t="shared" si="31"/>
        <v>1088.89365</v>
      </c>
      <c r="O122" s="38" t="s">
        <v>27</v>
      </c>
    </row>
    <row r="123" s="1" customFormat="1" ht="48" outlineLevel="1" spans="1:15">
      <c r="A123" s="24">
        <v>2</v>
      </c>
      <c r="B123" s="25" t="s">
        <v>30</v>
      </c>
      <c r="C123" s="26" t="s">
        <v>31</v>
      </c>
      <c r="D123" s="25" t="s">
        <v>26</v>
      </c>
      <c r="E123" s="17">
        <v>13</v>
      </c>
      <c r="F123" s="27">
        <v>15</v>
      </c>
      <c r="G123" s="27">
        <f t="shared" si="29"/>
        <v>25</v>
      </c>
      <c r="H123" s="27">
        <v>25</v>
      </c>
      <c r="I123" s="39">
        <v>0</v>
      </c>
      <c r="J123" s="27">
        <v>0.5</v>
      </c>
      <c r="K123" s="40">
        <f>(F123+G123+J123)*$K$4</f>
        <v>3.645</v>
      </c>
      <c r="L123" s="17">
        <f>(F123+G123+J123+K123)*$L$4</f>
        <v>3.97305</v>
      </c>
      <c r="M123" s="27">
        <f t="shared" si="30"/>
        <v>48.11805</v>
      </c>
      <c r="N123" s="27">
        <f t="shared" si="31"/>
        <v>625.53465</v>
      </c>
      <c r="O123" s="38" t="s">
        <v>27</v>
      </c>
    </row>
    <row r="124" s="1" customFormat="1" ht="48" outlineLevel="1" spans="1:15">
      <c r="A124" s="24">
        <v>3</v>
      </c>
      <c r="B124" s="25" t="s">
        <v>32</v>
      </c>
      <c r="C124" s="26" t="s">
        <v>33</v>
      </c>
      <c r="D124" s="25" t="s">
        <v>26</v>
      </c>
      <c r="E124" s="17">
        <v>13</v>
      </c>
      <c r="F124" s="27">
        <v>15</v>
      </c>
      <c r="G124" s="27">
        <f t="shared" si="29"/>
        <v>25</v>
      </c>
      <c r="H124" s="27">
        <v>25</v>
      </c>
      <c r="I124" s="39">
        <v>0</v>
      </c>
      <c r="J124" s="27">
        <v>0.5</v>
      </c>
      <c r="K124" s="40">
        <f>(F124+G124+J124)*$K$4</f>
        <v>3.645</v>
      </c>
      <c r="L124" s="17">
        <f>(F124+G124+J124+K124)*$L$4</f>
        <v>3.97305</v>
      </c>
      <c r="M124" s="27">
        <f t="shared" si="30"/>
        <v>48.11805</v>
      </c>
      <c r="N124" s="27">
        <f t="shared" si="31"/>
        <v>625.53465</v>
      </c>
      <c r="O124" s="38" t="s">
        <v>27</v>
      </c>
    </row>
    <row r="125" s="1" customFormat="1" ht="48" outlineLevel="1" spans="1:15">
      <c r="A125" s="24">
        <v>4</v>
      </c>
      <c r="B125" s="25" t="s">
        <v>36</v>
      </c>
      <c r="C125" s="26" t="s">
        <v>37</v>
      </c>
      <c r="D125" s="25" t="s">
        <v>26</v>
      </c>
      <c r="E125" s="17">
        <v>39</v>
      </c>
      <c r="F125" s="27">
        <v>18</v>
      </c>
      <c r="G125" s="27">
        <f t="shared" si="29"/>
        <v>45</v>
      </c>
      <c r="H125" s="27">
        <v>45</v>
      </c>
      <c r="I125" s="39">
        <v>0</v>
      </c>
      <c r="J125" s="27">
        <v>1</v>
      </c>
      <c r="K125" s="40">
        <f>(F125+G125+J125)*$K$4</f>
        <v>5.76</v>
      </c>
      <c r="L125" s="17">
        <f>(F125+G125+J125+K125)*$L$4</f>
        <v>6.2784</v>
      </c>
      <c r="M125" s="27">
        <f t="shared" si="30"/>
        <v>76.0384</v>
      </c>
      <c r="N125" s="27">
        <f t="shared" si="31"/>
        <v>2965.4976</v>
      </c>
      <c r="O125" s="38" t="s">
        <v>27</v>
      </c>
    </row>
    <row r="126" s="1" customFormat="1" ht="48" outlineLevel="1" spans="1:15">
      <c r="A126" s="24">
        <v>5</v>
      </c>
      <c r="B126" s="25" t="s">
        <v>38</v>
      </c>
      <c r="C126" s="26" t="s">
        <v>39</v>
      </c>
      <c r="D126" s="25" t="s">
        <v>26</v>
      </c>
      <c r="E126" s="17">
        <v>13</v>
      </c>
      <c r="F126" s="28">
        <v>18</v>
      </c>
      <c r="G126" s="27">
        <f t="shared" si="29"/>
        <v>100</v>
      </c>
      <c r="H126" s="27">
        <v>100</v>
      </c>
      <c r="I126" s="39">
        <v>0</v>
      </c>
      <c r="J126" s="27">
        <v>1</v>
      </c>
      <c r="K126" s="40">
        <f>(F126+G126+J126)*$K$4</f>
        <v>10.71</v>
      </c>
      <c r="L126" s="17">
        <f>(F126+G126+J126+K126)*$L$4</f>
        <v>11.6739</v>
      </c>
      <c r="M126" s="27">
        <f t="shared" si="30"/>
        <v>141.3839</v>
      </c>
      <c r="N126" s="27">
        <f t="shared" si="31"/>
        <v>1837.9907</v>
      </c>
      <c r="O126" s="38" t="s">
        <v>27</v>
      </c>
    </row>
    <row r="127" s="1" customFormat="1" ht="48" outlineLevel="1" spans="1:15">
      <c r="A127" s="24">
        <v>6</v>
      </c>
      <c r="B127" s="25" t="s">
        <v>40</v>
      </c>
      <c r="C127" s="26" t="s">
        <v>41</v>
      </c>
      <c r="D127" s="25" t="s">
        <v>26</v>
      </c>
      <c r="E127" s="17">
        <v>13</v>
      </c>
      <c r="F127" s="27">
        <v>30</v>
      </c>
      <c r="G127" s="27">
        <f t="shared" si="29"/>
        <v>450</v>
      </c>
      <c r="H127" s="27">
        <v>450</v>
      </c>
      <c r="I127" s="39">
        <v>0</v>
      </c>
      <c r="J127" s="27">
        <v>1</v>
      </c>
      <c r="K127" s="40">
        <f>(F127+G127+J127)*$K$4</f>
        <v>43.29</v>
      </c>
      <c r="L127" s="17">
        <f>(F127+G127+J127+K127)*$L$4</f>
        <v>47.1861</v>
      </c>
      <c r="M127" s="27">
        <f t="shared" si="30"/>
        <v>571.4761</v>
      </c>
      <c r="N127" s="27">
        <f t="shared" si="31"/>
        <v>7429.1893</v>
      </c>
      <c r="O127" s="38" t="s">
        <v>27</v>
      </c>
    </row>
    <row r="128" s="1" customFormat="1" ht="36" outlineLevel="1" spans="1:15">
      <c r="A128" s="24">
        <v>8</v>
      </c>
      <c r="B128" s="25" t="s">
        <v>42</v>
      </c>
      <c r="C128" s="26" t="s">
        <v>43</v>
      </c>
      <c r="D128" s="25" t="s">
        <v>26</v>
      </c>
      <c r="E128" s="17">
        <v>39</v>
      </c>
      <c r="F128" s="27">
        <v>15</v>
      </c>
      <c r="G128" s="27">
        <f t="shared" ref="G128:G138" si="32">H128*(1+I128)</f>
        <v>65</v>
      </c>
      <c r="H128" s="27">
        <v>65</v>
      </c>
      <c r="I128" s="39">
        <v>0</v>
      </c>
      <c r="J128" s="27">
        <v>1.5</v>
      </c>
      <c r="K128" s="40">
        <f>(F128+G128+J128)*$K$4</f>
        <v>7.335</v>
      </c>
      <c r="L128" s="17">
        <f>(F128+G128+J128+K128)*$L$4</f>
        <v>7.99515</v>
      </c>
      <c r="M128" s="27">
        <f t="shared" ref="M128:M138" si="33">F128+G128+J128+K128+L128</f>
        <v>96.83015</v>
      </c>
      <c r="N128" s="27">
        <f t="shared" ref="N128:N150" si="34">M128*E128</f>
        <v>3776.37585</v>
      </c>
      <c r="O128" s="38" t="s">
        <v>27</v>
      </c>
    </row>
    <row r="129" s="1" customFormat="1" ht="36" outlineLevel="1" spans="1:15">
      <c r="A129" s="24">
        <v>9</v>
      </c>
      <c r="B129" s="25" t="s">
        <v>44</v>
      </c>
      <c r="C129" s="26" t="s">
        <v>45</v>
      </c>
      <c r="D129" s="25" t="s">
        <v>26</v>
      </c>
      <c r="E129" s="17">
        <v>13</v>
      </c>
      <c r="F129" s="27">
        <v>5</v>
      </c>
      <c r="G129" s="27">
        <f t="shared" si="32"/>
        <v>40</v>
      </c>
      <c r="H129" s="27">
        <v>40</v>
      </c>
      <c r="I129" s="39">
        <v>0</v>
      </c>
      <c r="J129" s="27">
        <v>0.5</v>
      </c>
      <c r="K129" s="40">
        <f>(F129+G129+J129)*$K$4</f>
        <v>4.095</v>
      </c>
      <c r="L129" s="17">
        <f>(F129+G129+J129+K129)*$L$4</f>
        <v>4.46355</v>
      </c>
      <c r="M129" s="27">
        <f t="shared" si="33"/>
        <v>54.05855</v>
      </c>
      <c r="N129" s="27">
        <f t="shared" si="34"/>
        <v>702.76115</v>
      </c>
      <c r="O129" s="38" t="s">
        <v>27</v>
      </c>
    </row>
    <row r="130" s="1" customFormat="1" ht="48" outlineLevel="1" spans="1:15">
      <c r="A130" s="24">
        <v>10</v>
      </c>
      <c r="B130" s="25" t="s">
        <v>46</v>
      </c>
      <c r="C130" s="26" t="s">
        <v>47</v>
      </c>
      <c r="D130" s="25" t="s">
        <v>26</v>
      </c>
      <c r="E130" s="17">
        <v>260</v>
      </c>
      <c r="F130" s="27">
        <v>8</v>
      </c>
      <c r="G130" s="27">
        <f t="shared" si="32"/>
        <v>19.5</v>
      </c>
      <c r="H130" s="27">
        <v>19.5</v>
      </c>
      <c r="I130" s="39">
        <v>0</v>
      </c>
      <c r="J130" s="27">
        <v>0.5</v>
      </c>
      <c r="K130" s="40">
        <f>(F130+G130+J130)*$K$4</f>
        <v>2.52</v>
      </c>
      <c r="L130" s="17">
        <f>(F130+G130+J130+K130)*$L$4</f>
        <v>2.7468</v>
      </c>
      <c r="M130" s="27">
        <f t="shared" si="33"/>
        <v>33.2668</v>
      </c>
      <c r="N130" s="27">
        <f t="shared" si="34"/>
        <v>8649.368</v>
      </c>
      <c r="O130" s="38" t="s">
        <v>48</v>
      </c>
    </row>
    <row r="131" s="1" customFormat="1" ht="48" outlineLevel="1" spans="1:15">
      <c r="A131" s="24">
        <v>11</v>
      </c>
      <c r="B131" s="25" t="s">
        <v>49</v>
      </c>
      <c r="C131" s="26" t="s">
        <v>50</v>
      </c>
      <c r="D131" s="25" t="s">
        <v>26</v>
      </c>
      <c r="E131" s="17">
        <v>13</v>
      </c>
      <c r="F131" s="27">
        <v>8</v>
      </c>
      <c r="G131" s="27">
        <f t="shared" si="32"/>
        <v>19.5</v>
      </c>
      <c r="H131" s="27">
        <v>19.5</v>
      </c>
      <c r="I131" s="39">
        <v>0</v>
      </c>
      <c r="J131" s="27">
        <v>0.5</v>
      </c>
      <c r="K131" s="40">
        <f>(F131+G131+J131)*$K$4</f>
        <v>2.52</v>
      </c>
      <c r="L131" s="17">
        <f>(F131+G131+J131+K131)*$L$4</f>
        <v>2.7468</v>
      </c>
      <c r="M131" s="27">
        <f t="shared" si="33"/>
        <v>33.2668</v>
      </c>
      <c r="N131" s="27">
        <f t="shared" si="34"/>
        <v>432.4684</v>
      </c>
      <c r="O131" s="38" t="s">
        <v>48</v>
      </c>
    </row>
    <row r="132" s="1" customFormat="1" ht="48" outlineLevel="1" spans="1:15">
      <c r="A132" s="24">
        <v>12</v>
      </c>
      <c r="B132" s="25" t="s">
        <v>51</v>
      </c>
      <c r="C132" s="26" t="s">
        <v>52</v>
      </c>
      <c r="D132" s="25" t="s">
        <v>26</v>
      </c>
      <c r="E132" s="17">
        <v>13</v>
      </c>
      <c r="F132" s="27">
        <v>8</v>
      </c>
      <c r="G132" s="27">
        <f t="shared" si="32"/>
        <v>19.5</v>
      </c>
      <c r="H132" s="27">
        <v>19.5</v>
      </c>
      <c r="I132" s="39">
        <v>0</v>
      </c>
      <c r="J132" s="27">
        <v>0.5</v>
      </c>
      <c r="K132" s="40">
        <f>(F132+G132+J132)*$K$4</f>
        <v>2.52</v>
      </c>
      <c r="L132" s="17">
        <f>(F132+G132+J132+K132)*$L$4</f>
        <v>2.7468</v>
      </c>
      <c r="M132" s="27">
        <f t="shared" si="33"/>
        <v>33.2668</v>
      </c>
      <c r="N132" s="27">
        <f t="shared" si="34"/>
        <v>432.4684</v>
      </c>
      <c r="O132" s="38" t="s">
        <v>48</v>
      </c>
    </row>
    <row r="133" s="1" customFormat="1" ht="48" outlineLevel="1" spans="1:15">
      <c r="A133" s="24">
        <v>13</v>
      </c>
      <c r="B133" s="25" t="s">
        <v>53</v>
      </c>
      <c r="C133" s="26" t="s">
        <v>54</v>
      </c>
      <c r="D133" s="25" t="s">
        <v>26</v>
      </c>
      <c r="E133" s="17">
        <v>13</v>
      </c>
      <c r="F133" s="27">
        <v>8</v>
      </c>
      <c r="G133" s="27">
        <f t="shared" si="32"/>
        <v>30</v>
      </c>
      <c r="H133" s="27">
        <v>30</v>
      </c>
      <c r="I133" s="39">
        <v>0</v>
      </c>
      <c r="J133" s="27">
        <v>0.5</v>
      </c>
      <c r="K133" s="40">
        <f>(F133+G133+J133)*$K$4</f>
        <v>3.465</v>
      </c>
      <c r="L133" s="17">
        <f>(F133+G133+J133+K133)*$L$4</f>
        <v>3.77685</v>
      </c>
      <c r="M133" s="27">
        <f t="shared" si="33"/>
        <v>45.74185</v>
      </c>
      <c r="N133" s="27">
        <f t="shared" si="34"/>
        <v>594.64405</v>
      </c>
      <c r="O133" s="38" t="s">
        <v>48</v>
      </c>
    </row>
    <row r="134" s="1" customFormat="1" ht="48" outlineLevel="1" spans="1:15">
      <c r="A134" s="24">
        <v>14</v>
      </c>
      <c r="B134" s="25" t="s">
        <v>55</v>
      </c>
      <c r="C134" s="26" t="s">
        <v>56</v>
      </c>
      <c r="D134" s="25" t="s">
        <v>26</v>
      </c>
      <c r="E134" s="17">
        <v>13</v>
      </c>
      <c r="F134" s="27">
        <v>8</v>
      </c>
      <c r="G134" s="27">
        <f t="shared" si="32"/>
        <v>30</v>
      </c>
      <c r="H134" s="27">
        <v>30</v>
      </c>
      <c r="I134" s="39">
        <v>0</v>
      </c>
      <c r="J134" s="27">
        <v>0.5</v>
      </c>
      <c r="K134" s="40">
        <f>(F134+G134+J134)*$K$4</f>
        <v>3.465</v>
      </c>
      <c r="L134" s="17">
        <f>(F134+G134+J134+K134)*$L$4</f>
        <v>3.77685</v>
      </c>
      <c r="M134" s="27">
        <f t="shared" si="33"/>
        <v>45.74185</v>
      </c>
      <c r="N134" s="27">
        <f t="shared" si="34"/>
        <v>594.64405</v>
      </c>
      <c r="O134" s="38" t="s">
        <v>48</v>
      </c>
    </row>
    <row r="135" s="1" customFormat="1" ht="48" outlineLevel="1" spans="1:15">
      <c r="A135" s="24">
        <v>15</v>
      </c>
      <c r="B135" s="25" t="s">
        <v>57</v>
      </c>
      <c r="C135" s="26" t="s">
        <v>58</v>
      </c>
      <c r="D135" s="25" t="s">
        <v>26</v>
      </c>
      <c r="E135" s="17">
        <v>13</v>
      </c>
      <c r="F135" s="27">
        <v>8</v>
      </c>
      <c r="G135" s="27">
        <f t="shared" si="32"/>
        <v>30</v>
      </c>
      <c r="H135" s="27">
        <v>30</v>
      </c>
      <c r="I135" s="39">
        <v>0</v>
      </c>
      <c r="J135" s="27">
        <v>0.5</v>
      </c>
      <c r="K135" s="40">
        <f>(F135+G135+J135)*$K$4</f>
        <v>3.465</v>
      </c>
      <c r="L135" s="17">
        <f>(F135+G135+J135+K135)*$L$4</f>
        <v>3.77685</v>
      </c>
      <c r="M135" s="27">
        <f t="shared" si="33"/>
        <v>45.74185</v>
      </c>
      <c r="N135" s="27">
        <f t="shared" si="34"/>
        <v>594.64405</v>
      </c>
      <c r="O135" s="38" t="s">
        <v>48</v>
      </c>
    </row>
    <row r="136" s="1" customFormat="1" ht="48" outlineLevel="1" spans="1:15">
      <c r="A136" s="24">
        <v>16</v>
      </c>
      <c r="B136" s="25" t="s">
        <v>59</v>
      </c>
      <c r="C136" s="26" t="s">
        <v>60</v>
      </c>
      <c r="D136" s="25" t="s">
        <v>26</v>
      </c>
      <c r="E136" s="17">
        <v>13</v>
      </c>
      <c r="F136" s="27">
        <v>8</v>
      </c>
      <c r="G136" s="27">
        <f t="shared" si="32"/>
        <v>30</v>
      </c>
      <c r="H136" s="27">
        <v>30</v>
      </c>
      <c r="I136" s="39">
        <v>0</v>
      </c>
      <c r="J136" s="27">
        <v>0.5</v>
      </c>
      <c r="K136" s="40">
        <f>(F136+G136+J136)*$K$4</f>
        <v>3.465</v>
      </c>
      <c r="L136" s="17">
        <f>(F136+G136+J136+K136)*$L$4</f>
        <v>3.77685</v>
      </c>
      <c r="M136" s="27">
        <f t="shared" si="33"/>
        <v>45.74185</v>
      </c>
      <c r="N136" s="27">
        <f t="shared" si="34"/>
        <v>594.64405</v>
      </c>
      <c r="O136" s="38" t="s">
        <v>48</v>
      </c>
    </row>
    <row r="137" s="1" customFormat="1" ht="48" outlineLevel="1" spans="1:15">
      <c r="A137" s="24">
        <v>17</v>
      </c>
      <c r="B137" s="25" t="s">
        <v>61</v>
      </c>
      <c r="C137" s="26" t="s">
        <v>62</v>
      </c>
      <c r="D137" s="25" t="s">
        <v>26</v>
      </c>
      <c r="E137" s="17">
        <v>13</v>
      </c>
      <c r="F137" s="27">
        <v>8</v>
      </c>
      <c r="G137" s="27">
        <f t="shared" si="32"/>
        <v>18</v>
      </c>
      <c r="H137" s="27">
        <v>18</v>
      </c>
      <c r="I137" s="39">
        <v>0</v>
      </c>
      <c r="J137" s="27">
        <v>0.5</v>
      </c>
      <c r="K137" s="40">
        <f>(F137+G137+J137)*$K$4</f>
        <v>2.385</v>
      </c>
      <c r="L137" s="17">
        <f>(F137+G137+J137+K137)*$L$4</f>
        <v>2.59965</v>
      </c>
      <c r="M137" s="27">
        <f t="shared" si="33"/>
        <v>31.48465</v>
      </c>
      <c r="N137" s="27">
        <f t="shared" si="34"/>
        <v>409.30045</v>
      </c>
      <c r="O137" s="38" t="s">
        <v>48</v>
      </c>
    </row>
    <row r="138" s="1" customFormat="1" ht="48" outlineLevel="1" spans="1:15">
      <c r="A138" s="24">
        <v>18</v>
      </c>
      <c r="B138" s="25" t="s">
        <v>63</v>
      </c>
      <c r="C138" s="26" t="s">
        <v>64</v>
      </c>
      <c r="D138" s="25" t="s">
        <v>26</v>
      </c>
      <c r="E138" s="17">
        <v>39</v>
      </c>
      <c r="F138" s="27">
        <v>8</v>
      </c>
      <c r="G138" s="27">
        <f t="shared" si="32"/>
        <v>35</v>
      </c>
      <c r="H138" s="27">
        <v>35</v>
      </c>
      <c r="I138" s="39">
        <v>0</v>
      </c>
      <c r="J138" s="27">
        <v>0.5</v>
      </c>
      <c r="K138" s="40">
        <f>(F138+G138+J138)*$K$4</f>
        <v>3.915</v>
      </c>
      <c r="L138" s="17">
        <f>(F138+G138+J138+K138)*$L$4</f>
        <v>4.26735</v>
      </c>
      <c r="M138" s="27">
        <f t="shared" si="33"/>
        <v>51.68235</v>
      </c>
      <c r="N138" s="27">
        <f t="shared" si="34"/>
        <v>2015.61165</v>
      </c>
      <c r="O138" s="38" t="s">
        <v>48</v>
      </c>
    </row>
    <row r="139" s="1" customFormat="1" ht="48" outlineLevel="1" spans="1:15">
      <c r="A139" s="24">
        <v>19</v>
      </c>
      <c r="B139" s="25" t="s">
        <v>65</v>
      </c>
      <c r="C139" s="26" t="s">
        <v>66</v>
      </c>
      <c r="D139" s="25" t="s">
        <v>26</v>
      </c>
      <c r="E139" s="17">
        <v>39</v>
      </c>
      <c r="F139" s="27">
        <v>8</v>
      </c>
      <c r="G139" s="27">
        <f t="shared" ref="G139:G148" si="35">H139*(1+I139)</f>
        <v>38</v>
      </c>
      <c r="H139" s="27">
        <v>38</v>
      </c>
      <c r="I139" s="39">
        <v>0</v>
      </c>
      <c r="J139" s="27">
        <v>0.5</v>
      </c>
      <c r="K139" s="40">
        <f>(F139+G139+J139)*$K$4</f>
        <v>4.185</v>
      </c>
      <c r="L139" s="17">
        <f>(F139+G139+J139+K139)*$L$4</f>
        <v>4.56165</v>
      </c>
      <c r="M139" s="27">
        <f t="shared" ref="M139:M148" si="36">F139+G139+J139+K139+L139</f>
        <v>55.24665</v>
      </c>
      <c r="N139" s="27">
        <f t="shared" si="34"/>
        <v>2154.61935</v>
      </c>
      <c r="O139" s="38" t="s">
        <v>48</v>
      </c>
    </row>
    <row r="140" s="1" customFormat="1" ht="48" outlineLevel="1" spans="1:15">
      <c r="A140" s="24">
        <v>20</v>
      </c>
      <c r="B140" s="25" t="s">
        <v>67</v>
      </c>
      <c r="C140" s="26" t="s">
        <v>68</v>
      </c>
      <c r="D140" s="25" t="s">
        <v>26</v>
      </c>
      <c r="E140" s="17">
        <v>26</v>
      </c>
      <c r="F140" s="27">
        <v>8</v>
      </c>
      <c r="G140" s="27">
        <f t="shared" si="35"/>
        <v>30</v>
      </c>
      <c r="H140" s="27">
        <v>30</v>
      </c>
      <c r="I140" s="39">
        <v>0</v>
      </c>
      <c r="J140" s="27">
        <v>0.5</v>
      </c>
      <c r="K140" s="40">
        <f>(F140+G140+J140)*$K$4</f>
        <v>3.465</v>
      </c>
      <c r="L140" s="17">
        <f>(F140+G140+J140+K140)*$L$4</f>
        <v>3.77685</v>
      </c>
      <c r="M140" s="27">
        <f t="shared" si="36"/>
        <v>45.74185</v>
      </c>
      <c r="N140" s="27">
        <f t="shared" si="34"/>
        <v>1189.2881</v>
      </c>
      <c r="O140" s="38" t="s">
        <v>48</v>
      </c>
    </row>
    <row r="141" s="1" customFormat="1" ht="48" outlineLevel="1" spans="1:15">
      <c r="A141" s="24">
        <v>21</v>
      </c>
      <c r="B141" s="25" t="s">
        <v>69</v>
      </c>
      <c r="C141" s="26" t="s">
        <v>70</v>
      </c>
      <c r="D141" s="25" t="s">
        <v>26</v>
      </c>
      <c r="E141" s="17">
        <v>13</v>
      </c>
      <c r="F141" s="27">
        <v>8</v>
      </c>
      <c r="G141" s="27">
        <f t="shared" si="35"/>
        <v>30</v>
      </c>
      <c r="H141" s="27">
        <v>30</v>
      </c>
      <c r="I141" s="39">
        <v>0</v>
      </c>
      <c r="J141" s="27">
        <v>0.5</v>
      </c>
      <c r="K141" s="40">
        <f>(F141+G141+J141)*$K$4</f>
        <v>3.465</v>
      </c>
      <c r="L141" s="17">
        <f>(F141+G141+J141+K141)*$L$4</f>
        <v>3.77685</v>
      </c>
      <c r="M141" s="27">
        <f t="shared" si="36"/>
        <v>45.74185</v>
      </c>
      <c r="N141" s="27">
        <f t="shared" si="34"/>
        <v>594.64405</v>
      </c>
      <c r="O141" s="38" t="s">
        <v>48</v>
      </c>
    </row>
    <row r="142" s="1" customFormat="1" ht="48" outlineLevel="1" spans="1:15">
      <c r="A142" s="24">
        <v>22</v>
      </c>
      <c r="B142" s="25" t="s">
        <v>71</v>
      </c>
      <c r="C142" s="26" t="s">
        <v>72</v>
      </c>
      <c r="D142" s="25" t="s">
        <v>26</v>
      </c>
      <c r="E142" s="17">
        <v>39</v>
      </c>
      <c r="F142" s="27">
        <v>8</v>
      </c>
      <c r="G142" s="27">
        <f t="shared" si="35"/>
        <v>17</v>
      </c>
      <c r="H142" s="27">
        <v>17</v>
      </c>
      <c r="I142" s="39">
        <v>0</v>
      </c>
      <c r="J142" s="27">
        <v>0.5</v>
      </c>
      <c r="K142" s="40">
        <f>(F142+G142+J142)*$K$4</f>
        <v>2.295</v>
      </c>
      <c r="L142" s="17">
        <f>(F142+G142+J142+K142)*$L$4</f>
        <v>2.50155</v>
      </c>
      <c r="M142" s="27">
        <f t="shared" si="36"/>
        <v>30.29655</v>
      </c>
      <c r="N142" s="27">
        <f t="shared" si="34"/>
        <v>1181.56545</v>
      </c>
      <c r="O142" s="38" t="s">
        <v>48</v>
      </c>
    </row>
    <row r="143" s="1" customFormat="1" ht="48" outlineLevel="1" spans="1:15">
      <c r="A143" s="24">
        <v>23</v>
      </c>
      <c r="B143" s="25" t="s">
        <v>73</v>
      </c>
      <c r="C143" s="26" t="s">
        <v>74</v>
      </c>
      <c r="D143" s="25" t="s">
        <v>26</v>
      </c>
      <c r="E143" s="17">
        <v>52</v>
      </c>
      <c r="F143" s="27">
        <v>8</v>
      </c>
      <c r="G143" s="27">
        <f t="shared" si="35"/>
        <v>20</v>
      </c>
      <c r="H143" s="27">
        <v>20</v>
      </c>
      <c r="I143" s="39">
        <v>0</v>
      </c>
      <c r="J143" s="27">
        <v>0.5</v>
      </c>
      <c r="K143" s="40">
        <f>(F143+G143+J143)*$K$4</f>
        <v>2.565</v>
      </c>
      <c r="L143" s="17">
        <f>(F143+G143+J143+K143)*$L$4</f>
        <v>2.79585</v>
      </c>
      <c r="M143" s="27">
        <f t="shared" si="36"/>
        <v>33.86085</v>
      </c>
      <c r="N143" s="27">
        <f t="shared" si="34"/>
        <v>1760.7642</v>
      </c>
      <c r="O143" s="38" t="s">
        <v>48</v>
      </c>
    </row>
    <row r="144" s="1" customFormat="1" ht="48" outlineLevel="1" spans="1:15">
      <c r="A144" s="24">
        <v>24</v>
      </c>
      <c r="B144" s="25" t="s">
        <v>75</v>
      </c>
      <c r="C144" s="26" t="s">
        <v>76</v>
      </c>
      <c r="D144" s="25" t="s">
        <v>26</v>
      </c>
      <c r="E144" s="17">
        <v>26</v>
      </c>
      <c r="F144" s="27">
        <v>8</v>
      </c>
      <c r="G144" s="27">
        <f t="shared" si="35"/>
        <v>29.5</v>
      </c>
      <c r="H144" s="27">
        <v>29.5</v>
      </c>
      <c r="I144" s="39">
        <v>0</v>
      </c>
      <c r="J144" s="27">
        <v>0.5</v>
      </c>
      <c r="K144" s="40">
        <f>(F144+G144+J144)*$K$4</f>
        <v>3.42</v>
      </c>
      <c r="L144" s="17">
        <f>(F144+G144+J144+K144)*$L$4</f>
        <v>3.7278</v>
      </c>
      <c r="M144" s="27">
        <f t="shared" si="36"/>
        <v>45.1478</v>
      </c>
      <c r="N144" s="27">
        <f t="shared" si="34"/>
        <v>1173.8428</v>
      </c>
      <c r="O144" s="38" t="s">
        <v>48</v>
      </c>
    </row>
    <row r="145" s="1" customFormat="1" ht="48" outlineLevel="1" spans="1:15">
      <c r="A145" s="24">
        <v>25</v>
      </c>
      <c r="B145" s="25" t="s">
        <v>77</v>
      </c>
      <c r="C145" s="26" t="s">
        <v>78</v>
      </c>
      <c r="D145" s="25" t="s">
        <v>26</v>
      </c>
      <c r="E145" s="17">
        <v>13</v>
      </c>
      <c r="F145" s="27">
        <v>10</v>
      </c>
      <c r="G145" s="27">
        <f t="shared" si="35"/>
        <v>80</v>
      </c>
      <c r="H145" s="27">
        <v>80</v>
      </c>
      <c r="I145" s="39">
        <v>0</v>
      </c>
      <c r="J145" s="27">
        <v>0.5</v>
      </c>
      <c r="K145" s="40">
        <f>(F145+G145+J145)*$K$4</f>
        <v>8.145</v>
      </c>
      <c r="L145" s="17">
        <f>(F145+G145+J145+K145)*$L$4</f>
        <v>8.87805</v>
      </c>
      <c r="M145" s="27">
        <f t="shared" si="36"/>
        <v>107.52305</v>
      </c>
      <c r="N145" s="27">
        <f t="shared" si="34"/>
        <v>1397.79965</v>
      </c>
      <c r="O145" s="38" t="s">
        <v>79</v>
      </c>
    </row>
    <row r="146" s="1" customFormat="1" ht="60" outlineLevel="1" spans="1:15">
      <c r="A146" s="24">
        <v>26</v>
      </c>
      <c r="B146" s="25" t="s">
        <v>80</v>
      </c>
      <c r="C146" s="26" t="s">
        <v>81</v>
      </c>
      <c r="D146" s="25" t="s">
        <v>26</v>
      </c>
      <c r="E146" s="17">
        <v>13</v>
      </c>
      <c r="F146" s="27">
        <v>10</v>
      </c>
      <c r="G146" s="27">
        <f t="shared" si="35"/>
        <v>50</v>
      </c>
      <c r="H146" s="27">
        <v>50</v>
      </c>
      <c r="I146" s="39">
        <v>0</v>
      </c>
      <c r="J146" s="27">
        <v>0.5</v>
      </c>
      <c r="K146" s="40">
        <f>(F146+G146+J146)*$K$4</f>
        <v>5.445</v>
      </c>
      <c r="L146" s="17">
        <f>(F146+G146+J146+K146)*$L$4</f>
        <v>5.93505</v>
      </c>
      <c r="M146" s="27">
        <f t="shared" si="36"/>
        <v>71.88005</v>
      </c>
      <c r="N146" s="27">
        <f t="shared" si="34"/>
        <v>934.44065</v>
      </c>
      <c r="O146" s="38" t="s">
        <v>82</v>
      </c>
    </row>
    <row r="147" s="1" customFormat="1" ht="36" outlineLevel="1" spans="1:15">
      <c r="A147" s="24">
        <v>28</v>
      </c>
      <c r="B147" s="25" t="s">
        <v>83</v>
      </c>
      <c r="C147" s="26" t="s">
        <v>84</v>
      </c>
      <c r="D147" s="25" t="s">
        <v>26</v>
      </c>
      <c r="E147" s="17">
        <f>52+26</f>
        <v>78</v>
      </c>
      <c r="F147" s="27">
        <v>8</v>
      </c>
      <c r="G147" s="27">
        <f t="shared" si="35"/>
        <v>12</v>
      </c>
      <c r="H147" s="27">
        <v>12</v>
      </c>
      <c r="I147" s="39">
        <v>0</v>
      </c>
      <c r="J147" s="27">
        <v>0.5</v>
      </c>
      <c r="K147" s="40">
        <f>(F147+G147+J147)*$K$4</f>
        <v>1.845</v>
      </c>
      <c r="L147" s="17">
        <f>(F147+G147+J147+K147)*$L$4</f>
        <v>2.01105</v>
      </c>
      <c r="M147" s="27">
        <f t="shared" si="36"/>
        <v>24.35605</v>
      </c>
      <c r="N147" s="27">
        <f t="shared" si="34"/>
        <v>1899.7719</v>
      </c>
      <c r="O147" s="38" t="s">
        <v>48</v>
      </c>
    </row>
    <row r="148" s="1" customFormat="1" ht="36" outlineLevel="1" spans="1:15">
      <c r="A148" s="24">
        <v>30</v>
      </c>
      <c r="B148" s="25" t="s">
        <v>85</v>
      </c>
      <c r="C148" s="26" t="s">
        <v>86</v>
      </c>
      <c r="D148" s="25" t="s">
        <v>26</v>
      </c>
      <c r="E148" s="17">
        <f>(2+2)*13</f>
        <v>52</v>
      </c>
      <c r="F148" s="27">
        <v>8</v>
      </c>
      <c r="G148" s="27">
        <f t="shared" si="35"/>
        <v>33</v>
      </c>
      <c r="H148" s="27">
        <v>33</v>
      </c>
      <c r="I148" s="39">
        <v>0</v>
      </c>
      <c r="J148" s="27">
        <v>0.5</v>
      </c>
      <c r="K148" s="40">
        <f>(F148+G148+J148)*$K$4</f>
        <v>3.735</v>
      </c>
      <c r="L148" s="17">
        <f>(F148+G148+J148+K148)*$L$4</f>
        <v>4.07115</v>
      </c>
      <c r="M148" s="27">
        <f t="shared" si="36"/>
        <v>49.30615</v>
      </c>
      <c r="N148" s="27">
        <f t="shared" si="34"/>
        <v>2563.9198</v>
      </c>
      <c r="O148" s="38" t="s">
        <v>48</v>
      </c>
    </row>
    <row r="149" s="1" customFormat="1" spans="1:15">
      <c r="A149" s="24">
        <v>36</v>
      </c>
      <c r="B149" s="29" t="s">
        <v>87</v>
      </c>
      <c r="C149" s="29"/>
      <c r="D149" s="29" t="s">
        <v>88</v>
      </c>
      <c r="E149" s="30"/>
      <c r="F149" s="24"/>
      <c r="G149" s="30"/>
      <c r="H149" s="30"/>
      <c r="I149" s="41"/>
      <c r="J149" s="30"/>
      <c r="K149" s="40"/>
      <c r="L149" s="17"/>
      <c r="M149" s="27"/>
      <c r="N149" s="27">
        <f>SUM(N121:N148)</f>
        <v>52436.7935</v>
      </c>
      <c r="O149" s="38"/>
    </row>
    <row r="150" ht="27" customHeight="1" spans="1:15">
      <c r="A150" s="42"/>
      <c r="B150" s="42"/>
      <c r="C150" s="42"/>
      <c r="D150" s="42"/>
      <c r="E150" s="43"/>
      <c r="F150" s="44"/>
      <c r="G150" s="43"/>
      <c r="H150" s="43"/>
      <c r="I150" s="45"/>
      <c r="J150" s="43"/>
      <c r="K150" s="43"/>
      <c r="L150" s="43"/>
      <c r="M150" s="46"/>
      <c r="N150" s="43">
        <f>N149+N119+N91+N63+N35</f>
        <v>281064.65865</v>
      </c>
      <c r="O150" s="42"/>
    </row>
  </sheetData>
  <autoFilter xmlns:etc="http://www.wps.cn/officeDocument/2017/etCustomData" ref="A3:O150" etc:filterBottomFollowUsedRange="0">
    <extLst/>
  </autoFilter>
  <mergeCells count="12">
    <mergeCell ref="A1:O1"/>
    <mergeCell ref="F2:L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dataValidations count="1">
    <dataValidation type="list" allowBlank="1" showInputMessage="1" showErrorMessage="1" sqref="D6:D12 D37:D41 D65:D69 D93:D97 D121:D126">
      <formula1>"m,m²,樘,套,件,项,个"</formula1>
    </dataValidation>
  </dataValidation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333</dc:creator>
  <cp:lastModifiedBy>AA</cp:lastModifiedBy>
  <dcterms:created xsi:type="dcterms:W3CDTF">2022-09-22T08:35:00Z</dcterms:created>
  <dcterms:modified xsi:type="dcterms:W3CDTF">2024-09-02T09:07:26Z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0002AD39E03546D2B6237E084CAEE2F1_13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