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 firstSheet="4" activeTab="1"/>
  </bookViews>
  <sheets>
    <sheet name="1结算审批表（本工程无）" sheetId="5" state="hidden" r:id="rId1"/>
    <sheet name="2资料存档目录" sheetId="1" r:id="rId2"/>
    <sheet name="3工程结算汇总表" sheetId="3" r:id="rId3"/>
    <sheet name="原清单" sheetId="8" r:id="rId4"/>
    <sheet name="变更" sheetId="9" r:id="rId5"/>
  </sheets>
  <definedNames>
    <definedName name="_xlnm.Print_Area" localSheetId="0">'1结算审批表（本工程无）'!$A$1:$D$15</definedName>
    <definedName name="_xlnm.Print_Area" localSheetId="1">'2资料存档目录'!$A$1:$F$11</definedName>
    <definedName name="_xlnm.Print_Area" localSheetId="2">'3工程结算汇总表'!$A$1:$H$32</definedName>
    <definedName name="A">EVALUATE(SUBSTITUTE(SUBSTITUTE(#REF!,"[","*ISTEXT(""["),"]","]"")"))</definedName>
    <definedName name="W">EVALUATE(#REF!)</definedName>
    <definedName name="_xlnm.Print_Area" localSheetId="3">原清单!$A$1:$K$27</definedName>
    <definedName name="_xlnm.Print_Area" localSheetId="4">变更!$A$1:$J$11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<sst xmlns="http://schemas.openxmlformats.org/spreadsheetml/2006/main" count="229" uniqueCount="150">
  <si>
    <t>开元壹号尚境苑项目（13#、14#前期开荒费、开办费、验房费）
物业服务合同结算审批表</t>
  </si>
  <si>
    <t>项目名称</t>
  </si>
  <si>
    <t>尚境苑项目13#、14#楼前期开荒费、开办费、验房费</t>
  </si>
  <si>
    <t>合同编号</t>
  </si>
  <si>
    <t>KYYH.61-GP-143</t>
  </si>
  <si>
    <t>合同名称</t>
  </si>
  <si>
    <t>开元壹号尚境苑项目物业服务外包协议</t>
  </si>
  <si>
    <t>合同金额</t>
  </si>
  <si>
    <t>811327.04元</t>
  </si>
  <si>
    <t>施工单位名称</t>
  </si>
  <si>
    <t>中浩德物业管理有限公司</t>
  </si>
  <si>
    <t>乙方送审价</t>
  </si>
  <si>
    <t>318549.17元</t>
  </si>
  <si>
    <t>工程结算金额</t>
  </si>
  <si>
    <t>主办人签字</t>
  </si>
  <si>
    <t xml:space="preserve">                                    日期：</t>
  </si>
  <si>
    <t>预决算部</t>
  </si>
  <si>
    <t>经理：                              日期：</t>
  </si>
  <si>
    <t>主管副总</t>
  </si>
  <si>
    <t xml:space="preserve">             日期：</t>
  </si>
  <si>
    <t>公司总经理</t>
  </si>
  <si>
    <t>审计部</t>
  </si>
  <si>
    <t>执行董事</t>
  </si>
  <si>
    <t>集团财务副总</t>
  </si>
  <si>
    <t>总裁</t>
  </si>
  <si>
    <t xml:space="preserve">              日期：</t>
  </si>
  <si>
    <t>董事长</t>
  </si>
  <si>
    <t>洛阳市洛龙区八里堂项目品牌墙及亮化包装设计制作合同
结算资料存档目录</t>
  </si>
  <si>
    <t>序号</t>
  </si>
  <si>
    <t>名称</t>
  </si>
  <si>
    <t>份/页</t>
  </si>
  <si>
    <t>页码</t>
  </si>
  <si>
    <t>原件/复印件</t>
  </si>
  <si>
    <t>备注</t>
  </si>
  <si>
    <t>资料存档目录</t>
  </si>
  <si>
    <t>1份1页</t>
  </si>
  <si>
    <t>/</t>
  </si>
  <si>
    <t>原件</t>
  </si>
  <si>
    <t>结算价汇总表</t>
  </si>
  <si>
    <t>签字版</t>
  </si>
  <si>
    <t>结算价明细汇总表</t>
  </si>
  <si>
    <t>工程验收单</t>
  </si>
  <si>
    <t>无</t>
  </si>
  <si>
    <t>结算申请单</t>
  </si>
  <si>
    <t>结算通知单</t>
  </si>
  <si>
    <t>施工合同</t>
  </si>
  <si>
    <t>复印件</t>
  </si>
  <si>
    <t>造价师：</t>
  </si>
  <si>
    <t>日期：</t>
  </si>
  <si>
    <t>洛阳市洛龙区八里堂项目品牌墙及亮化包装设计制作工程施工合同
结算汇总表</t>
  </si>
  <si>
    <t xml:space="preserve">合同编号： BLT-YX-024     合同金额：246,980.00元 </t>
  </si>
  <si>
    <t>合同名称： 悠然居项品牌墙及亮化包装设计制作合同</t>
  </si>
  <si>
    <t>甲    方：洛阳浩德龙瑞置业有限公司</t>
  </si>
  <si>
    <t>乙    方：洛阳泰智文化传媒有限公司</t>
  </si>
  <si>
    <t>土建（元）</t>
  </si>
  <si>
    <t>安装（元）</t>
  </si>
  <si>
    <t>合计（元）</t>
  </si>
  <si>
    <t>总计（元）</t>
  </si>
  <si>
    <t>一</t>
  </si>
  <si>
    <t>结算总造价</t>
  </si>
  <si>
    <t>图纸内结算值（合同内）</t>
  </si>
  <si>
    <t>变更</t>
  </si>
  <si>
    <t>签证</t>
  </si>
  <si>
    <t>罚款单</t>
  </si>
  <si>
    <t>二</t>
  </si>
  <si>
    <t>其他费用合计</t>
  </si>
  <si>
    <t>……</t>
  </si>
  <si>
    <t>三</t>
  </si>
  <si>
    <t>（小写）</t>
  </si>
  <si>
    <t>（大写）</t>
  </si>
  <si>
    <t>四</t>
  </si>
  <si>
    <t>应扣甲供材合计</t>
  </si>
  <si>
    <t>甲供材料一</t>
  </si>
  <si>
    <t>甲供材料二</t>
  </si>
  <si>
    <t>五</t>
  </si>
  <si>
    <t>应扣水电费合计</t>
  </si>
  <si>
    <t>水费</t>
  </si>
  <si>
    <t>电费</t>
  </si>
  <si>
    <t>六</t>
  </si>
  <si>
    <t>工程最终付款金额</t>
  </si>
  <si>
    <t>七</t>
  </si>
  <si>
    <t>工程最终发票金额</t>
  </si>
  <si>
    <t>甲方代表：                                   乙方代表：</t>
  </si>
  <si>
    <t>日期：                                        日期：</t>
  </si>
  <si>
    <t>悠然居项品牌墙及亮化包装设计制作清单</t>
  </si>
  <si>
    <t>项目类别</t>
  </si>
  <si>
    <t>项目特征</t>
  </si>
  <si>
    <t>单位</t>
  </si>
  <si>
    <t>数量</t>
  </si>
  <si>
    <t>不含税综合单价</t>
  </si>
  <si>
    <t>不含税合价</t>
  </si>
  <si>
    <t>税金</t>
  </si>
  <si>
    <t>含税总价</t>
  </si>
  <si>
    <t>元</t>
  </si>
  <si>
    <t>亮化、标识发光字
部分</t>
  </si>
  <si>
    <t>沿路树景/18棵</t>
  </si>
  <si>
    <t>1、LED穿孔串灯，50灯/串/中性光/40串/棵
2、质保：两年</t>
  </si>
  <si>
    <t>串</t>
  </si>
  <si>
    <t>品牌：深圳亮源</t>
  </si>
  <si>
    <t>1、LED流星雨，8条/串/中性光/8串/棵
2、质保：两年</t>
  </si>
  <si>
    <t>品牌：中山戈雅</t>
  </si>
  <si>
    <t>1、LED皮线灯，20米/盘/中性光/4盘/棵
2、质保：两年</t>
  </si>
  <si>
    <t>盘</t>
  </si>
  <si>
    <t>1、仿金布，45米/卷</t>
  </si>
  <si>
    <t>卷</t>
  </si>
  <si>
    <t>绿化带亮化</t>
  </si>
  <si>
    <t>1、LED投光灯，质保：两年
2、22棵树</t>
  </si>
  <si>
    <t>套</t>
  </si>
  <si>
    <t>品牌：骏涛</t>
  </si>
  <si>
    <t>1、网状满天星，4*6/盘/中性光
2、质保：两年</t>
  </si>
  <si>
    <t>1、满天星，冰蓝光
2、质保：两年</t>
  </si>
  <si>
    <t>落地发光字</t>
  </si>
  <si>
    <t>1、金属内发光（含底座）</t>
  </si>
  <si>
    <t>㎡</t>
  </si>
  <si>
    <t>落地道旗</t>
  </si>
  <si>
    <t>1、旗杆5.2米，旗高4.2*0.8米宽</t>
  </si>
  <si>
    <t>旋转高杆旗</t>
  </si>
  <si>
    <t>1、旗杆高15米，旗高4*1宽</t>
  </si>
  <si>
    <t>塔吊字</t>
  </si>
  <si>
    <t>1、镀锌铁皮，贴反光膜字
2个塔吊</t>
  </si>
  <si>
    <t>其他辅材</t>
  </si>
  <si>
    <t>电缆电线</t>
  </si>
  <si>
    <t>YC2*2.5mm</t>
  </si>
  <si>
    <t>米</t>
  </si>
  <si>
    <t>品牌：郑州三厂</t>
  </si>
  <si>
    <t>YC2*4mm</t>
  </si>
  <si>
    <t>变压电源</t>
  </si>
  <si>
    <t>1、12V/24V（12V38套  24V58套）</t>
  </si>
  <si>
    <t>品牌：明卓</t>
  </si>
  <si>
    <t>信号线</t>
  </si>
  <si>
    <t>控制器</t>
  </si>
  <si>
    <t>品牌：格瑞</t>
  </si>
  <si>
    <t>穿线管</t>
  </si>
  <si>
    <t>品牌： 联塑</t>
  </si>
  <si>
    <t>分支配电箱</t>
  </si>
  <si>
    <t>基础部分</t>
  </si>
  <si>
    <t>方案设计稿费+3D费用</t>
  </si>
  <si>
    <t>项</t>
  </si>
  <si>
    <t>运费-异地5m货车运输</t>
  </si>
  <si>
    <t>综合布线</t>
  </si>
  <si>
    <t>辅料</t>
  </si>
  <si>
    <t>合计</t>
  </si>
  <si>
    <t>合同优惠率</t>
  </si>
  <si>
    <t>品牌墙</t>
  </si>
  <si>
    <t>拆改</t>
  </si>
  <si>
    <t>拆除树灯重新安装</t>
  </si>
  <si>
    <t>棵</t>
  </si>
  <si>
    <t>增加电缆</t>
  </si>
  <si>
    <t>m</t>
  </si>
  <si>
    <t>落地道旗拆除后重新施工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</si>
</sst>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&quot; &quot;"/>
    <numFmt numFmtId="178" formatCode="0.000%"/>
    <numFmt numFmtId="179" formatCode="0_ "/>
    <numFmt numFmtId="180" formatCode="#,##0.00&quot;元&quot;"/>
    <numFmt numFmtId="181" formatCode="[DBNum2][$RMB]General;[Red][DBNum2][$RMB]General"/>
    <numFmt numFmtId="182" formatCode="#,##0.00_ "/>
  </numFmts>
  <fonts count="60">
    <font>
      <sz val="12"/>
      <name val="宋体"/>
      <charset val="134"/>
    </font>
    <font>
      <sz val="10"/>
      <color indexed="8"/>
      <name val="宋体"/>
      <charset val="134"/>
      <scheme val="minor"/>
    </font>
    <font>
      <b/>
      <sz val="10"/>
      <color indexed="8"/>
      <name val="宋体"/>
      <charset val="134"/>
      <scheme val="minor"/>
    </font>
    <font>
      <sz val="11"/>
      <color rgb="FF000000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0"/>
      <name val="宋体"/>
      <charset val="134"/>
      <scheme val="minor"/>
    </font>
    <font>
      <sz val="8"/>
      <color rgb="FF000000"/>
      <name val="宋体"/>
      <charset val="134"/>
    </font>
    <font>
      <b/>
      <sz val="10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4"/>
      <name val="楷体_GB2312"/>
      <charset val="134"/>
    </font>
    <font>
      <sz val="12"/>
      <name val="楷体_GB2312"/>
      <charset val="134"/>
    </font>
    <font>
      <b/>
      <sz val="11"/>
      <name val="楷体_GB2312"/>
      <charset val="134"/>
    </font>
    <font>
      <b/>
      <sz val="10.5"/>
      <name val="楷体_GB2312"/>
      <charset val="134"/>
    </font>
    <font>
      <sz val="10.5"/>
      <name val="楷体_GB2312"/>
      <charset val="134"/>
    </font>
    <font>
      <sz val="10"/>
      <name val="Times New Roman"/>
      <charset val="134"/>
    </font>
    <font>
      <b/>
      <sz val="12"/>
      <name val="楷体_GB2312"/>
      <charset val="134"/>
    </font>
    <font>
      <sz val="9"/>
      <color rgb="FF333333"/>
      <name val="Tahoma"/>
      <charset val="134"/>
    </font>
    <font>
      <sz val="10"/>
      <name val="宋体"/>
      <charset val="134"/>
    </font>
    <font>
      <b/>
      <sz val="14"/>
      <name val="宋体"/>
      <charset val="134"/>
    </font>
    <font>
      <b/>
      <sz val="12"/>
      <name val="宋体"/>
      <charset val="134"/>
    </font>
    <font>
      <b/>
      <sz val="15"/>
      <name val="楷体_GB2312"/>
      <charset val="134"/>
    </font>
    <font>
      <sz val="18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indexed="52"/>
      <name val="宋体"/>
      <charset val="134"/>
    </font>
    <font>
      <i/>
      <sz val="11"/>
      <color indexed="23"/>
      <name val="宋体"/>
      <charset val="134"/>
    </font>
    <font>
      <sz val="11"/>
      <color indexed="9"/>
      <name val="宋体"/>
      <charset val="134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b/>
      <sz val="11"/>
      <color indexed="9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sz val="11"/>
      <color indexed="20"/>
      <name val="宋体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62"/>
      <name val="宋体"/>
      <charset val="134"/>
    </font>
  </fonts>
  <fills count="5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6"/>
        <bgColor indexed="64"/>
      </patternFill>
    </fill>
  </fills>
  <borders count="5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medium">
        <color auto="1"/>
      </left>
      <right/>
      <top style="double">
        <color auto="1"/>
      </top>
      <bottom style="medium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/>
      <right style="medium">
        <color auto="1"/>
      </right>
      <top style="double">
        <color auto="1"/>
      </top>
      <bottom style="medium">
        <color auto="1"/>
      </bottom>
      <diagonal/>
    </border>
    <border>
      <left/>
      <right style="double">
        <color auto="1"/>
      </right>
      <top style="double">
        <color auto="1"/>
      </top>
      <bottom style="medium">
        <color auto="1"/>
      </bottom>
      <diagonal/>
    </border>
    <border>
      <left style="double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double">
        <color auto="1"/>
      </right>
      <top/>
      <bottom style="medium">
        <color auto="1"/>
      </bottom>
      <diagonal/>
    </border>
    <border>
      <left style="double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double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double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double">
        <color auto="1"/>
      </bottom>
      <diagonal/>
    </border>
    <border>
      <left/>
      <right style="medium">
        <color auto="1"/>
      </right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/>
      <right style="double">
        <color auto="1"/>
      </right>
      <top style="medium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double">
        <color auto="1"/>
      </right>
      <top style="medium">
        <color auto="1"/>
      </top>
      <bottom/>
      <diagonal/>
    </border>
    <border>
      <left style="double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double">
        <color auto="1"/>
      </right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37">
    <xf numFmtId="0" fontId="0" fillId="0" borderId="0">
      <alignment vertical="center"/>
    </xf>
    <xf numFmtId="43" fontId="24" fillId="0" borderId="0" applyFont="0" applyFill="0" applyBorder="0" applyAlignment="0" applyProtection="0">
      <alignment vertical="center"/>
    </xf>
    <xf numFmtId="44" fontId="24" fillId="0" borderId="0" applyFon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41" fontId="24" fillId="0" borderId="0" applyFont="0" applyFill="0" applyBorder="0" applyAlignment="0" applyProtection="0">
      <alignment vertical="center"/>
    </xf>
    <xf numFmtId="42" fontId="24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4" fillId="4" borderId="40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41" applyNumberFormat="0" applyFill="0" applyAlignment="0" applyProtection="0">
      <alignment vertical="center"/>
    </xf>
    <xf numFmtId="0" fontId="31" fillId="0" borderId="41" applyNumberFormat="0" applyFill="0" applyAlignment="0" applyProtection="0">
      <alignment vertical="center"/>
    </xf>
    <xf numFmtId="0" fontId="32" fillId="0" borderId="42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5" borderId="43" applyNumberFormat="0" applyAlignment="0" applyProtection="0">
      <alignment vertical="center"/>
    </xf>
    <xf numFmtId="0" fontId="34" fillId="6" borderId="44" applyNumberFormat="0" applyAlignment="0" applyProtection="0">
      <alignment vertical="center"/>
    </xf>
    <xf numFmtId="0" fontId="35" fillId="6" borderId="43" applyNumberFormat="0" applyAlignment="0" applyProtection="0">
      <alignment vertical="center"/>
    </xf>
    <xf numFmtId="0" fontId="36" fillId="7" borderId="45" applyNumberFormat="0" applyAlignment="0" applyProtection="0">
      <alignment vertical="center"/>
    </xf>
    <xf numFmtId="0" fontId="37" fillId="0" borderId="46" applyNumberFormat="0" applyFill="0" applyAlignment="0" applyProtection="0">
      <alignment vertical="center"/>
    </xf>
    <xf numFmtId="0" fontId="38" fillId="0" borderId="47" applyNumberFormat="0" applyFill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4" fillId="36" borderId="48" applyNumberFormat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39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40" borderId="0" applyNumberFormat="0" applyBorder="0" applyAlignment="0" applyProtection="0">
      <alignment vertical="center"/>
    </xf>
    <xf numFmtId="0" fontId="4" fillId="41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40" borderId="0" applyNumberFormat="0" applyBorder="0" applyAlignment="0" applyProtection="0">
      <alignment vertical="center"/>
    </xf>
    <xf numFmtId="0" fontId="47" fillId="36" borderId="49" applyNumberFormat="0" applyAlignment="0" applyProtection="0">
      <alignment vertical="center"/>
    </xf>
    <xf numFmtId="0" fontId="0" fillId="0" borderId="0">
      <alignment vertical="center"/>
    </xf>
    <xf numFmtId="0" fontId="4" fillId="41" borderId="0" applyNumberFormat="0" applyBorder="0" applyAlignment="0" applyProtection="0">
      <alignment vertical="center"/>
    </xf>
    <xf numFmtId="0" fontId="48" fillId="42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9" borderId="0" applyNumberFormat="0" applyBorder="0" applyAlignment="0" applyProtection="0">
      <alignment vertical="center"/>
    </xf>
    <xf numFmtId="0" fontId="47" fillId="36" borderId="49" applyNumberFormat="0" applyAlignment="0" applyProtection="0">
      <alignment vertical="center"/>
    </xf>
    <xf numFmtId="0" fontId="4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43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4" fillId="44" borderId="0" applyNumberFormat="0" applyBorder="0" applyAlignment="0" applyProtection="0">
      <alignment vertical="center"/>
    </xf>
    <xf numFmtId="0" fontId="4" fillId="44" borderId="0" applyNumberFormat="0" applyBorder="0" applyAlignment="0" applyProtection="0">
      <alignment vertical="center"/>
    </xf>
    <xf numFmtId="0" fontId="4" fillId="40" borderId="0" applyNumberFormat="0" applyBorder="0" applyAlignment="0" applyProtection="0">
      <alignment vertical="center"/>
    </xf>
    <xf numFmtId="0" fontId="4" fillId="45" borderId="0" applyNumberFormat="0" applyBorder="0" applyAlignment="0" applyProtection="0">
      <alignment vertical="center"/>
    </xf>
    <xf numFmtId="0" fontId="44" fillId="36" borderId="48" applyNumberFormat="0" applyAlignment="0" applyProtection="0">
      <alignment vertical="center"/>
    </xf>
    <xf numFmtId="0" fontId="4" fillId="45" borderId="0" applyNumberFormat="0" applyBorder="0" applyAlignment="0" applyProtection="0">
      <alignment vertical="center"/>
    </xf>
    <xf numFmtId="0" fontId="4" fillId="41" borderId="0" applyNumberFormat="0" applyBorder="0" applyAlignment="0" applyProtection="0">
      <alignment vertical="center"/>
    </xf>
    <xf numFmtId="0" fontId="49" fillId="46" borderId="50" applyNumberFormat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47" borderId="0" applyNumberFormat="0" applyBorder="0" applyAlignment="0" applyProtection="0">
      <alignment vertical="center"/>
    </xf>
    <xf numFmtId="0" fontId="48" fillId="42" borderId="0" applyNumberFormat="0" applyBorder="0" applyAlignment="0" applyProtection="0">
      <alignment vertical="center"/>
    </xf>
    <xf numFmtId="0" fontId="4" fillId="47" borderId="0" applyNumberFormat="0" applyBorder="0" applyAlignment="0" applyProtection="0">
      <alignment vertical="center"/>
    </xf>
    <xf numFmtId="0" fontId="46" fillId="48" borderId="0" applyNumberFormat="0" applyBorder="0" applyAlignment="0" applyProtection="0">
      <alignment vertical="center"/>
    </xf>
    <xf numFmtId="0" fontId="46" fillId="48" borderId="0" applyNumberFormat="0" applyBorder="0" applyAlignment="0" applyProtection="0">
      <alignment vertical="center"/>
    </xf>
    <xf numFmtId="0" fontId="46" fillId="40" borderId="0" applyNumberFormat="0" applyBorder="0" applyAlignment="0" applyProtection="0">
      <alignment vertical="center"/>
    </xf>
    <xf numFmtId="0" fontId="46" fillId="45" borderId="0" applyNumberFormat="0" applyBorder="0" applyAlignment="0" applyProtection="0">
      <alignment vertical="center"/>
    </xf>
    <xf numFmtId="0" fontId="46" fillId="45" borderId="0" applyNumberFormat="0" applyBorder="0" applyAlignment="0" applyProtection="0">
      <alignment vertical="center"/>
    </xf>
    <xf numFmtId="0" fontId="46" fillId="49" borderId="0" applyNumberFormat="0" applyBorder="0" applyAlignment="0" applyProtection="0">
      <alignment vertical="center"/>
    </xf>
    <xf numFmtId="0" fontId="46" fillId="49" borderId="0" applyNumberFormat="0" applyBorder="0" applyAlignment="0" applyProtection="0">
      <alignment vertical="center"/>
    </xf>
    <xf numFmtId="0" fontId="46" fillId="50" borderId="0" applyNumberFormat="0" applyBorder="0" applyAlignment="0" applyProtection="0">
      <alignment vertical="center"/>
    </xf>
    <xf numFmtId="0" fontId="46" fillId="50" borderId="0" applyNumberFormat="0" applyBorder="0" applyAlignment="0" applyProtection="0">
      <alignment vertical="center"/>
    </xf>
    <xf numFmtId="0" fontId="46" fillId="51" borderId="0" applyNumberFormat="0" applyBorder="0" applyAlignment="0" applyProtection="0">
      <alignment vertical="center"/>
    </xf>
    <xf numFmtId="0" fontId="46" fillId="51" borderId="0" applyNumberFormat="0" applyBorder="0" applyAlignment="0" applyProtection="0">
      <alignment vertical="center"/>
    </xf>
    <xf numFmtId="0" fontId="50" fillId="0" borderId="51" applyNumberFormat="0" applyFill="0" applyAlignment="0" applyProtection="0">
      <alignment vertical="center"/>
    </xf>
    <xf numFmtId="0" fontId="50" fillId="0" borderId="51" applyNumberFormat="0" applyFill="0" applyAlignment="0" applyProtection="0">
      <alignment vertical="center"/>
    </xf>
    <xf numFmtId="0" fontId="51" fillId="0" borderId="52" applyNumberFormat="0" applyFill="0" applyAlignment="0" applyProtection="0">
      <alignment vertical="center"/>
    </xf>
    <xf numFmtId="0" fontId="51" fillId="0" borderId="52" applyNumberFormat="0" applyFill="0" applyAlignment="0" applyProtection="0">
      <alignment vertical="center"/>
    </xf>
    <xf numFmtId="0" fontId="52" fillId="0" borderId="53" applyNumberFormat="0" applyFill="0" applyAlignment="0" applyProtection="0">
      <alignment vertical="center"/>
    </xf>
    <xf numFmtId="0" fontId="52" fillId="0" borderId="53" applyNumberFormat="0" applyFill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4" fillId="39" borderId="0" applyNumberFormat="0" applyBorder="0" applyAlignment="0" applyProtection="0">
      <alignment vertical="center"/>
    </xf>
    <xf numFmtId="0" fontId="54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5" fillId="37" borderId="0" applyNumberFormat="0" applyBorder="0" applyAlignment="0" applyProtection="0">
      <alignment vertical="center"/>
    </xf>
    <xf numFmtId="0" fontId="55" fillId="37" borderId="0" applyNumberFormat="0" applyBorder="0" applyAlignment="0" applyProtection="0">
      <alignment vertical="center"/>
    </xf>
    <xf numFmtId="0" fontId="56" fillId="0" borderId="54" applyNumberFormat="0" applyFill="0" applyAlignment="0" applyProtection="0">
      <alignment vertical="center"/>
    </xf>
    <xf numFmtId="0" fontId="56" fillId="0" borderId="54" applyNumberFormat="0" applyFill="0" applyAlignment="0" applyProtection="0">
      <alignment vertical="center"/>
    </xf>
    <xf numFmtId="0" fontId="49" fillId="46" borderId="50" applyNumberFormat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8" fillId="0" borderId="55" applyNumberFormat="0" applyFill="0" applyAlignment="0" applyProtection="0">
      <alignment vertical="center"/>
    </xf>
    <xf numFmtId="0" fontId="58" fillId="0" borderId="55" applyNumberFormat="0" applyFill="0" applyAlignment="0" applyProtection="0">
      <alignment vertical="center"/>
    </xf>
    <xf numFmtId="0" fontId="46" fillId="52" borderId="0" applyNumberFormat="0" applyBorder="0" applyAlignment="0" applyProtection="0">
      <alignment vertical="center"/>
    </xf>
    <xf numFmtId="0" fontId="46" fillId="52" borderId="0" applyNumberFormat="0" applyBorder="0" applyAlignment="0" applyProtection="0">
      <alignment vertical="center"/>
    </xf>
    <xf numFmtId="0" fontId="46" fillId="53" borderId="0" applyNumberFormat="0" applyBorder="0" applyAlignment="0" applyProtection="0">
      <alignment vertical="center"/>
    </xf>
    <xf numFmtId="0" fontId="46" fillId="53" borderId="0" applyNumberFormat="0" applyBorder="0" applyAlignment="0" applyProtection="0">
      <alignment vertical="center"/>
    </xf>
    <xf numFmtId="0" fontId="46" fillId="54" borderId="0" applyNumberFormat="0" applyBorder="0" applyAlignment="0" applyProtection="0">
      <alignment vertical="center"/>
    </xf>
    <xf numFmtId="0" fontId="46" fillId="54" borderId="0" applyNumberFormat="0" applyBorder="0" applyAlignment="0" applyProtection="0">
      <alignment vertical="center"/>
    </xf>
    <xf numFmtId="0" fontId="46" fillId="49" borderId="0" applyNumberFormat="0" applyBorder="0" applyAlignment="0" applyProtection="0">
      <alignment vertical="center"/>
    </xf>
    <xf numFmtId="0" fontId="46" fillId="49" borderId="0" applyNumberFormat="0" applyBorder="0" applyAlignment="0" applyProtection="0">
      <alignment vertical="center"/>
    </xf>
    <xf numFmtId="0" fontId="46" fillId="50" borderId="0" applyNumberFormat="0" applyBorder="0" applyAlignment="0" applyProtection="0">
      <alignment vertical="center"/>
    </xf>
    <xf numFmtId="0" fontId="46" fillId="50" borderId="0" applyNumberFormat="0" applyBorder="0" applyAlignment="0" applyProtection="0">
      <alignment vertical="center"/>
    </xf>
    <xf numFmtId="0" fontId="46" fillId="55" borderId="0" applyNumberFormat="0" applyBorder="0" applyAlignment="0" applyProtection="0">
      <alignment vertical="center"/>
    </xf>
    <xf numFmtId="0" fontId="46" fillId="55" borderId="0" applyNumberFormat="0" applyBorder="0" applyAlignment="0" applyProtection="0">
      <alignment vertical="center"/>
    </xf>
    <xf numFmtId="0" fontId="59" fillId="44" borderId="48" applyNumberFormat="0" applyAlignment="0" applyProtection="0">
      <alignment vertical="center"/>
    </xf>
    <xf numFmtId="0" fontId="59" fillId="44" borderId="48" applyNumberFormat="0" applyAlignment="0" applyProtection="0">
      <alignment vertical="center"/>
    </xf>
    <xf numFmtId="0" fontId="0" fillId="56" borderId="56" applyNumberFormat="0" applyFont="0" applyAlignment="0" applyProtection="0">
      <alignment vertical="center"/>
    </xf>
    <xf numFmtId="0" fontId="0" fillId="56" borderId="56" applyNumberFormat="0" applyFont="0" applyAlignment="0" applyProtection="0">
      <alignment vertical="center"/>
    </xf>
    <xf numFmtId="9" fontId="0" fillId="0" borderId="0" applyFont="0" applyFill="0" applyBorder="0" applyAlignment="0" applyProtection="0"/>
  </cellStyleXfs>
  <cellXfs count="161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left" vertical="center" wrapText="1"/>
    </xf>
    <xf numFmtId="49" fontId="4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9" fontId="4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right" vertical="center"/>
    </xf>
    <xf numFmtId="178" fontId="1" fillId="0" borderId="0" xfId="3" applyNumberFormat="1" applyFont="1" applyFill="1" applyBorder="1" applyAlignment="1">
      <alignment vertical="center"/>
    </xf>
    <xf numFmtId="176" fontId="5" fillId="0" borderId="1" xfId="0" applyNumberFormat="1" applyFont="1" applyFill="1" applyBorder="1" applyAlignment="1">
      <alignment horizontal="right" vertical="center"/>
    </xf>
    <xf numFmtId="179" fontId="4" fillId="0" borderId="1" xfId="0" applyNumberFormat="1" applyFont="1" applyFill="1" applyBorder="1" applyAlignment="1">
      <alignment horizontal="center" vertical="center"/>
    </xf>
    <xf numFmtId="179" fontId="1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right" vertical="center"/>
    </xf>
    <xf numFmtId="0" fontId="2" fillId="0" borderId="1" xfId="0" applyFont="1" applyFill="1" applyBorder="1" applyAlignment="1">
      <alignment horizontal="center" vertical="center"/>
    </xf>
    <xf numFmtId="10" fontId="2" fillId="0" borderId="1" xfId="3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49" fontId="9" fillId="2" borderId="2" xfId="0" applyNumberFormat="1" applyFont="1" applyFill="1" applyBorder="1" applyAlignment="1">
      <alignment horizontal="center" vertical="center" wrapText="1"/>
    </xf>
    <xf numFmtId="49" fontId="9" fillId="2" borderId="3" xfId="0" applyNumberFormat="1" applyFont="1" applyFill="1" applyBorder="1" applyAlignment="1">
      <alignment horizontal="center" vertical="center" wrapText="1"/>
    </xf>
    <xf numFmtId="49" fontId="9" fillId="2" borderId="3" xfId="0" applyNumberFormat="1" applyFont="1" applyFill="1" applyBorder="1" applyAlignment="1">
      <alignment horizontal="left" vertical="center" wrapText="1"/>
    </xf>
    <xf numFmtId="49" fontId="1" fillId="2" borderId="4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176" fontId="6" fillId="3" borderId="1" xfId="0" applyNumberFormat="1" applyFont="1" applyFill="1" applyBorder="1" applyAlignment="1">
      <alignment horizontal="right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76" fontId="10" fillId="3" borderId="1" xfId="0" applyNumberFormat="1" applyFont="1" applyFill="1" applyBorder="1" applyAlignment="1">
      <alignment horizontal="right" vertical="center"/>
    </xf>
    <xf numFmtId="176" fontId="1" fillId="0" borderId="1" xfId="0" applyNumberFormat="1" applyFont="1" applyFill="1" applyBorder="1" applyAlignment="1">
      <alignment horizontal="right" vertical="center" wrapText="1"/>
    </xf>
    <xf numFmtId="176" fontId="1" fillId="0" borderId="1" xfId="0" applyNumberFormat="1" applyFont="1" applyFill="1" applyBorder="1" applyAlignment="1">
      <alignment horizontal="right" vertical="center"/>
    </xf>
    <xf numFmtId="49" fontId="1" fillId="0" borderId="1" xfId="0" applyNumberFormat="1" applyFont="1" applyFill="1" applyBorder="1" applyAlignment="1">
      <alignment horizontal="left"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49" fontId="9" fillId="2" borderId="5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9" fontId="1" fillId="2" borderId="6" xfId="0" applyNumberFormat="1" applyFont="1" applyFill="1" applyBorder="1" applyAlignment="1">
      <alignment horizontal="center" vertical="center" wrapText="1"/>
    </xf>
    <xf numFmtId="9" fontId="1" fillId="2" borderId="1" xfId="0" applyNumberFormat="1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vertical="center"/>
    </xf>
    <xf numFmtId="179" fontId="1" fillId="0" borderId="6" xfId="0" applyNumberFormat="1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vertical="center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12" fillId="0" borderId="7" xfId="0" applyFont="1" applyBorder="1" applyAlignment="1">
      <alignment horizontal="left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top" wrapText="1"/>
    </xf>
    <xf numFmtId="0" fontId="13" fillId="0" borderId="10" xfId="0" applyFont="1" applyBorder="1" applyAlignment="1">
      <alignment horizontal="center" vertical="top" wrapText="1"/>
    </xf>
    <xf numFmtId="0" fontId="13" fillId="0" borderId="11" xfId="0" applyFont="1" applyBorder="1" applyAlignment="1">
      <alignment horizontal="center" vertical="top" wrapText="1"/>
    </xf>
    <xf numFmtId="0" fontId="13" fillId="0" borderId="12" xfId="0" applyFont="1" applyBorder="1" applyAlignment="1">
      <alignment horizontal="center" vertical="top" wrapText="1"/>
    </xf>
    <xf numFmtId="0" fontId="14" fillId="0" borderId="13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justify" vertical="top" wrapText="1"/>
    </xf>
    <xf numFmtId="0" fontId="14" fillId="0" borderId="15" xfId="0" applyFont="1" applyBorder="1" applyAlignment="1">
      <alignment horizontal="justify" vertical="top" wrapText="1"/>
    </xf>
    <xf numFmtId="0" fontId="14" fillId="0" borderId="16" xfId="0" applyFont="1" applyBorder="1" applyAlignment="1">
      <alignment horizontal="justify" vertical="top" wrapText="1"/>
    </xf>
    <xf numFmtId="0" fontId="15" fillId="0" borderId="17" xfId="0" applyFont="1" applyBorder="1" applyAlignment="1">
      <alignment horizontal="justify" vertical="top" wrapText="1"/>
    </xf>
    <xf numFmtId="179" fontId="15" fillId="0" borderId="17" xfId="0" applyNumberFormat="1" applyFont="1" applyBorder="1" applyAlignment="1">
      <alignment horizontal="justify" vertical="top" wrapText="1"/>
    </xf>
    <xf numFmtId="0" fontId="15" fillId="0" borderId="13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justify" vertical="top" wrapText="1"/>
    </xf>
    <xf numFmtId="0" fontId="15" fillId="0" borderId="15" xfId="0" applyFont="1" applyBorder="1" applyAlignment="1">
      <alignment horizontal="justify" vertical="top" wrapText="1"/>
    </xf>
    <xf numFmtId="0" fontId="15" fillId="0" borderId="16" xfId="0" applyFont="1" applyBorder="1" applyAlignment="1">
      <alignment horizontal="justify" vertical="top" wrapText="1"/>
    </xf>
    <xf numFmtId="179" fontId="15" fillId="0" borderId="18" xfId="0" applyNumberFormat="1" applyFont="1" applyBorder="1" applyAlignment="1">
      <alignment horizontal="justify" vertical="top" wrapText="1"/>
    </xf>
    <xf numFmtId="0" fontId="15" fillId="0" borderId="18" xfId="0" applyFont="1" applyBorder="1" applyAlignment="1">
      <alignment horizontal="justify" vertical="top" wrapText="1"/>
    </xf>
    <xf numFmtId="0" fontId="14" fillId="0" borderId="19" xfId="0" applyFont="1" applyBorder="1" applyAlignment="1">
      <alignment horizontal="center" vertical="center" wrapText="1"/>
    </xf>
    <xf numFmtId="0" fontId="14" fillId="0" borderId="20" xfId="0" applyFont="1" applyBorder="1" applyAlignment="1">
      <alignment horizontal="justify" vertical="top" wrapText="1"/>
    </xf>
    <xf numFmtId="0" fontId="14" fillId="0" borderId="21" xfId="0" applyFont="1" applyBorder="1" applyAlignment="1">
      <alignment horizontal="justify" vertical="top" wrapText="1"/>
    </xf>
    <xf numFmtId="180" fontId="15" fillId="0" borderId="14" xfId="0" applyNumberFormat="1" applyFont="1" applyBorder="1" applyAlignment="1">
      <alignment horizontal="justify" vertical="top" wrapText="1"/>
    </xf>
    <xf numFmtId="180" fontId="15" fillId="0" borderId="15" xfId="0" applyNumberFormat="1" applyFont="1" applyBorder="1" applyAlignment="1">
      <alignment horizontal="justify" vertical="top" wrapText="1"/>
    </xf>
    <xf numFmtId="180" fontId="15" fillId="0" borderId="22" xfId="0" applyNumberFormat="1" applyFont="1" applyBorder="1" applyAlignment="1">
      <alignment horizontal="justify" vertical="top" wrapText="1"/>
    </xf>
    <xf numFmtId="0" fontId="14" fillId="0" borderId="23" xfId="0" applyFont="1" applyBorder="1" applyAlignment="1">
      <alignment horizontal="justify" vertical="top" wrapText="1"/>
    </xf>
    <xf numFmtId="0" fontId="14" fillId="0" borderId="17" xfId="0" applyFont="1" applyBorder="1" applyAlignment="1">
      <alignment horizontal="justify" vertical="top" wrapText="1"/>
    </xf>
    <xf numFmtId="181" fontId="12" fillId="0" borderId="14" xfId="0" applyNumberFormat="1" applyFont="1" applyBorder="1" applyAlignment="1">
      <alignment horizontal="left" vertical="top" wrapText="1"/>
    </xf>
    <xf numFmtId="181" fontId="12" fillId="0" borderId="15" xfId="0" applyNumberFormat="1" applyFont="1" applyBorder="1" applyAlignment="1">
      <alignment horizontal="left" vertical="top" wrapText="1"/>
    </xf>
    <xf numFmtId="181" fontId="12" fillId="0" borderId="22" xfId="0" applyNumberFormat="1" applyFont="1" applyBorder="1" applyAlignment="1">
      <alignment horizontal="left" vertical="top" wrapText="1"/>
    </xf>
    <xf numFmtId="0" fontId="15" fillId="0" borderId="22" xfId="0" applyFont="1" applyBorder="1" applyAlignment="1">
      <alignment horizontal="justify" vertical="top" wrapText="1"/>
    </xf>
    <xf numFmtId="0" fontId="14" fillId="0" borderId="24" xfId="0" applyFont="1" applyBorder="1" applyAlignment="1">
      <alignment horizontal="justify" vertical="top" wrapText="1"/>
    </xf>
    <xf numFmtId="0" fontId="14" fillId="0" borderId="25" xfId="0" applyFont="1" applyBorder="1" applyAlignment="1">
      <alignment horizontal="justify" vertical="top" wrapText="1"/>
    </xf>
    <xf numFmtId="0" fontId="14" fillId="0" borderId="26" xfId="0" applyFont="1" applyBorder="1" applyAlignment="1">
      <alignment horizontal="center" vertical="center" wrapText="1"/>
    </xf>
    <xf numFmtId="0" fontId="14" fillId="0" borderId="27" xfId="0" applyFont="1" applyBorder="1" applyAlignment="1">
      <alignment horizontal="justify" vertical="top" wrapText="1"/>
    </xf>
    <xf numFmtId="0" fontId="15" fillId="0" borderId="28" xfId="0" applyFont="1" applyBorder="1" applyAlignment="1">
      <alignment horizontal="justify" vertical="top" wrapText="1"/>
    </xf>
    <xf numFmtId="0" fontId="15" fillId="0" borderId="29" xfId="0" applyFont="1" applyBorder="1" applyAlignment="1">
      <alignment horizontal="justify" vertical="top" wrapText="1"/>
    </xf>
    <xf numFmtId="181" fontId="12" fillId="0" borderId="28" xfId="0" applyNumberFormat="1" applyFont="1" applyBorder="1" applyAlignment="1">
      <alignment horizontal="left" vertical="top" wrapText="1"/>
    </xf>
    <xf numFmtId="181" fontId="12" fillId="0" borderId="30" xfId="0" applyNumberFormat="1" applyFont="1" applyBorder="1" applyAlignment="1">
      <alignment horizontal="left" vertical="top" wrapText="1"/>
    </xf>
    <xf numFmtId="181" fontId="12" fillId="0" borderId="31" xfId="0" applyNumberFormat="1" applyFont="1" applyBorder="1" applyAlignment="1">
      <alignment horizontal="left" vertical="top" wrapText="1"/>
    </xf>
    <xf numFmtId="0" fontId="16" fillId="0" borderId="0" xfId="0" applyFont="1" applyAlignment="1">
      <alignment vertical="center" wrapText="1"/>
    </xf>
    <xf numFmtId="0" fontId="17" fillId="0" borderId="0" xfId="0" applyFont="1" applyAlignment="1">
      <alignment horizontal="left" vertical="center"/>
    </xf>
    <xf numFmtId="0" fontId="14" fillId="0" borderId="0" xfId="0" applyFont="1" applyAlignment="1">
      <alignment horizontal="justify" vertical="center"/>
    </xf>
    <xf numFmtId="4" fontId="0" fillId="0" borderId="0" xfId="0" applyNumberFormat="1">
      <alignment vertical="center"/>
    </xf>
    <xf numFmtId="182" fontId="0" fillId="0" borderId="0" xfId="0" applyNumberFormat="1">
      <alignment vertical="center"/>
    </xf>
    <xf numFmtId="4" fontId="18" fillId="0" borderId="0" xfId="0" applyNumberFormat="1" applyFont="1">
      <alignment vertical="center"/>
    </xf>
    <xf numFmtId="0" fontId="19" fillId="0" borderId="0" xfId="0" applyFo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0" fontId="20" fillId="0" borderId="0" xfId="0" applyFont="1" applyBorder="1" applyAlignment="1">
      <alignment horizontal="center" vertical="center" wrapText="1"/>
    </xf>
    <xf numFmtId="0" fontId="21" fillId="0" borderId="0" xfId="0" applyFont="1" applyAlignment="1">
      <alignment vertical="center" wrapText="1"/>
    </xf>
    <xf numFmtId="0" fontId="21" fillId="0" borderId="2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176" fontId="19" fillId="0" borderId="1" xfId="0" applyNumberFormat="1" applyFont="1" applyBorder="1" applyAlignment="1">
      <alignment vertical="center" wrapText="1"/>
    </xf>
    <xf numFmtId="0" fontId="19" fillId="0" borderId="1" xfId="0" applyFont="1" applyBorder="1" applyAlignment="1">
      <alignment vertical="center" wrapText="1"/>
    </xf>
    <xf numFmtId="0" fontId="19" fillId="0" borderId="6" xfId="0" applyFont="1" applyBorder="1" applyAlignment="1">
      <alignment horizontal="left" vertical="center" wrapText="1"/>
    </xf>
    <xf numFmtId="0" fontId="19" fillId="0" borderId="0" xfId="0" applyFont="1" applyAlignment="1">
      <alignment vertical="center" wrapText="1"/>
    </xf>
    <xf numFmtId="0" fontId="19" fillId="0" borderId="6" xfId="0" applyFont="1" applyBorder="1" applyAlignment="1">
      <alignment horizontal="center" vertical="center" wrapText="1"/>
    </xf>
    <xf numFmtId="0" fontId="0" fillId="0" borderId="4" xfId="0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2" xfId="0" applyBorder="1" applyAlignment="1">
      <alignment horizontal="left" vertical="top" wrapText="1"/>
    </xf>
    <xf numFmtId="0" fontId="0" fillId="0" borderId="33" xfId="0" applyBorder="1" applyAlignment="1">
      <alignment horizontal="left" vertical="top" wrapText="1"/>
    </xf>
    <xf numFmtId="0" fontId="0" fillId="0" borderId="34" xfId="0" applyBorder="1" applyAlignment="1">
      <alignment horizontal="left" vertical="top" wrapText="1"/>
    </xf>
    <xf numFmtId="0" fontId="22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22" fillId="0" borderId="7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justify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justify" vertical="center" wrapText="1"/>
    </xf>
    <xf numFmtId="0" fontId="12" fillId="0" borderId="17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left" vertical="center" wrapText="1"/>
    </xf>
    <xf numFmtId="0" fontId="12" fillId="0" borderId="15" xfId="0" applyFont="1" applyBorder="1" applyAlignment="1">
      <alignment horizontal="left" vertical="center" wrapText="1"/>
    </xf>
    <xf numFmtId="0" fontId="12" fillId="0" borderId="22" xfId="0" applyFont="1" applyBorder="1" applyAlignment="1">
      <alignment horizontal="left" vertical="center" wrapText="1"/>
    </xf>
    <xf numFmtId="0" fontId="12" fillId="0" borderId="17" xfId="0" applyFont="1" applyBorder="1" applyAlignment="1">
      <alignment vertical="center" wrapText="1"/>
    </xf>
    <xf numFmtId="0" fontId="12" fillId="0" borderId="17" xfId="0" applyFont="1" applyBorder="1" applyAlignment="1">
      <alignment horizontal="left" vertical="center" wrapText="1"/>
    </xf>
    <xf numFmtId="180" fontId="12" fillId="0" borderId="18" xfId="0" applyNumberFormat="1" applyFont="1" applyBorder="1" applyAlignment="1">
      <alignment horizontal="left" vertical="center" wrapText="1"/>
    </xf>
    <xf numFmtId="0" fontId="12" fillId="0" borderId="19" xfId="0" applyFont="1" applyBorder="1" applyAlignment="1">
      <alignment horizontal="center" vertical="center" wrapText="1"/>
    </xf>
    <xf numFmtId="0" fontId="12" fillId="0" borderId="20" xfId="0" applyFont="1" applyBorder="1" applyAlignment="1">
      <alignment horizontal="left" wrapText="1"/>
    </xf>
    <xf numFmtId="0" fontId="12" fillId="0" borderId="35" xfId="0" applyFont="1" applyBorder="1" applyAlignment="1">
      <alignment horizontal="left" wrapText="1"/>
    </xf>
    <xf numFmtId="0" fontId="12" fillId="0" borderId="36" xfId="0" applyFont="1" applyBorder="1" applyAlignment="1">
      <alignment horizontal="left" wrapText="1"/>
    </xf>
    <xf numFmtId="0" fontId="23" fillId="0" borderId="0" xfId="0" applyNumberFormat="1" applyFont="1" applyAlignment="1">
      <alignment horizontal="left" vertical="center"/>
    </xf>
    <xf numFmtId="0" fontId="12" fillId="0" borderId="20" xfId="0" applyFont="1" applyBorder="1" applyAlignment="1">
      <alignment horizontal="center" wrapText="1"/>
    </xf>
    <xf numFmtId="0" fontId="12" fillId="0" borderId="35" xfId="0" applyFont="1" applyBorder="1" applyAlignment="1">
      <alignment horizontal="center" wrapText="1"/>
    </xf>
    <xf numFmtId="0" fontId="12" fillId="0" borderId="36" xfId="0" applyFont="1" applyBorder="1" applyAlignment="1">
      <alignment horizontal="center" wrapText="1"/>
    </xf>
    <xf numFmtId="0" fontId="12" fillId="0" borderId="37" xfId="107" applyNumberFormat="1" applyFont="1" applyFill="1" applyBorder="1" applyAlignment="1">
      <alignment horizontal="center" vertical="center" wrapText="1"/>
    </xf>
    <xf numFmtId="0" fontId="12" fillId="0" borderId="38" xfId="107" applyNumberFormat="1" applyFont="1" applyFill="1" applyBorder="1" applyAlignment="1">
      <alignment horizontal="center" wrapText="1"/>
    </xf>
    <xf numFmtId="0" fontId="12" fillId="0" borderId="39" xfId="107" applyNumberFormat="1" applyFont="1" applyFill="1" applyBorder="1" applyAlignment="1">
      <alignment horizontal="center" wrapText="1"/>
    </xf>
  </cellXfs>
  <cellStyles count="13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2" xfId="49"/>
    <cellStyle name="计算 2" xfId="50"/>
    <cellStyle name="20% - 强调文字颜色 3 2 2" xfId="51"/>
    <cellStyle name="40% - 强调文字颜色 1 2 2" xfId="52"/>
    <cellStyle name="20% - 强调文字颜色 2 2 2" xfId="53"/>
    <cellStyle name="解释性文本 2 2" xfId="54"/>
    <cellStyle name="60% - 强调文字颜色 2 2 2" xfId="55"/>
    <cellStyle name="40% - 强调文字颜色 4 2" xfId="56"/>
    <cellStyle name="40% - 强调文字颜色 1 2" xfId="57"/>
    <cellStyle name="40% - 强调文字颜色 2 2" xfId="58"/>
    <cellStyle name="输出 2" xfId="59"/>
    <cellStyle name="常规 3 2" xfId="60"/>
    <cellStyle name="20% - 强调文字颜色 4 2 2" xfId="61"/>
    <cellStyle name="适中 2" xfId="62"/>
    <cellStyle name="20% - 强调文字颜色 3 2" xfId="63"/>
    <cellStyle name="20% - 强调文字颜色 1 2 2" xfId="64"/>
    <cellStyle name="20% - 强调文字颜色 2 2" xfId="65"/>
    <cellStyle name="输出 2 2" xfId="66"/>
    <cellStyle name="20% - 强调文字颜色 4 2" xfId="67"/>
    <cellStyle name="常规 3" xfId="68"/>
    <cellStyle name="20% - 强调文字颜色 5 2" xfId="69"/>
    <cellStyle name="20% - 强调文字颜色 5 2 2" xfId="70"/>
    <cellStyle name="20% - 强调文字颜色 6 2" xfId="71"/>
    <cellStyle name="20% - 强调文字颜色 6 2 2" xfId="72"/>
    <cellStyle name="40% - 强调文字颜色 2 2 2" xfId="73"/>
    <cellStyle name="40% - 强调文字颜色 3 2" xfId="74"/>
    <cellStyle name="计算 2 2" xfId="75"/>
    <cellStyle name="40% - 强调文字颜色 3 2 2" xfId="76"/>
    <cellStyle name="40% - 强调文字颜色 4 2 2" xfId="77"/>
    <cellStyle name="检查单元格 2" xfId="78"/>
    <cellStyle name="40% - 强调文字颜色 5 2" xfId="79"/>
    <cellStyle name="40% - 强调文字颜色 5 2 2" xfId="80"/>
    <cellStyle name="40% - 强调文字颜色 6 2" xfId="81"/>
    <cellStyle name="适中 2 2" xfId="82"/>
    <cellStyle name="40% - 强调文字颜色 6 2 2" xfId="83"/>
    <cellStyle name="60% - 强调文字颜色 1 2" xfId="84"/>
    <cellStyle name="60% - 强调文字颜色 1 2 2" xfId="85"/>
    <cellStyle name="60% - 强调文字颜色 2 2" xfId="86"/>
    <cellStyle name="60% - 强调文字颜色 3 2" xfId="87"/>
    <cellStyle name="60% - 强调文字颜色 3 2 2" xfId="88"/>
    <cellStyle name="60% - 强调文字颜色 4 2" xfId="89"/>
    <cellStyle name="60% - 强调文字颜色 4 2 2" xfId="90"/>
    <cellStyle name="60% - 强调文字颜色 5 2" xfId="91"/>
    <cellStyle name="60% - 强调文字颜色 5 2 2" xfId="92"/>
    <cellStyle name="60% - 强调文字颜色 6 2" xfId="93"/>
    <cellStyle name="60% - 强调文字颜色 6 2 2" xfId="94"/>
    <cellStyle name="标题 1 2" xfId="95"/>
    <cellStyle name="标题 1 2 2" xfId="96"/>
    <cellStyle name="标题 2 2" xfId="97"/>
    <cellStyle name="标题 2 2 2" xfId="98"/>
    <cellStyle name="标题 3 2" xfId="99"/>
    <cellStyle name="标题 3 2 2" xfId="100"/>
    <cellStyle name="标题 4 2" xfId="101"/>
    <cellStyle name="标题 4 2 2" xfId="102"/>
    <cellStyle name="标题 5" xfId="103"/>
    <cellStyle name="标题 5 2" xfId="104"/>
    <cellStyle name="差 2" xfId="105"/>
    <cellStyle name="差 2 2" xfId="106"/>
    <cellStyle name="常规 2" xfId="107"/>
    <cellStyle name="常规 2 2" xfId="108"/>
    <cellStyle name="常规 4" xfId="109"/>
    <cellStyle name="好 2" xfId="110"/>
    <cellStyle name="好 2 2" xfId="111"/>
    <cellStyle name="汇总 2" xfId="112"/>
    <cellStyle name="汇总 2 2" xfId="113"/>
    <cellStyle name="检查单元格 2 2" xfId="114"/>
    <cellStyle name="解释性文本 2" xfId="115"/>
    <cellStyle name="警告文本 2" xfId="116"/>
    <cellStyle name="警告文本 2 2" xfId="117"/>
    <cellStyle name="链接单元格 2" xfId="118"/>
    <cellStyle name="链接单元格 2 2" xfId="119"/>
    <cellStyle name="强调文字颜色 1 2" xfId="120"/>
    <cellStyle name="强调文字颜色 1 2 2" xfId="121"/>
    <cellStyle name="强调文字颜色 2 2" xfId="122"/>
    <cellStyle name="强调文字颜色 2 2 2" xfId="123"/>
    <cellStyle name="强调文字颜色 3 2" xfId="124"/>
    <cellStyle name="强调文字颜色 3 2 2" xfId="125"/>
    <cellStyle name="强调文字颜色 4 2" xfId="126"/>
    <cellStyle name="强调文字颜色 4 2 2" xfId="127"/>
    <cellStyle name="强调文字颜色 5 2" xfId="128"/>
    <cellStyle name="强调文字颜色 5 2 2" xfId="129"/>
    <cellStyle name="强调文字颜色 6 2" xfId="130"/>
    <cellStyle name="强调文字颜色 6 2 2" xfId="131"/>
    <cellStyle name="输入 2" xfId="132"/>
    <cellStyle name="输入 2 2" xfId="133"/>
    <cellStyle name="注释 2" xfId="134"/>
    <cellStyle name="注释 2 2" xfId="135"/>
    <cellStyle name="百分比 2" xfId="136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G15"/>
  <sheetViews>
    <sheetView workbookViewId="0">
      <selection activeCell="B9" sqref="B9:D9"/>
    </sheetView>
  </sheetViews>
  <sheetFormatPr defaultColWidth="9" defaultRowHeight="14.25" outlineLevelCol="6"/>
  <cols>
    <col min="1" max="1" width="21" customWidth="1"/>
    <col min="2" max="2" width="25" customWidth="1"/>
    <col min="3" max="3" width="13.6" customWidth="1"/>
    <col min="4" max="4" width="28.9" customWidth="1"/>
  </cols>
  <sheetData>
    <row r="1" ht="24.6" customHeight="1" spans="1:4">
      <c r="A1" s="133" t="s">
        <v>0</v>
      </c>
      <c r="B1" s="134"/>
      <c r="C1" s="134"/>
      <c r="D1" s="134"/>
    </row>
    <row r="2" ht="24.6" customHeight="1" spans="1:4">
      <c r="A2" s="135"/>
      <c r="B2" s="135"/>
      <c r="C2" s="135"/>
      <c r="D2" s="135"/>
    </row>
    <row r="3" ht="59.4" customHeight="1" spans="1:4">
      <c r="A3" s="136" t="s">
        <v>1</v>
      </c>
      <c r="B3" s="137" t="s">
        <v>2</v>
      </c>
      <c r="C3" s="138" t="s">
        <v>3</v>
      </c>
      <c r="D3" s="139" t="s">
        <v>4</v>
      </c>
    </row>
    <row r="4" ht="34.5" customHeight="1" spans="1:4">
      <c r="A4" s="140" t="s">
        <v>5</v>
      </c>
      <c r="B4" s="141" t="s">
        <v>6</v>
      </c>
      <c r="C4" s="142" t="s">
        <v>7</v>
      </c>
      <c r="D4" s="143" t="s">
        <v>8</v>
      </c>
    </row>
    <row r="5" ht="32.25" customHeight="1" spans="1:4">
      <c r="A5" s="140" t="s">
        <v>9</v>
      </c>
      <c r="B5" s="144" t="s">
        <v>10</v>
      </c>
      <c r="C5" s="145"/>
      <c r="D5" s="146"/>
    </row>
    <row r="6" ht="38.25" customHeight="1" spans="1:4">
      <c r="A6" s="140" t="s">
        <v>11</v>
      </c>
      <c r="B6" s="147" t="s">
        <v>12</v>
      </c>
      <c r="C6" s="148" t="s">
        <v>13</v>
      </c>
      <c r="D6" s="149">
        <f>'3工程结算汇总表'!H7</f>
        <v>220999.167874464</v>
      </c>
    </row>
    <row r="7" ht="60" customHeight="1" spans="1:7">
      <c r="A7" s="150" t="s">
        <v>14</v>
      </c>
      <c r="B7" s="151" t="s">
        <v>15</v>
      </c>
      <c r="C7" s="152"/>
      <c r="D7" s="153"/>
      <c r="G7" s="154"/>
    </row>
    <row r="8" ht="60" customHeight="1" spans="1:4">
      <c r="A8" s="150" t="s">
        <v>16</v>
      </c>
      <c r="B8" s="151" t="s">
        <v>17</v>
      </c>
      <c r="C8" s="152"/>
      <c r="D8" s="153"/>
    </row>
    <row r="9" ht="60" customHeight="1" spans="1:4">
      <c r="A9" s="150" t="s">
        <v>18</v>
      </c>
      <c r="B9" s="155" t="s">
        <v>19</v>
      </c>
      <c r="C9" s="156"/>
      <c r="D9" s="157"/>
    </row>
    <row r="10" ht="60" customHeight="1" spans="1:4">
      <c r="A10" s="158" t="s">
        <v>20</v>
      </c>
      <c r="B10" s="159" t="s">
        <v>19</v>
      </c>
      <c r="C10" s="159"/>
      <c r="D10" s="160"/>
    </row>
    <row r="11" ht="60" customHeight="1" spans="1:4">
      <c r="A11" s="158" t="s">
        <v>21</v>
      </c>
      <c r="B11" s="159" t="s">
        <v>19</v>
      </c>
      <c r="C11" s="159"/>
      <c r="D11" s="160"/>
    </row>
    <row r="12" ht="60" customHeight="1" spans="1:4">
      <c r="A12" s="158" t="s">
        <v>22</v>
      </c>
      <c r="B12" s="159" t="s">
        <v>19</v>
      </c>
      <c r="C12" s="159"/>
      <c r="D12" s="160"/>
    </row>
    <row r="13" ht="60" customHeight="1" spans="1:4">
      <c r="A13" s="158" t="s">
        <v>23</v>
      </c>
      <c r="B13" s="159" t="s">
        <v>19</v>
      </c>
      <c r="C13" s="159"/>
      <c r="D13" s="160"/>
    </row>
    <row r="14" ht="60" customHeight="1" spans="1:4">
      <c r="A14" s="158" t="s">
        <v>24</v>
      </c>
      <c r="B14" s="159" t="s">
        <v>25</v>
      </c>
      <c r="C14" s="159"/>
      <c r="D14" s="160"/>
    </row>
    <row r="15" ht="60" customHeight="1" spans="1:4">
      <c r="A15" s="158" t="s">
        <v>26</v>
      </c>
      <c r="B15" s="159" t="s">
        <v>25</v>
      </c>
      <c r="C15" s="159"/>
      <c r="D15" s="160"/>
    </row>
  </sheetData>
  <mergeCells count="11">
    <mergeCell ref="B5:D5"/>
    <mergeCell ref="B7:D7"/>
    <mergeCell ref="B8:D8"/>
    <mergeCell ref="B9:D9"/>
    <mergeCell ref="B10:D10"/>
    <mergeCell ref="B11:D11"/>
    <mergeCell ref="B12:D12"/>
    <mergeCell ref="B13:D13"/>
    <mergeCell ref="B14:D14"/>
    <mergeCell ref="B15:D15"/>
    <mergeCell ref="A1:D2"/>
  </mergeCells>
  <pageMargins left="0.393700787401575" right="0.196850393700787" top="0.590551181102362" bottom="0.590551181102362" header="0.511811023622047" footer="0.511811023622047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L26"/>
  <sheetViews>
    <sheetView tabSelected="1" view="pageBreakPreview" zoomScale="130" zoomScaleNormal="115" workbookViewId="0">
      <selection activeCell="H9" sqref="H9"/>
    </sheetView>
  </sheetViews>
  <sheetFormatPr defaultColWidth="9" defaultRowHeight="14.25"/>
  <cols>
    <col min="1" max="1" width="4.875" style="113" customWidth="1"/>
    <col min="2" max="2" width="40.6" style="114" customWidth="1"/>
    <col min="3" max="3" width="8.9" style="114" customWidth="1"/>
    <col min="4" max="4" width="12" style="114" customWidth="1"/>
    <col min="5" max="5" width="13.5" style="114" customWidth="1"/>
    <col min="6" max="6" width="11.5" style="115" customWidth="1"/>
    <col min="7" max="12" width="9" style="114"/>
  </cols>
  <sheetData>
    <row r="1" ht="44.25" customHeight="1" spans="1:9">
      <c r="A1" s="116" t="s">
        <v>27</v>
      </c>
      <c r="B1" s="116"/>
      <c r="C1" s="116"/>
      <c r="D1" s="116"/>
      <c r="E1" s="116"/>
      <c r="F1" s="116"/>
      <c r="G1" s="117"/>
      <c r="H1" s="117"/>
      <c r="I1" s="117"/>
    </row>
    <row r="2" ht="30.75" customHeight="1" spans="1:6">
      <c r="A2" s="118" t="s">
        <v>28</v>
      </c>
      <c r="B2" s="119" t="s">
        <v>29</v>
      </c>
      <c r="C2" s="119" t="s">
        <v>30</v>
      </c>
      <c r="D2" s="119" t="s">
        <v>31</v>
      </c>
      <c r="E2" s="119" t="s">
        <v>32</v>
      </c>
      <c r="F2" s="120" t="s">
        <v>33</v>
      </c>
    </row>
    <row r="3" s="112" customFormat="1" ht="23.25" customHeight="1" spans="1:12">
      <c r="A3" s="121">
        <v>1</v>
      </c>
      <c r="B3" s="122" t="s">
        <v>34</v>
      </c>
      <c r="C3" s="123" t="s">
        <v>35</v>
      </c>
      <c r="D3" s="123" t="s">
        <v>36</v>
      </c>
      <c r="E3" s="123" t="s">
        <v>37</v>
      </c>
      <c r="F3" s="124"/>
      <c r="G3" s="125"/>
      <c r="H3" s="125"/>
      <c r="I3" s="125"/>
      <c r="J3" s="125"/>
      <c r="K3" s="125"/>
      <c r="L3" s="125"/>
    </row>
    <row r="4" s="112" customFormat="1" ht="23.25" customHeight="1" spans="1:12">
      <c r="A4" s="121">
        <v>2</v>
      </c>
      <c r="B4" s="122" t="s">
        <v>38</v>
      </c>
      <c r="C4" s="123" t="s">
        <v>35</v>
      </c>
      <c r="D4" s="123" t="s">
        <v>36</v>
      </c>
      <c r="E4" s="123" t="s">
        <v>39</v>
      </c>
      <c r="F4" s="124"/>
      <c r="G4" s="125"/>
      <c r="H4" s="125"/>
      <c r="I4" s="125"/>
      <c r="J4" s="125"/>
      <c r="K4" s="125"/>
      <c r="L4" s="125"/>
    </row>
    <row r="5" s="112" customFormat="1" ht="23.25" customHeight="1" spans="1:12">
      <c r="A5" s="121">
        <v>3</v>
      </c>
      <c r="B5" s="122" t="s">
        <v>40</v>
      </c>
      <c r="C5" s="123" t="s">
        <v>35</v>
      </c>
      <c r="D5" s="123" t="s">
        <v>36</v>
      </c>
      <c r="E5" s="123" t="s">
        <v>39</v>
      </c>
      <c r="F5" s="124"/>
      <c r="G5" s="125"/>
      <c r="H5" s="125"/>
      <c r="I5" s="125"/>
      <c r="J5" s="125"/>
      <c r="K5" s="125"/>
      <c r="L5" s="125"/>
    </row>
    <row r="6" s="112" customFormat="1" ht="23.25" customHeight="1" spans="1:12">
      <c r="A6" s="121">
        <v>4</v>
      </c>
      <c r="B6" s="122" t="s">
        <v>41</v>
      </c>
      <c r="C6" s="123" t="s">
        <v>35</v>
      </c>
      <c r="D6" s="123" t="s">
        <v>36</v>
      </c>
      <c r="E6" s="123" t="s">
        <v>37</v>
      </c>
      <c r="F6" s="126" t="s">
        <v>42</v>
      </c>
      <c r="G6" s="125"/>
      <c r="H6" s="125"/>
      <c r="I6" s="125"/>
      <c r="J6" s="125"/>
      <c r="K6" s="125"/>
      <c r="L6" s="125"/>
    </row>
    <row r="7" s="112" customFormat="1" ht="23.25" customHeight="1" spans="1:12">
      <c r="A7" s="121">
        <v>5</v>
      </c>
      <c r="B7" s="122" t="s">
        <v>43</v>
      </c>
      <c r="C7" s="123" t="s">
        <v>35</v>
      </c>
      <c r="D7" s="123" t="s">
        <v>36</v>
      </c>
      <c r="E7" s="123" t="s">
        <v>37</v>
      </c>
      <c r="F7" s="124"/>
      <c r="G7" s="125"/>
      <c r="H7" s="125"/>
      <c r="I7" s="125"/>
      <c r="J7" s="125"/>
      <c r="K7" s="125"/>
      <c r="L7" s="125"/>
    </row>
    <row r="8" s="112" customFormat="1" ht="23.25" customHeight="1" spans="1:12">
      <c r="A8" s="121">
        <v>6</v>
      </c>
      <c r="B8" s="122" t="s">
        <v>44</v>
      </c>
      <c r="C8" s="123" t="s">
        <v>35</v>
      </c>
      <c r="D8" s="123" t="s">
        <v>36</v>
      </c>
      <c r="E8" s="123" t="s">
        <v>37</v>
      </c>
      <c r="F8" s="124"/>
      <c r="G8" s="125"/>
      <c r="H8" s="125"/>
      <c r="I8" s="125"/>
      <c r="J8" s="125"/>
      <c r="K8" s="125"/>
      <c r="L8" s="125"/>
    </row>
    <row r="9" s="112" customFormat="1" ht="23.25" customHeight="1" spans="1:12">
      <c r="A9" s="121">
        <v>7</v>
      </c>
      <c r="B9" s="123" t="s">
        <v>45</v>
      </c>
      <c r="C9" s="123" t="s">
        <v>36</v>
      </c>
      <c r="D9" s="123" t="s">
        <v>36</v>
      </c>
      <c r="E9" s="123" t="s">
        <v>46</v>
      </c>
      <c r="F9" s="124"/>
      <c r="G9" s="125"/>
      <c r="H9" s="125"/>
      <c r="I9" s="125"/>
      <c r="J9" s="125"/>
      <c r="K9" s="125"/>
      <c r="L9" s="125"/>
    </row>
    <row r="10" spans="1:6">
      <c r="A10" s="127" t="s">
        <v>47</v>
      </c>
      <c r="B10" s="128"/>
      <c r="C10" s="128" t="s">
        <v>48</v>
      </c>
      <c r="D10" s="128"/>
      <c r="E10" s="128"/>
      <c r="F10" s="129"/>
    </row>
    <row r="11" ht="15" spans="1:6">
      <c r="A11" s="130"/>
      <c r="B11" s="131"/>
      <c r="C11" s="131"/>
      <c r="D11" s="131"/>
      <c r="E11" s="131"/>
      <c r="F11" s="132"/>
    </row>
    <row r="26" ht="43.5" customHeight="1"/>
  </sheetData>
  <mergeCells count="3">
    <mergeCell ref="A1:F1"/>
    <mergeCell ref="A10:B11"/>
    <mergeCell ref="C10:F11"/>
  </mergeCells>
  <pageMargins left="0.354330708661417" right="0.15748031496063" top="0.393700787401575" bottom="0.393700787401575" header="0.511811023622047" footer="0.511811023622047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N32"/>
  <sheetViews>
    <sheetView view="pageBreakPreview" zoomScale="130" zoomScaleNormal="130" workbookViewId="0">
      <selection activeCell="A1" sqref="A1:H1"/>
    </sheetView>
  </sheetViews>
  <sheetFormatPr defaultColWidth="9" defaultRowHeight="14.25"/>
  <cols>
    <col min="3" max="3" width="3.2" customWidth="1"/>
    <col min="4" max="4" width="9.2" customWidth="1"/>
    <col min="5" max="5" width="13.9" customWidth="1"/>
    <col min="6" max="6" width="12" customWidth="1"/>
    <col min="7" max="7" width="15" customWidth="1"/>
    <col min="8" max="8" width="16.1" customWidth="1"/>
    <col min="10" max="11" width="11.5"/>
    <col min="13" max="14" width="12.625"/>
  </cols>
  <sheetData>
    <row r="1" ht="37.5" customHeight="1" spans="1:8">
      <c r="A1" s="64" t="s">
        <v>49</v>
      </c>
      <c r="B1" s="65"/>
      <c r="C1" s="65"/>
      <c r="D1" s="65"/>
      <c r="E1" s="65"/>
      <c r="F1" s="65"/>
      <c r="G1" s="65"/>
      <c r="H1" s="65"/>
    </row>
    <row r="2" ht="31.8" customHeight="1" spans="1:8">
      <c r="A2" s="66" t="s">
        <v>50</v>
      </c>
      <c r="B2" s="66"/>
      <c r="C2" s="66"/>
      <c r="D2" s="66"/>
      <c r="E2" s="66"/>
      <c r="F2" s="66"/>
      <c r="G2" s="66"/>
      <c r="H2" s="66"/>
    </row>
    <row r="3" ht="23.25" customHeight="1" spans="1:8">
      <c r="A3" s="66" t="s">
        <v>51</v>
      </c>
      <c r="B3" s="66"/>
      <c r="C3" s="66"/>
      <c r="D3" s="66"/>
      <c r="E3" s="66"/>
      <c r="F3" s="66"/>
      <c r="G3" s="66"/>
      <c r="H3" s="66"/>
    </row>
    <row r="4" ht="25.5" customHeight="1" spans="1:8">
      <c r="A4" s="66" t="s">
        <v>52</v>
      </c>
      <c r="B4" s="66"/>
      <c r="C4" s="66"/>
      <c r="D4" s="66"/>
      <c r="E4" s="66"/>
      <c r="F4" s="66"/>
      <c r="G4" s="66"/>
      <c r="H4" s="66"/>
    </row>
    <row r="5" ht="30" customHeight="1" spans="1:11">
      <c r="A5" s="67" t="s">
        <v>53</v>
      </c>
      <c r="B5" s="67"/>
      <c r="C5" s="67"/>
      <c r="D5" s="67"/>
      <c r="E5" s="67"/>
      <c r="F5" s="67"/>
      <c r="G5" s="67"/>
      <c r="H5" s="67"/>
      <c r="K5" s="109">
        <v>246980</v>
      </c>
    </row>
    <row r="6" ht="20.25" customHeight="1" spans="1:13">
      <c r="A6" s="68" t="s">
        <v>28</v>
      </c>
      <c r="B6" s="69" t="s">
        <v>1</v>
      </c>
      <c r="C6" s="70"/>
      <c r="D6" s="71"/>
      <c r="E6" s="71" t="s">
        <v>54</v>
      </c>
      <c r="F6" s="71" t="s">
        <v>55</v>
      </c>
      <c r="G6" s="71" t="s">
        <v>56</v>
      </c>
      <c r="H6" s="72" t="s">
        <v>57</v>
      </c>
      <c r="K6" s="110"/>
      <c r="L6" s="110"/>
      <c r="M6" s="110">
        <f>+K5-H7</f>
        <v>25980.832125536</v>
      </c>
    </row>
    <row r="7" ht="20.25" customHeight="1" spans="1:13">
      <c r="A7" s="73" t="s">
        <v>58</v>
      </c>
      <c r="B7" s="74" t="s">
        <v>59</v>
      </c>
      <c r="C7" s="75"/>
      <c r="D7" s="76"/>
      <c r="E7" s="77">
        <f>E8+E9+E10+E11</f>
        <v>0</v>
      </c>
      <c r="F7" s="77">
        <v>0</v>
      </c>
      <c r="G7" s="77">
        <f>G8+G9+G10+G11</f>
        <v>0</v>
      </c>
      <c r="H7" s="78">
        <f>+H8+H9</f>
        <v>220999.167874464</v>
      </c>
      <c r="I7" s="111"/>
      <c r="K7" s="110"/>
      <c r="L7" s="110"/>
      <c r="M7" s="110"/>
    </row>
    <row r="8" ht="20.25" customHeight="1" spans="1:13">
      <c r="A8" s="79">
        <v>1.1</v>
      </c>
      <c r="B8" s="80" t="s">
        <v>60</v>
      </c>
      <c r="C8" s="81"/>
      <c r="D8" s="82"/>
      <c r="E8" s="77">
        <v>0</v>
      </c>
      <c r="F8" s="77">
        <v>0</v>
      </c>
      <c r="G8" s="77"/>
      <c r="H8" s="83">
        <f>+原清单!J27</f>
        <v>177190.125812591</v>
      </c>
      <c r="K8" s="110"/>
      <c r="L8" s="110"/>
      <c r="M8" s="110"/>
    </row>
    <row r="9" ht="20.25" customHeight="1" spans="1:14">
      <c r="A9" s="79">
        <v>1.2</v>
      </c>
      <c r="B9" s="80" t="s">
        <v>61</v>
      </c>
      <c r="C9" s="81"/>
      <c r="D9" s="82"/>
      <c r="E9" s="77">
        <v>0</v>
      </c>
      <c r="F9" s="77">
        <v>0</v>
      </c>
      <c r="G9" s="77">
        <v>0</v>
      </c>
      <c r="H9" s="83">
        <f>+变更!I11</f>
        <v>43809.0420618731</v>
      </c>
      <c r="K9" s="110"/>
      <c r="L9" s="110"/>
      <c r="M9" s="110"/>
      <c r="N9" s="110"/>
    </row>
    <row r="10" ht="20.25" customHeight="1" spans="1:13">
      <c r="A10" s="79">
        <v>1.3</v>
      </c>
      <c r="B10" s="80" t="s">
        <v>62</v>
      </c>
      <c r="C10" s="81"/>
      <c r="D10" s="82"/>
      <c r="E10" s="77">
        <v>0</v>
      </c>
      <c r="F10" s="77">
        <v>0</v>
      </c>
      <c r="G10" s="77">
        <v>0</v>
      </c>
      <c r="H10" s="84">
        <v>0</v>
      </c>
      <c r="K10" s="110"/>
      <c r="L10" s="110"/>
      <c r="M10" s="110"/>
    </row>
    <row r="11" ht="20.25" customHeight="1" spans="1:8">
      <c r="A11" s="79">
        <v>1.4</v>
      </c>
      <c r="B11" s="80" t="s">
        <v>63</v>
      </c>
      <c r="C11" s="81"/>
      <c r="D11" s="82"/>
      <c r="E11" s="77">
        <v>0</v>
      </c>
      <c r="F11" s="77">
        <v>0</v>
      </c>
      <c r="G11" s="77">
        <v>0</v>
      </c>
      <c r="H11" s="84">
        <v>0</v>
      </c>
    </row>
    <row r="12" ht="20.25" customHeight="1" spans="1:8">
      <c r="A12" s="73" t="s">
        <v>64</v>
      </c>
      <c r="B12" s="74" t="s">
        <v>65</v>
      </c>
      <c r="C12" s="75"/>
      <c r="D12" s="76"/>
      <c r="E12" s="80">
        <v>0</v>
      </c>
      <c r="F12" s="82"/>
      <c r="G12" s="77">
        <v>0</v>
      </c>
      <c r="H12" s="84">
        <v>0</v>
      </c>
    </row>
    <row r="13" ht="20.25" customHeight="1" spans="1:8">
      <c r="A13" s="79">
        <v>2.1</v>
      </c>
      <c r="B13" s="80" t="s">
        <v>66</v>
      </c>
      <c r="C13" s="81"/>
      <c r="D13" s="82"/>
      <c r="E13" s="80">
        <v>0</v>
      </c>
      <c r="F13" s="82"/>
      <c r="G13" s="77">
        <v>0</v>
      </c>
      <c r="H13" s="84">
        <v>0</v>
      </c>
    </row>
    <row r="14" ht="20.25" customHeight="1" spans="1:8">
      <c r="A14" s="79">
        <v>2.2</v>
      </c>
      <c r="B14" s="80" t="s">
        <v>66</v>
      </c>
      <c r="C14" s="81"/>
      <c r="D14" s="82"/>
      <c r="E14" s="80">
        <v>0</v>
      </c>
      <c r="F14" s="82"/>
      <c r="G14" s="77">
        <v>0</v>
      </c>
      <c r="H14" s="84">
        <v>0</v>
      </c>
    </row>
    <row r="15" ht="20.25" customHeight="1" spans="1:8">
      <c r="A15" s="85" t="s">
        <v>67</v>
      </c>
      <c r="B15" s="86" t="s">
        <v>13</v>
      </c>
      <c r="C15" s="87"/>
      <c r="D15" s="77" t="s">
        <v>68</v>
      </c>
      <c r="E15" s="88">
        <v>220999</v>
      </c>
      <c r="F15" s="89"/>
      <c r="G15" s="89"/>
      <c r="H15" s="90"/>
    </row>
    <row r="16" ht="20.25" customHeight="1" spans="1:8">
      <c r="A16" s="73"/>
      <c r="B16" s="91"/>
      <c r="C16" s="92"/>
      <c r="D16" s="77" t="s">
        <v>69</v>
      </c>
      <c r="E16" s="93">
        <f>+E15</f>
        <v>220999</v>
      </c>
      <c r="F16" s="94"/>
      <c r="G16" s="94"/>
      <c r="H16" s="95"/>
    </row>
    <row r="17" ht="20.25" customHeight="1" spans="1:8">
      <c r="A17" s="73" t="s">
        <v>70</v>
      </c>
      <c r="B17" s="74" t="s">
        <v>71</v>
      </c>
      <c r="C17" s="75"/>
      <c r="D17" s="76"/>
      <c r="E17" s="80">
        <v>0</v>
      </c>
      <c r="F17" s="81"/>
      <c r="G17" s="81"/>
      <c r="H17" s="96"/>
    </row>
    <row r="18" ht="20.25" customHeight="1" spans="1:8">
      <c r="A18" s="79">
        <v>4.1</v>
      </c>
      <c r="B18" s="80" t="s">
        <v>72</v>
      </c>
      <c r="C18" s="81"/>
      <c r="D18" s="82"/>
      <c r="E18" s="80">
        <v>0</v>
      </c>
      <c r="F18" s="81"/>
      <c r="G18" s="81"/>
      <c r="H18" s="96"/>
    </row>
    <row r="19" ht="20.25" customHeight="1" spans="1:8">
      <c r="A19" s="79">
        <v>4.2</v>
      </c>
      <c r="B19" s="80" t="s">
        <v>73</v>
      </c>
      <c r="C19" s="81"/>
      <c r="D19" s="82"/>
      <c r="E19" s="80">
        <v>0</v>
      </c>
      <c r="F19" s="81"/>
      <c r="G19" s="81"/>
      <c r="H19" s="96"/>
    </row>
    <row r="20" ht="20.25" customHeight="1" spans="1:8">
      <c r="A20" s="73" t="s">
        <v>74</v>
      </c>
      <c r="B20" s="74" t="s">
        <v>75</v>
      </c>
      <c r="C20" s="75"/>
      <c r="D20" s="76"/>
      <c r="E20" s="80">
        <v>0</v>
      </c>
      <c r="F20" s="81"/>
      <c r="G20" s="81"/>
      <c r="H20" s="96"/>
    </row>
    <row r="21" ht="20.25" customHeight="1" spans="1:8">
      <c r="A21" s="79">
        <v>5.1</v>
      </c>
      <c r="B21" s="80" t="s">
        <v>76</v>
      </c>
      <c r="C21" s="81"/>
      <c r="D21" s="82"/>
      <c r="E21" s="80" t="s">
        <v>42</v>
      </c>
      <c r="F21" s="81"/>
      <c r="G21" s="81"/>
      <c r="H21" s="96"/>
    </row>
    <row r="22" ht="20.25" customHeight="1" spans="1:8">
      <c r="A22" s="79">
        <v>5.2</v>
      </c>
      <c r="B22" s="80" t="s">
        <v>77</v>
      </c>
      <c r="C22" s="81"/>
      <c r="D22" s="82"/>
      <c r="E22" s="80" t="s">
        <v>42</v>
      </c>
      <c r="F22" s="81"/>
      <c r="G22" s="81"/>
      <c r="H22" s="96"/>
    </row>
    <row r="23" ht="20.25" customHeight="1" spans="1:8">
      <c r="A23" s="85" t="s">
        <v>78</v>
      </c>
      <c r="B23" s="97" t="s">
        <v>79</v>
      </c>
      <c r="C23" s="80" t="s">
        <v>68</v>
      </c>
      <c r="D23" s="82"/>
      <c r="E23" s="88">
        <f>E15</f>
        <v>220999</v>
      </c>
      <c r="F23" s="81"/>
      <c r="G23" s="81"/>
      <c r="H23" s="96"/>
    </row>
    <row r="24" ht="20.25" customHeight="1" spans="1:8">
      <c r="A24" s="73"/>
      <c r="B24" s="98"/>
      <c r="C24" s="80" t="s">
        <v>69</v>
      </c>
      <c r="D24" s="82"/>
      <c r="E24" s="93">
        <f>E16</f>
        <v>220999</v>
      </c>
      <c r="F24" s="94"/>
      <c r="G24" s="94"/>
      <c r="H24" s="95"/>
    </row>
    <row r="25" ht="20.25" customHeight="1" spans="1:8">
      <c r="A25" s="85" t="s">
        <v>80</v>
      </c>
      <c r="B25" s="97" t="s">
        <v>81</v>
      </c>
      <c r="C25" s="80" t="s">
        <v>68</v>
      </c>
      <c r="D25" s="82"/>
      <c r="E25" s="88">
        <f>E23</f>
        <v>220999</v>
      </c>
      <c r="F25" s="81"/>
      <c r="G25" s="81"/>
      <c r="H25" s="96"/>
    </row>
    <row r="26" ht="20.25" customHeight="1" spans="1:8">
      <c r="A26" s="99"/>
      <c r="B26" s="100"/>
      <c r="C26" s="101" t="s">
        <v>69</v>
      </c>
      <c r="D26" s="102"/>
      <c r="E26" s="103">
        <f>E16</f>
        <v>220999</v>
      </c>
      <c r="F26" s="104"/>
      <c r="G26" s="104"/>
      <c r="H26" s="105"/>
    </row>
    <row r="27" ht="15" spans="1:8">
      <c r="A27" s="106"/>
      <c r="B27" s="106"/>
      <c r="C27" s="106"/>
      <c r="D27" s="106"/>
      <c r="E27" s="106"/>
      <c r="F27" s="106"/>
      <c r="G27" s="106"/>
      <c r="H27" s="106"/>
    </row>
    <row r="28" spans="1:8">
      <c r="A28" s="107" t="s">
        <v>82</v>
      </c>
      <c r="B28" s="107"/>
      <c r="C28" s="107"/>
      <c r="D28" s="107"/>
      <c r="E28" s="107"/>
      <c r="F28" s="107"/>
      <c r="G28" s="107"/>
      <c r="H28" s="107"/>
    </row>
    <row r="29" spans="1:1">
      <c r="A29" s="108"/>
    </row>
    <row r="30" spans="1:1">
      <c r="A30" s="108"/>
    </row>
    <row r="31" spans="1:8">
      <c r="A31" s="107" t="s">
        <v>83</v>
      </c>
      <c r="B31" s="107"/>
      <c r="C31" s="107"/>
      <c r="D31" s="107"/>
      <c r="E31" s="107"/>
      <c r="F31" s="107"/>
      <c r="G31" s="107"/>
      <c r="H31" s="107"/>
    </row>
    <row r="32" spans="1:1">
      <c r="A32" s="108"/>
    </row>
  </sheetData>
  <mergeCells count="47">
    <mergeCell ref="A1:H1"/>
    <mergeCell ref="A2:H2"/>
    <mergeCell ref="A3:H3"/>
    <mergeCell ref="A4:H4"/>
    <mergeCell ref="A5:H5"/>
    <mergeCell ref="B6:D6"/>
    <mergeCell ref="B7:D7"/>
    <mergeCell ref="B8:D8"/>
    <mergeCell ref="B9:D9"/>
    <mergeCell ref="B10:D10"/>
    <mergeCell ref="B11:D11"/>
    <mergeCell ref="B12:D12"/>
    <mergeCell ref="E12:F12"/>
    <mergeCell ref="B13:D13"/>
    <mergeCell ref="E13:F13"/>
    <mergeCell ref="B14:D14"/>
    <mergeCell ref="E14:F14"/>
    <mergeCell ref="E15:H15"/>
    <mergeCell ref="E16:H16"/>
    <mergeCell ref="B17:D17"/>
    <mergeCell ref="E17:H17"/>
    <mergeCell ref="B18:D18"/>
    <mergeCell ref="E18:H18"/>
    <mergeCell ref="B19:D19"/>
    <mergeCell ref="E19:H19"/>
    <mergeCell ref="B20:D20"/>
    <mergeCell ref="E20:H20"/>
    <mergeCell ref="B21:D21"/>
    <mergeCell ref="E21:H21"/>
    <mergeCell ref="B22:D22"/>
    <mergeCell ref="E22:H22"/>
    <mergeCell ref="C23:D23"/>
    <mergeCell ref="E23:H23"/>
    <mergeCell ref="C24:D24"/>
    <mergeCell ref="E24:H24"/>
    <mergeCell ref="C25:D25"/>
    <mergeCell ref="E25:H25"/>
    <mergeCell ref="C26:D26"/>
    <mergeCell ref="E26:H26"/>
    <mergeCell ref="A28:H28"/>
    <mergeCell ref="A31:H31"/>
    <mergeCell ref="A15:A16"/>
    <mergeCell ref="A23:A24"/>
    <mergeCell ref="A25:A26"/>
    <mergeCell ref="B23:B24"/>
    <mergeCell ref="B25:B26"/>
    <mergeCell ref="B15:C16"/>
  </mergeCells>
  <pageMargins left="0.551181102362205" right="0.354330708661417" top="0.590551181102362" bottom="0.590551181102362" header="0.511811023622047" footer="0.511811023622047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55"/>
  <sheetViews>
    <sheetView view="pageBreakPreview" zoomScale="130" zoomScaleNormal="100" workbookViewId="0">
      <pane xSplit="2" ySplit="3" topLeftCell="C17" activePane="bottomRight" state="frozen"/>
      <selection/>
      <selection pane="topRight"/>
      <selection pane="bottomLeft"/>
      <selection pane="bottomRight" activeCell="J28" sqref="J28"/>
    </sheetView>
  </sheetViews>
  <sheetFormatPr defaultColWidth="9" defaultRowHeight="28" customHeight="1"/>
  <cols>
    <col min="1" max="1" width="4.625" style="3" customWidth="1"/>
    <col min="2" max="2" width="7.125" style="3" customWidth="1"/>
    <col min="3" max="3" width="10.6666666666667" style="4" customWidth="1"/>
    <col min="4" max="4" width="26.6333333333333" style="4" customWidth="1"/>
    <col min="5" max="5" width="4.625" style="1" customWidth="1"/>
    <col min="6" max="6" width="7.5" style="1" customWidth="1"/>
    <col min="7" max="7" width="8.75" style="1" hidden="1" customWidth="1"/>
    <col min="8" max="8" width="11.5" style="1" hidden="1" customWidth="1"/>
    <col min="9" max="9" width="10.375" style="1" hidden="1" customWidth="1"/>
    <col min="10" max="10" width="11.5" style="1" customWidth="1"/>
    <col min="11" max="11" width="13.125" style="1" customWidth="1"/>
    <col min="12" max="15" width="9" style="1"/>
    <col min="16" max="16" width="1.60833333333333" style="1" customWidth="1"/>
    <col min="17" max="17" width="0.141666666666667" style="1" customWidth="1"/>
    <col min="18" max="16384" width="9" style="1"/>
  </cols>
  <sheetData>
    <row r="1" s="1" customFormat="1" ht="35" customHeight="1" spans="1:17">
      <c r="A1" s="32" t="s">
        <v>84</v>
      </c>
      <c r="B1" s="33"/>
      <c r="C1" s="34"/>
      <c r="D1" s="34"/>
      <c r="E1" s="33"/>
      <c r="F1" s="33"/>
      <c r="G1" s="33"/>
      <c r="H1" s="33"/>
      <c r="I1" s="33"/>
      <c r="J1" s="33"/>
      <c r="K1" s="55"/>
      <c r="L1" s="3"/>
      <c r="M1" s="3"/>
      <c r="N1" s="3"/>
      <c r="O1" s="3"/>
      <c r="P1" s="3"/>
      <c r="Q1" s="3"/>
    </row>
    <row r="2" s="1" customFormat="1" ht="24" spans="1:17">
      <c r="A2" s="35" t="s">
        <v>28</v>
      </c>
      <c r="B2" s="36" t="s">
        <v>85</v>
      </c>
      <c r="C2" s="37" t="s">
        <v>1</v>
      </c>
      <c r="D2" s="38" t="s">
        <v>86</v>
      </c>
      <c r="E2" s="37" t="s">
        <v>87</v>
      </c>
      <c r="F2" s="37" t="s">
        <v>88</v>
      </c>
      <c r="G2" s="39" t="s">
        <v>89</v>
      </c>
      <c r="H2" s="39" t="s">
        <v>90</v>
      </c>
      <c r="I2" s="56" t="s">
        <v>91</v>
      </c>
      <c r="J2" s="39" t="s">
        <v>92</v>
      </c>
      <c r="K2" s="57" t="s">
        <v>33</v>
      </c>
      <c r="L2" s="3"/>
      <c r="M2" s="3"/>
      <c r="N2" s="3"/>
      <c r="O2" s="3"/>
      <c r="P2" s="3"/>
      <c r="Q2" s="3"/>
    </row>
    <row r="3" s="1" customFormat="1" ht="20" customHeight="1" spans="1:17">
      <c r="A3" s="35"/>
      <c r="B3" s="36"/>
      <c r="C3" s="37"/>
      <c r="D3" s="38"/>
      <c r="E3" s="37"/>
      <c r="F3" s="37"/>
      <c r="G3" s="39" t="s">
        <v>93</v>
      </c>
      <c r="H3" s="39" t="s">
        <v>93</v>
      </c>
      <c r="I3" s="58">
        <v>0.06</v>
      </c>
      <c r="J3" s="39" t="s">
        <v>93</v>
      </c>
      <c r="K3" s="57"/>
      <c r="L3" s="3"/>
      <c r="M3" s="3"/>
      <c r="N3" s="3"/>
      <c r="O3" s="3"/>
      <c r="P3" s="3"/>
      <c r="Q3" s="3"/>
    </row>
    <row r="4" s="31" customFormat="1" ht="36" spans="1:11">
      <c r="A4" s="40">
        <v>1</v>
      </c>
      <c r="B4" s="41" t="s">
        <v>94</v>
      </c>
      <c r="C4" s="42" t="s">
        <v>95</v>
      </c>
      <c r="D4" s="42" t="s">
        <v>96</v>
      </c>
      <c r="E4" s="17" t="s">
        <v>97</v>
      </c>
      <c r="F4" s="43">
        <v>720</v>
      </c>
      <c r="G4" s="28">
        <v>38.22</v>
      </c>
      <c r="H4" s="28">
        <f t="shared" ref="H4:H25" si="0">+F4*G4</f>
        <v>27518.4</v>
      </c>
      <c r="I4" s="28">
        <f>+H4*$I$3</f>
        <v>1651.104</v>
      </c>
      <c r="J4" s="28">
        <f t="shared" ref="J4:J25" si="1">+H4+I4</f>
        <v>29169.504</v>
      </c>
      <c r="K4" s="59" t="s">
        <v>98</v>
      </c>
    </row>
    <row r="5" s="31" customFormat="1" ht="36" spans="1:11">
      <c r="A5" s="40">
        <v>2</v>
      </c>
      <c r="B5" s="41"/>
      <c r="C5" s="42"/>
      <c r="D5" s="42" t="s">
        <v>99</v>
      </c>
      <c r="E5" s="17" t="s">
        <v>97</v>
      </c>
      <c r="F5" s="43">
        <v>144</v>
      </c>
      <c r="G5" s="28">
        <v>54.83</v>
      </c>
      <c r="H5" s="28">
        <f t="shared" si="0"/>
        <v>7895.52</v>
      </c>
      <c r="I5" s="28">
        <f>+H5*$I$3</f>
        <v>473.7312</v>
      </c>
      <c r="J5" s="28">
        <f t="shared" si="1"/>
        <v>8369.2512</v>
      </c>
      <c r="K5" s="59" t="s">
        <v>100</v>
      </c>
    </row>
    <row r="6" s="31" customFormat="1" ht="36" spans="1:11">
      <c r="A6" s="40">
        <v>3</v>
      </c>
      <c r="B6" s="41"/>
      <c r="C6" s="42"/>
      <c r="D6" s="42" t="s">
        <v>101</v>
      </c>
      <c r="E6" s="17" t="s">
        <v>102</v>
      </c>
      <c r="F6" s="43">
        <v>72</v>
      </c>
      <c r="G6" s="28">
        <v>44.87</v>
      </c>
      <c r="H6" s="28">
        <f t="shared" si="0"/>
        <v>3230.64</v>
      </c>
      <c r="I6" s="28">
        <f>+H6*$I$3</f>
        <v>193.8384</v>
      </c>
      <c r="J6" s="28">
        <f t="shared" si="1"/>
        <v>3424.4784</v>
      </c>
      <c r="K6" s="59" t="s">
        <v>100</v>
      </c>
    </row>
    <row r="7" s="31" customFormat="1" ht="33" customHeight="1" spans="1:11">
      <c r="A7" s="40">
        <v>4</v>
      </c>
      <c r="B7" s="41"/>
      <c r="C7" s="42"/>
      <c r="D7" s="42" t="s">
        <v>103</v>
      </c>
      <c r="E7" s="17" t="s">
        <v>104</v>
      </c>
      <c r="F7" s="43">
        <v>2</v>
      </c>
      <c r="G7" s="28">
        <v>294.66</v>
      </c>
      <c r="H7" s="28">
        <f t="shared" si="0"/>
        <v>589.32</v>
      </c>
      <c r="I7" s="28">
        <f>+H7*$I$3</f>
        <v>35.3592</v>
      </c>
      <c r="J7" s="28">
        <f t="shared" si="1"/>
        <v>624.6792</v>
      </c>
      <c r="K7" s="60"/>
    </row>
    <row r="8" s="31" customFormat="1" ht="36" customHeight="1" spans="1:11">
      <c r="A8" s="40">
        <v>5</v>
      </c>
      <c r="B8" s="41"/>
      <c r="C8" s="42" t="s">
        <v>105</v>
      </c>
      <c r="D8" s="42" t="s">
        <v>106</v>
      </c>
      <c r="E8" s="17" t="s">
        <v>107</v>
      </c>
      <c r="F8" s="43">
        <v>44</v>
      </c>
      <c r="G8" s="28">
        <v>221.55</v>
      </c>
      <c r="H8" s="28">
        <f t="shared" si="0"/>
        <v>9748.2</v>
      </c>
      <c r="I8" s="28">
        <f>+H8*$I$3</f>
        <v>584.892</v>
      </c>
      <c r="J8" s="28">
        <f t="shared" si="1"/>
        <v>10333.092</v>
      </c>
      <c r="K8" s="59" t="s">
        <v>108</v>
      </c>
    </row>
    <row r="9" s="31" customFormat="1" ht="30" customHeight="1" spans="1:11">
      <c r="A9" s="40">
        <v>6</v>
      </c>
      <c r="B9" s="41"/>
      <c r="C9" s="42"/>
      <c r="D9" s="42" t="s">
        <v>109</v>
      </c>
      <c r="E9" s="17" t="s">
        <v>102</v>
      </c>
      <c r="F9" s="43">
        <v>8</v>
      </c>
      <c r="G9" s="28">
        <v>282.47</v>
      </c>
      <c r="H9" s="28">
        <f t="shared" si="0"/>
        <v>2259.76</v>
      </c>
      <c r="I9" s="28">
        <f>+H9*$I$3</f>
        <v>135.5856</v>
      </c>
      <c r="J9" s="28">
        <f t="shared" si="1"/>
        <v>2395.3456</v>
      </c>
      <c r="K9" s="59" t="s">
        <v>100</v>
      </c>
    </row>
    <row r="10" s="31" customFormat="1" ht="24" spans="1:11">
      <c r="A10" s="40">
        <v>7</v>
      </c>
      <c r="B10" s="41"/>
      <c r="C10" s="42"/>
      <c r="D10" s="42" t="s">
        <v>110</v>
      </c>
      <c r="E10" s="17" t="s">
        <v>97</v>
      </c>
      <c r="F10" s="43">
        <v>15</v>
      </c>
      <c r="G10" s="28">
        <v>75</v>
      </c>
      <c r="H10" s="28">
        <f t="shared" si="0"/>
        <v>1125</v>
      </c>
      <c r="I10" s="28">
        <f>+H10*$I$3</f>
        <v>67.5</v>
      </c>
      <c r="J10" s="28">
        <f t="shared" si="1"/>
        <v>1192.5</v>
      </c>
      <c r="K10" s="59" t="s">
        <v>100</v>
      </c>
    </row>
    <row r="11" s="31" customFormat="1" ht="33" customHeight="1" spans="1:11">
      <c r="A11" s="40">
        <v>8</v>
      </c>
      <c r="B11" s="41"/>
      <c r="C11" s="42" t="s">
        <v>111</v>
      </c>
      <c r="D11" s="42" t="s">
        <v>112</v>
      </c>
      <c r="E11" s="17" t="s">
        <v>113</v>
      </c>
      <c r="F11" s="43">
        <v>6</v>
      </c>
      <c r="G11" s="28">
        <v>6850</v>
      </c>
      <c r="H11" s="28">
        <f t="shared" si="0"/>
        <v>41100</v>
      </c>
      <c r="I11" s="28">
        <f>+H11*$I$3</f>
        <v>2466</v>
      </c>
      <c r="J11" s="28">
        <f t="shared" si="1"/>
        <v>43566</v>
      </c>
      <c r="K11" s="60"/>
    </row>
    <row r="12" s="31" customFormat="1" ht="32" customHeight="1" spans="1:11">
      <c r="A12" s="40">
        <v>9</v>
      </c>
      <c r="B12" s="41"/>
      <c r="C12" s="42" t="s">
        <v>114</v>
      </c>
      <c r="D12" s="42" t="s">
        <v>115</v>
      </c>
      <c r="E12" s="17" t="s">
        <v>107</v>
      </c>
      <c r="F12" s="43">
        <v>10</v>
      </c>
      <c r="G12" s="28">
        <v>1900</v>
      </c>
      <c r="H12" s="28">
        <f t="shared" si="0"/>
        <v>19000</v>
      </c>
      <c r="I12" s="28">
        <f>+H12*$I$3</f>
        <v>1140</v>
      </c>
      <c r="J12" s="28">
        <f t="shared" si="1"/>
        <v>20140</v>
      </c>
      <c r="K12" s="60"/>
    </row>
    <row r="13" s="31" customFormat="1" ht="32" customHeight="1" spans="1:11">
      <c r="A13" s="40">
        <v>10</v>
      </c>
      <c r="B13" s="41"/>
      <c r="C13" s="42" t="s">
        <v>116</v>
      </c>
      <c r="D13" s="42" t="s">
        <v>117</v>
      </c>
      <c r="E13" s="17" t="s">
        <v>107</v>
      </c>
      <c r="F13" s="43">
        <v>4</v>
      </c>
      <c r="G13" s="28">
        <v>5206</v>
      </c>
      <c r="H13" s="28">
        <f t="shared" si="0"/>
        <v>20824</v>
      </c>
      <c r="I13" s="28">
        <f>+H13*$I$3</f>
        <v>1249.44</v>
      </c>
      <c r="J13" s="28">
        <f t="shared" si="1"/>
        <v>22073.44</v>
      </c>
      <c r="K13" s="60"/>
    </row>
    <row r="14" s="31" customFormat="1" ht="32" customHeight="1" spans="1:11">
      <c r="A14" s="40">
        <v>11</v>
      </c>
      <c r="B14" s="41"/>
      <c r="C14" s="42" t="s">
        <v>118</v>
      </c>
      <c r="D14" s="42" t="s">
        <v>119</v>
      </c>
      <c r="E14" s="17" t="s">
        <v>107</v>
      </c>
      <c r="F14" s="43">
        <v>3</v>
      </c>
      <c r="G14" s="28">
        <v>520</v>
      </c>
      <c r="H14" s="28">
        <f t="shared" si="0"/>
        <v>1560</v>
      </c>
      <c r="I14" s="28">
        <f>+H14*$I$3</f>
        <v>93.6</v>
      </c>
      <c r="J14" s="28">
        <f t="shared" si="1"/>
        <v>1653.6</v>
      </c>
      <c r="K14" s="60"/>
    </row>
    <row r="15" s="31" customFormat="1" ht="29" customHeight="1" spans="1:11">
      <c r="A15" s="40">
        <v>12</v>
      </c>
      <c r="B15" s="41" t="s">
        <v>120</v>
      </c>
      <c r="C15" s="42" t="s">
        <v>121</v>
      </c>
      <c r="D15" s="42" t="s">
        <v>122</v>
      </c>
      <c r="E15" s="17" t="s">
        <v>123</v>
      </c>
      <c r="F15" s="43">
        <v>800</v>
      </c>
      <c r="G15" s="28">
        <v>9.97</v>
      </c>
      <c r="H15" s="28">
        <f t="shared" si="0"/>
        <v>7976</v>
      </c>
      <c r="I15" s="28">
        <f>+H15*$I$3</f>
        <v>478.56</v>
      </c>
      <c r="J15" s="28">
        <f t="shared" si="1"/>
        <v>8454.56</v>
      </c>
      <c r="K15" s="59" t="s">
        <v>124</v>
      </c>
    </row>
    <row r="16" s="31" customFormat="1" ht="29" customHeight="1" spans="1:11">
      <c r="A16" s="40">
        <v>13</v>
      </c>
      <c r="B16" s="41"/>
      <c r="C16" s="42" t="s">
        <v>121</v>
      </c>
      <c r="D16" s="42" t="s">
        <v>125</v>
      </c>
      <c r="E16" s="17" t="s">
        <v>123</v>
      </c>
      <c r="F16" s="43">
        <v>550</v>
      </c>
      <c r="G16" s="28">
        <v>15.5</v>
      </c>
      <c r="H16" s="28">
        <f t="shared" si="0"/>
        <v>8525</v>
      </c>
      <c r="I16" s="28">
        <f>+H16*$I$3</f>
        <v>511.5</v>
      </c>
      <c r="J16" s="28">
        <f t="shared" si="1"/>
        <v>9036.5</v>
      </c>
      <c r="K16" s="59" t="s">
        <v>124</v>
      </c>
    </row>
    <row r="17" s="31" customFormat="1" ht="31" customHeight="1" spans="1:11">
      <c r="A17" s="40">
        <v>14</v>
      </c>
      <c r="B17" s="41"/>
      <c r="C17" s="42" t="s">
        <v>126</v>
      </c>
      <c r="D17" s="42" t="s">
        <v>127</v>
      </c>
      <c r="E17" s="17" t="s">
        <v>107</v>
      </c>
      <c r="F17" s="43">
        <v>96</v>
      </c>
      <c r="G17" s="28">
        <v>95</v>
      </c>
      <c r="H17" s="28">
        <f t="shared" si="0"/>
        <v>9120</v>
      </c>
      <c r="I17" s="28">
        <f>+H17*$I$3</f>
        <v>547.2</v>
      </c>
      <c r="J17" s="28">
        <f t="shared" si="1"/>
        <v>9667.2</v>
      </c>
      <c r="K17" s="59" t="s">
        <v>128</v>
      </c>
    </row>
    <row r="18" s="31" customFormat="1" ht="29" customHeight="1" spans="1:11">
      <c r="A18" s="40">
        <v>15</v>
      </c>
      <c r="B18" s="41"/>
      <c r="C18" s="42" t="s">
        <v>129</v>
      </c>
      <c r="D18" s="42"/>
      <c r="E18" s="17" t="s">
        <v>123</v>
      </c>
      <c r="F18" s="43">
        <v>0</v>
      </c>
      <c r="G18" s="28">
        <v>6.1</v>
      </c>
      <c r="H18" s="28">
        <f t="shared" si="0"/>
        <v>0</v>
      </c>
      <c r="I18" s="28">
        <f>+H18*$I$3</f>
        <v>0</v>
      </c>
      <c r="J18" s="28">
        <f t="shared" si="1"/>
        <v>0</v>
      </c>
      <c r="K18" s="59"/>
    </row>
    <row r="19" s="31" customFormat="1" ht="29" customHeight="1" spans="1:11">
      <c r="A19" s="40">
        <v>16</v>
      </c>
      <c r="B19" s="41"/>
      <c r="C19" s="42" t="s">
        <v>130</v>
      </c>
      <c r="D19" s="42"/>
      <c r="E19" s="17" t="s">
        <v>107</v>
      </c>
      <c r="F19" s="43">
        <v>1</v>
      </c>
      <c r="G19" s="28">
        <v>836.3</v>
      </c>
      <c r="H19" s="28">
        <f t="shared" si="0"/>
        <v>836.3</v>
      </c>
      <c r="I19" s="28">
        <f>+H19*$I$3</f>
        <v>50.178</v>
      </c>
      <c r="J19" s="28">
        <f t="shared" si="1"/>
        <v>886.478</v>
      </c>
      <c r="K19" s="59" t="s">
        <v>131</v>
      </c>
    </row>
    <row r="20" s="31" customFormat="1" ht="27" customHeight="1" spans="1:11">
      <c r="A20" s="40">
        <v>17</v>
      </c>
      <c r="B20" s="41"/>
      <c r="C20" s="42" t="s">
        <v>132</v>
      </c>
      <c r="D20" s="42"/>
      <c r="E20" s="17" t="s">
        <v>123</v>
      </c>
      <c r="F20" s="43">
        <v>680</v>
      </c>
      <c r="G20" s="28">
        <v>3.8</v>
      </c>
      <c r="H20" s="28">
        <f t="shared" si="0"/>
        <v>2584</v>
      </c>
      <c r="I20" s="28">
        <f>+H20*$I$3</f>
        <v>155.04</v>
      </c>
      <c r="J20" s="28">
        <f t="shared" si="1"/>
        <v>2739.04</v>
      </c>
      <c r="K20" s="59" t="s">
        <v>133</v>
      </c>
    </row>
    <row r="21" s="31" customFormat="1" ht="31" customHeight="1" spans="1:11">
      <c r="A21" s="40">
        <v>18</v>
      </c>
      <c r="B21" s="41"/>
      <c r="C21" s="42" t="s">
        <v>134</v>
      </c>
      <c r="D21" s="42"/>
      <c r="E21" s="17" t="s">
        <v>107</v>
      </c>
      <c r="F21" s="43">
        <v>1</v>
      </c>
      <c r="G21" s="28">
        <v>1058</v>
      </c>
      <c r="H21" s="28">
        <f t="shared" si="0"/>
        <v>1058</v>
      </c>
      <c r="I21" s="28">
        <f>+H21*$I$3</f>
        <v>63.48</v>
      </c>
      <c r="J21" s="28">
        <f t="shared" si="1"/>
        <v>1121.48</v>
      </c>
      <c r="K21" s="59"/>
    </row>
    <row r="22" s="1" customFormat="1" customHeight="1" spans="1:11">
      <c r="A22" s="40">
        <v>19</v>
      </c>
      <c r="B22" s="44" t="s">
        <v>135</v>
      </c>
      <c r="C22" s="45" t="s">
        <v>136</v>
      </c>
      <c r="D22" s="46" t="s">
        <v>36</v>
      </c>
      <c r="E22" s="47" t="s">
        <v>137</v>
      </c>
      <c r="F22" s="48">
        <v>1</v>
      </c>
      <c r="G22" s="49">
        <v>2600</v>
      </c>
      <c r="H22" s="50">
        <f t="shared" si="0"/>
        <v>2600</v>
      </c>
      <c r="I22" s="28">
        <f>+H22*$I$3</f>
        <v>156</v>
      </c>
      <c r="J22" s="28">
        <f t="shared" si="1"/>
        <v>2756</v>
      </c>
      <c r="K22" s="61"/>
    </row>
    <row r="23" s="1" customFormat="1" customHeight="1" spans="1:11">
      <c r="A23" s="40">
        <v>20</v>
      </c>
      <c r="B23" s="44"/>
      <c r="C23" s="51" t="s">
        <v>138</v>
      </c>
      <c r="D23" s="46" t="s">
        <v>36</v>
      </c>
      <c r="E23" s="44" t="s">
        <v>137</v>
      </c>
      <c r="F23" s="48">
        <v>1</v>
      </c>
      <c r="G23" s="49">
        <v>500</v>
      </c>
      <c r="H23" s="50">
        <f t="shared" si="0"/>
        <v>500</v>
      </c>
      <c r="I23" s="28">
        <f>+H23*$I$3</f>
        <v>30</v>
      </c>
      <c r="J23" s="28">
        <f t="shared" si="1"/>
        <v>530</v>
      </c>
      <c r="K23" s="61"/>
    </row>
    <row r="24" s="1" customFormat="1" customHeight="1" spans="1:11">
      <c r="A24" s="40">
        <v>21</v>
      </c>
      <c r="B24" s="44"/>
      <c r="C24" s="51" t="s">
        <v>139</v>
      </c>
      <c r="D24" s="46" t="s">
        <v>36</v>
      </c>
      <c r="E24" s="44" t="s">
        <v>137</v>
      </c>
      <c r="F24" s="48">
        <v>1</v>
      </c>
      <c r="G24" s="49">
        <v>1040</v>
      </c>
      <c r="H24" s="50">
        <f t="shared" si="0"/>
        <v>1040</v>
      </c>
      <c r="I24" s="28">
        <f>+H24*$I$3</f>
        <v>62.4</v>
      </c>
      <c r="J24" s="28">
        <f t="shared" si="1"/>
        <v>1102.4</v>
      </c>
      <c r="K24" s="61"/>
    </row>
    <row r="25" s="1" customFormat="1" customHeight="1" spans="1:11">
      <c r="A25" s="40">
        <v>22</v>
      </c>
      <c r="B25" s="44"/>
      <c r="C25" s="51" t="s">
        <v>140</v>
      </c>
      <c r="D25" s="46" t="s">
        <v>36</v>
      </c>
      <c r="E25" s="44" t="s">
        <v>137</v>
      </c>
      <c r="F25" s="48">
        <v>1</v>
      </c>
      <c r="G25" s="49">
        <v>1560</v>
      </c>
      <c r="H25" s="50">
        <f t="shared" si="0"/>
        <v>1560</v>
      </c>
      <c r="I25" s="28">
        <f>+H25*$I$3</f>
        <v>93.6</v>
      </c>
      <c r="J25" s="28">
        <f t="shared" si="1"/>
        <v>1653.6</v>
      </c>
      <c r="K25" s="61"/>
    </row>
    <row r="26" s="2" customFormat="1" customHeight="1" spans="1:17">
      <c r="A26" s="52"/>
      <c r="B26" s="53"/>
      <c r="C26" s="21" t="s">
        <v>141</v>
      </c>
      <c r="D26" s="21"/>
      <c r="E26" s="22"/>
      <c r="F26" s="23"/>
      <c r="G26" s="23"/>
      <c r="H26" s="23">
        <f>SUM(H4:H25)</f>
        <v>170650.14</v>
      </c>
      <c r="I26" s="23"/>
      <c r="J26" s="23">
        <f>SUM(J4:J25)</f>
        <v>180889.1484</v>
      </c>
      <c r="K26" s="62"/>
      <c r="L26" s="1"/>
      <c r="M26" s="1"/>
      <c r="N26" s="1"/>
      <c r="O26" s="1"/>
      <c r="P26" s="1"/>
      <c r="Q26" s="1"/>
    </row>
    <row r="27" s="1" customFormat="1" customHeight="1" spans="1:11">
      <c r="A27" s="47"/>
      <c r="B27" s="47"/>
      <c r="C27" s="21" t="s">
        <v>142</v>
      </c>
      <c r="D27" s="21" t="s">
        <v>142</v>
      </c>
      <c r="E27" s="54"/>
      <c r="F27" s="54"/>
      <c r="G27" s="54"/>
      <c r="H27" s="54"/>
      <c r="I27" s="54"/>
      <c r="J27" s="63">
        <f>+J26*(1-K27)</f>
        <v>177190.125812591</v>
      </c>
      <c r="K27" s="54">
        <v>0.0204491127307941</v>
      </c>
    </row>
    <row r="28" s="1" customFormat="1" customHeight="1" spans="1:10">
      <c r="A28" s="3"/>
      <c r="B28" s="3"/>
      <c r="C28" s="4"/>
      <c r="D28" s="4"/>
      <c r="J28" s="1">
        <f>+J26-J27</f>
        <v>3699.02258740895</v>
      </c>
    </row>
    <row r="29" s="1" customFormat="1" customHeight="1" spans="1:8">
      <c r="A29" s="3"/>
      <c r="B29" s="3"/>
      <c r="C29" s="4"/>
      <c r="D29" s="4"/>
      <c r="H29" s="24"/>
    </row>
    <row r="30" s="1" customFormat="1" customHeight="1" spans="1:4">
      <c r="A30" s="3"/>
      <c r="B30" s="3"/>
      <c r="C30" s="4"/>
      <c r="D30" s="4"/>
    </row>
    <row r="31" s="1" customFormat="1" customHeight="1" spans="1:4">
      <c r="A31" s="3"/>
      <c r="B31" s="3"/>
      <c r="C31" s="4"/>
      <c r="D31" s="4"/>
    </row>
    <row r="32" s="1" customFormat="1" customHeight="1" spans="1:4">
      <c r="A32" s="3"/>
      <c r="B32" s="3"/>
      <c r="C32" s="4"/>
      <c r="D32" s="4"/>
    </row>
    <row r="33" s="1" customFormat="1" customHeight="1" spans="1:4">
      <c r="A33" s="3"/>
      <c r="B33" s="3"/>
      <c r="C33" s="4"/>
      <c r="D33" s="4"/>
    </row>
    <row r="34" s="1" customFormat="1" customHeight="1" spans="1:4">
      <c r="A34" s="3"/>
      <c r="B34" s="3"/>
      <c r="C34" s="4"/>
      <c r="D34" s="4"/>
    </row>
    <row r="35" s="1" customFormat="1" customHeight="1" spans="1:4">
      <c r="A35" s="3"/>
      <c r="B35" s="3"/>
      <c r="C35" s="4"/>
      <c r="D35" s="4"/>
    </row>
    <row r="36" s="1" customFormat="1" customHeight="1" spans="1:4">
      <c r="A36" s="3"/>
      <c r="B36" s="3"/>
      <c r="C36" s="4"/>
      <c r="D36" s="4"/>
    </row>
    <row r="37" s="1" customFormat="1" customHeight="1" spans="1:4">
      <c r="A37" s="3"/>
      <c r="B37" s="3"/>
      <c r="C37" s="4"/>
      <c r="D37" s="4"/>
    </row>
    <row r="38" s="1" customFormat="1" customHeight="1" spans="1:4">
      <c r="A38" s="3"/>
      <c r="B38" s="3"/>
      <c r="C38" s="4"/>
      <c r="D38" s="4"/>
    </row>
    <row r="39" s="1" customFormat="1" customHeight="1" spans="1:4">
      <c r="A39" s="3"/>
      <c r="B39" s="3"/>
      <c r="C39" s="4"/>
      <c r="D39" s="4"/>
    </row>
    <row r="40" s="1" customFormat="1" customHeight="1" spans="1:4">
      <c r="A40" s="3"/>
      <c r="B40" s="3"/>
      <c r="C40" s="4"/>
      <c r="D40" s="4"/>
    </row>
    <row r="41" s="1" customFormat="1" customHeight="1" spans="1:4">
      <c r="A41" s="3"/>
      <c r="B41" s="3"/>
      <c r="C41" s="4"/>
      <c r="D41" s="4"/>
    </row>
    <row r="42" s="1" customFormat="1" customHeight="1" spans="1:4">
      <c r="A42" s="3"/>
      <c r="B42" s="3"/>
      <c r="C42" s="4"/>
      <c r="D42" s="4"/>
    </row>
    <row r="43" s="1" customFormat="1" customHeight="1" spans="1:4">
      <c r="A43" s="3"/>
      <c r="B43" s="3"/>
      <c r="C43" s="4"/>
      <c r="D43" s="4"/>
    </row>
    <row r="44" s="1" customFormat="1" customHeight="1" spans="1:4">
      <c r="A44" s="3"/>
      <c r="B44" s="3"/>
      <c r="C44" s="4"/>
      <c r="D44" s="4"/>
    </row>
    <row r="45" s="1" customFormat="1" customHeight="1" spans="1:4">
      <c r="A45" s="3"/>
      <c r="B45" s="3"/>
      <c r="C45" s="4"/>
      <c r="D45" s="4"/>
    </row>
    <row r="46" s="1" customFormat="1" customHeight="1" spans="1:4">
      <c r="A46" s="3"/>
      <c r="B46" s="3"/>
      <c r="C46" s="4"/>
      <c r="D46" s="4"/>
    </row>
    <row r="47" s="1" customFormat="1" customHeight="1" spans="1:4">
      <c r="A47" s="3"/>
      <c r="B47" s="3"/>
      <c r="C47" s="4"/>
      <c r="D47" s="4"/>
    </row>
    <row r="48" s="1" customFormat="1" customHeight="1" spans="1:4">
      <c r="A48" s="3"/>
      <c r="B48" s="3"/>
      <c r="C48" s="4"/>
      <c r="D48" s="4"/>
    </row>
    <row r="49" s="1" customFormat="1" customHeight="1" spans="1:4">
      <c r="A49" s="3"/>
      <c r="B49" s="3"/>
      <c r="C49" s="4"/>
      <c r="D49" s="4"/>
    </row>
    <row r="50" s="1" customFormat="1" customHeight="1" spans="1:4">
      <c r="A50" s="3"/>
      <c r="B50" s="3"/>
      <c r="C50" s="4"/>
      <c r="D50" s="4"/>
    </row>
    <row r="51" s="1" customFormat="1" customHeight="1" spans="1:4">
      <c r="A51" s="3"/>
      <c r="B51" s="3"/>
      <c r="C51" s="4"/>
      <c r="D51" s="4"/>
    </row>
    <row r="52" s="1" customFormat="1" customHeight="1" spans="1:4">
      <c r="A52" s="3"/>
      <c r="B52" s="3"/>
      <c r="C52" s="4"/>
      <c r="D52" s="4"/>
    </row>
    <row r="53" s="1" customFormat="1" customHeight="1" spans="1:4">
      <c r="A53" s="3"/>
      <c r="B53" s="3"/>
      <c r="C53" s="4"/>
      <c r="D53" s="4"/>
    </row>
    <row r="54" s="1" customFormat="1" customHeight="1" spans="1:4">
      <c r="A54" s="3"/>
      <c r="B54" s="3"/>
      <c r="C54" s="4"/>
      <c r="D54" s="4"/>
    </row>
    <row r="55" s="1" customFormat="1" customHeight="1" spans="1:4">
      <c r="A55" s="3"/>
      <c r="B55" s="3"/>
      <c r="C55" s="4"/>
      <c r="D55" s="4"/>
    </row>
  </sheetData>
  <mergeCells count="16">
    <mergeCell ref="A1:K1"/>
    <mergeCell ref="C26:D26"/>
    <mergeCell ref="C27:D27"/>
    <mergeCell ref="A2:A3"/>
    <mergeCell ref="B2:B3"/>
    <mergeCell ref="B4:B14"/>
    <mergeCell ref="B15:B21"/>
    <mergeCell ref="B22:B25"/>
    <mergeCell ref="C2:C3"/>
    <mergeCell ref="C4:C7"/>
    <mergeCell ref="C8:C10"/>
    <mergeCell ref="D2:D3"/>
    <mergeCell ref="E2:E3"/>
    <mergeCell ref="F2:F3"/>
    <mergeCell ref="K2:K3"/>
    <mergeCell ref="L1:Q2"/>
  </mergeCells>
  <printOptions gridLines="1"/>
  <pageMargins left="0.393055555555556" right="0.0784722222222222" top="0.747916666666667" bottom="0.629861111111111" header="0.5" footer="0.5"/>
  <pageSetup paperSize="9" fitToHeight="0" orientation="portrait" horizontalDpi="600"/>
  <headerFooter/>
  <rowBreaks count="1" manualBreakCount="1">
    <brk id="22" max="10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39"/>
  <sheetViews>
    <sheetView view="pageBreakPreview" zoomScale="145" zoomScaleNormal="100" workbookViewId="0">
      <pane xSplit="1" ySplit="3" topLeftCell="B5" activePane="bottomRight" state="frozen"/>
      <selection/>
      <selection pane="topRight"/>
      <selection pane="bottomLeft"/>
      <selection pane="bottomRight" activeCell="I11" sqref="I11"/>
    </sheetView>
  </sheetViews>
  <sheetFormatPr defaultColWidth="9" defaultRowHeight="28" customHeight="1"/>
  <cols>
    <col min="1" max="1" width="4.625" style="3" customWidth="1"/>
    <col min="2" max="2" width="8.125" style="4" customWidth="1"/>
    <col min="3" max="3" width="16.125" style="4" customWidth="1"/>
    <col min="4" max="4" width="4.625" style="1" customWidth="1"/>
    <col min="5" max="5" width="7.5" style="1" customWidth="1"/>
    <col min="6" max="6" width="8.75" style="1" hidden="1" customWidth="1"/>
    <col min="7" max="7" width="11.5" style="1" hidden="1" customWidth="1"/>
    <col min="8" max="8" width="9.375" style="1" customWidth="1"/>
    <col min="9" max="9" width="11.5" style="1" customWidth="1"/>
    <col min="10" max="10" width="22.2166666666667" style="1" customWidth="1"/>
    <col min="11" max="11" width="11.125" style="1"/>
    <col min="12" max="13" width="9" style="1"/>
    <col min="14" max="14" width="1.60833333333333" style="1" customWidth="1"/>
    <col min="15" max="15" width="0.141666666666667" style="1" customWidth="1"/>
    <col min="16" max="16384" width="9" style="1"/>
  </cols>
  <sheetData>
    <row r="1" s="1" customFormat="1" ht="35" customHeight="1" spans="1:15">
      <c r="A1" s="5" t="s">
        <v>84</v>
      </c>
      <c r="B1" s="6"/>
      <c r="C1" s="6"/>
      <c r="D1" s="5"/>
      <c r="E1" s="5"/>
      <c r="F1" s="5"/>
      <c r="G1" s="5"/>
      <c r="H1" s="5"/>
      <c r="I1" s="5"/>
      <c r="J1" s="5"/>
      <c r="K1" s="3"/>
      <c r="L1" s="3"/>
      <c r="M1" s="3"/>
      <c r="N1" s="3"/>
      <c r="O1" s="3"/>
    </row>
    <row r="2" s="1" customFormat="1" ht="27" spans="1:15">
      <c r="A2" s="7" t="s">
        <v>28</v>
      </c>
      <c r="B2" s="7" t="s">
        <v>1</v>
      </c>
      <c r="C2" s="8" t="s">
        <v>86</v>
      </c>
      <c r="D2" s="7" t="s">
        <v>87</v>
      </c>
      <c r="E2" s="7" t="s">
        <v>88</v>
      </c>
      <c r="F2" s="9" t="s">
        <v>89</v>
      </c>
      <c r="G2" s="9" t="s">
        <v>90</v>
      </c>
      <c r="H2" s="10" t="s">
        <v>91</v>
      </c>
      <c r="I2" s="9" t="s">
        <v>92</v>
      </c>
      <c r="J2" s="9" t="s">
        <v>33</v>
      </c>
      <c r="K2" s="3"/>
      <c r="L2" s="3"/>
      <c r="M2" s="3"/>
      <c r="N2" s="3"/>
      <c r="O2" s="3"/>
    </row>
    <row r="3" s="1" customFormat="1" ht="20" customHeight="1" spans="1:15">
      <c r="A3" s="7"/>
      <c r="B3" s="7"/>
      <c r="C3" s="8"/>
      <c r="D3" s="7"/>
      <c r="E3" s="7"/>
      <c r="F3" s="9" t="s">
        <v>93</v>
      </c>
      <c r="G3" s="9" t="s">
        <v>93</v>
      </c>
      <c r="H3" s="11">
        <v>0.06</v>
      </c>
      <c r="I3" s="9" t="s">
        <v>93</v>
      </c>
      <c r="J3" s="9"/>
      <c r="K3" s="3"/>
      <c r="L3" s="3"/>
      <c r="M3" s="3"/>
      <c r="N3" s="3"/>
      <c r="O3" s="3"/>
    </row>
    <row r="4" s="1" customFormat="1" customHeight="1" spans="1:15">
      <c r="A4" s="12">
        <v>1</v>
      </c>
      <c r="B4" s="13"/>
      <c r="C4" s="13" t="s">
        <v>143</v>
      </c>
      <c r="D4" s="14" t="s">
        <v>137</v>
      </c>
      <c r="E4" s="14">
        <v>1</v>
      </c>
      <c r="F4" s="13"/>
      <c r="G4" s="14">
        <f>+E4*F4</f>
        <v>0</v>
      </c>
      <c r="H4" s="14">
        <f>+G4*$H$3</f>
        <v>0</v>
      </c>
      <c r="I4" s="25">
        <v>13213</v>
      </c>
      <c r="J4" s="26"/>
      <c r="K4" s="3"/>
      <c r="L4" s="3"/>
      <c r="M4" s="3"/>
      <c r="N4" s="3"/>
      <c r="O4" s="3"/>
    </row>
    <row r="5" s="1" customFormat="1" customHeight="1" spans="1:15">
      <c r="A5" s="12"/>
      <c r="B5" s="13" t="s">
        <v>144</v>
      </c>
      <c r="C5" s="13"/>
      <c r="D5" s="14"/>
      <c r="E5" s="14"/>
      <c r="F5" s="13"/>
      <c r="G5" s="14"/>
      <c r="H5" s="14"/>
      <c r="I5" s="25"/>
      <c r="J5" s="26"/>
      <c r="K5" s="3"/>
      <c r="L5" s="3"/>
      <c r="M5" s="3"/>
      <c r="N5" s="3"/>
      <c r="O5" s="3"/>
    </row>
    <row r="6" s="1" customFormat="1" customHeight="1" spans="1:15">
      <c r="A6" s="12"/>
      <c r="B6" s="13"/>
      <c r="C6" s="13" t="s">
        <v>145</v>
      </c>
      <c r="D6" s="14" t="s">
        <v>146</v>
      </c>
      <c r="E6" s="14">
        <v>8</v>
      </c>
      <c r="F6" s="15">
        <f>2200</f>
        <v>2200</v>
      </c>
      <c r="G6" s="16">
        <f t="shared" ref="G6:G8" si="0">+E6*F6</f>
        <v>17600</v>
      </c>
      <c r="H6" s="16">
        <f>+G6*$H$3</f>
        <v>1056</v>
      </c>
      <c r="I6" s="25">
        <f t="shared" ref="I6:I8" si="1">+G6+H6</f>
        <v>18656</v>
      </c>
      <c r="J6" s="26"/>
      <c r="K6" s="3"/>
      <c r="L6" s="3"/>
      <c r="M6" s="3"/>
      <c r="N6" s="3"/>
      <c r="O6" s="3"/>
    </row>
    <row r="7" s="1" customFormat="1" customHeight="1" spans="1:15">
      <c r="A7" s="12"/>
      <c r="B7" s="13"/>
      <c r="C7" s="13" t="s">
        <v>147</v>
      </c>
      <c r="D7" s="14" t="s">
        <v>148</v>
      </c>
      <c r="E7" s="14">
        <v>300</v>
      </c>
      <c r="F7" s="15">
        <f>24.7</f>
        <v>24.7</v>
      </c>
      <c r="G7" s="16">
        <f t="shared" si="0"/>
        <v>7410</v>
      </c>
      <c r="H7" s="16">
        <f>+G7*$H$3</f>
        <v>444.6</v>
      </c>
      <c r="I7" s="25">
        <f t="shared" si="1"/>
        <v>7854.6</v>
      </c>
      <c r="J7" s="26"/>
      <c r="K7" s="3"/>
      <c r="L7" s="3"/>
      <c r="M7" s="3"/>
      <c r="N7" s="3"/>
      <c r="O7" s="3"/>
    </row>
    <row r="8" s="1" customFormat="1" customHeight="1" spans="1:15">
      <c r="A8" s="17"/>
      <c r="B8" s="18"/>
      <c r="C8" s="15" t="s">
        <v>149</v>
      </c>
      <c r="D8" s="15" t="s">
        <v>137</v>
      </c>
      <c r="E8" s="15">
        <v>1</v>
      </c>
      <c r="F8" s="15">
        <f>5000/1.06</f>
        <v>4716.98113207547</v>
      </c>
      <c r="G8" s="16">
        <f t="shared" si="0"/>
        <v>4716.98113207547</v>
      </c>
      <c r="H8" s="16">
        <f>+G8*$H$3</f>
        <v>283.018867924528</v>
      </c>
      <c r="I8" s="25">
        <f t="shared" si="1"/>
        <v>5000</v>
      </c>
      <c r="J8" s="27"/>
      <c r="K8" s="3"/>
      <c r="L8" s="3"/>
      <c r="M8" s="3"/>
      <c r="N8" s="3"/>
      <c r="O8" s="3"/>
    </row>
    <row r="9" s="1" customFormat="1" customHeight="1" spans="1:15">
      <c r="A9" s="17"/>
      <c r="B9" s="18"/>
      <c r="C9" s="18"/>
      <c r="D9" s="19"/>
      <c r="E9" s="19"/>
      <c r="F9" s="18"/>
      <c r="G9" s="19"/>
      <c r="H9" s="19"/>
      <c r="I9" s="28"/>
      <c r="J9" s="27"/>
      <c r="K9" s="3"/>
      <c r="L9" s="3"/>
      <c r="M9" s="3"/>
      <c r="N9" s="3"/>
      <c r="O9" s="3"/>
    </row>
    <row r="10" s="2" customFormat="1" customHeight="1" spans="1:15">
      <c r="A10" s="20"/>
      <c r="B10" s="21" t="s">
        <v>141</v>
      </c>
      <c r="C10" s="21"/>
      <c r="D10" s="22"/>
      <c r="E10" s="23"/>
      <c r="F10" s="23"/>
      <c r="G10" s="23">
        <f>SUM(G4:G4)</f>
        <v>0</v>
      </c>
      <c r="H10" s="23"/>
      <c r="I10" s="23">
        <f>SUM(I4:I8)</f>
        <v>44723.6</v>
      </c>
      <c r="J10" s="29"/>
      <c r="K10" s="1"/>
      <c r="L10" s="1"/>
      <c r="M10" s="1"/>
      <c r="N10" s="1"/>
      <c r="O10" s="1"/>
    </row>
    <row r="11" s="1" customFormat="1" customHeight="1" spans="1:10">
      <c r="A11" s="20"/>
      <c r="B11" s="21" t="s">
        <v>142</v>
      </c>
      <c r="C11" s="21"/>
      <c r="D11" s="22"/>
      <c r="E11" s="23"/>
      <c r="F11" s="23"/>
      <c r="G11" s="23"/>
      <c r="H11" s="23"/>
      <c r="I11" s="23">
        <f>+I10*(1-J11)</f>
        <v>43809.0420618731</v>
      </c>
      <c r="J11" s="30">
        <v>0.0204491127307941</v>
      </c>
    </row>
    <row r="12" s="1" customFormat="1" customHeight="1" spans="1:3">
      <c r="A12" s="3"/>
      <c r="B12" s="4"/>
      <c r="C12" s="4"/>
    </row>
    <row r="13" s="1" customFormat="1" customHeight="1" spans="1:7">
      <c r="A13" s="3"/>
      <c r="B13" s="4"/>
      <c r="C13" s="4"/>
      <c r="G13" s="24"/>
    </row>
    <row r="14" s="1" customFormat="1" customHeight="1" spans="1:3">
      <c r="A14" s="3"/>
      <c r="B14" s="4"/>
      <c r="C14" s="4"/>
    </row>
    <row r="15" s="1" customFormat="1" customHeight="1" spans="1:3">
      <c r="A15" s="3"/>
      <c r="B15" s="4"/>
      <c r="C15" s="4"/>
    </row>
    <row r="16" s="1" customFormat="1" customHeight="1" spans="1:3">
      <c r="A16" s="3"/>
      <c r="B16" s="4"/>
      <c r="C16" s="4"/>
    </row>
    <row r="17" s="1" customFormat="1" customHeight="1" spans="1:3">
      <c r="A17" s="3"/>
      <c r="B17" s="4"/>
      <c r="C17" s="4"/>
    </row>
    <row r="18" s="1" customFormat="1" customHeight="1" spans="1:3">
      <c r="A18" s="3"/>
      <c r="B18" s="4"/>
      <c r="C18" s="4"/>
    </row>
    <row r="19" s="1" customFormat="1" customHeight="1" spans="1:3">
      <c r="A19" s="3"/>
      <c r="B19" s="4"/>
      <c r="C19" s="4"/>
    </row>
    <row r="20" s="1" customFormat="1" customHeight="1" spans="1:3">
      <c r="A20" s="3"/>
      <c r="B20" s="4"/>
      <c r="C20" s="4"/>
    </row>
    <row r="21" s="1" customFormat="1" customHeight="1" spans="1:3">
      <c r="A21" s="3"/>
      <c r="B21" s="4"/>
      <c r="C21" s="4"/>
    </row>
    <row r="22" s="1" customFormat="1" customHeight="1" spans="1:3">
      <c r="A22" s="3"/>
      <c r="B22" s="4"/>
      <c r="C22" s="4"/>
    </row>
    <row r="23" s="1" customFormat="1" customHeight="1" spans="1:3">
      <c r="A23" s="3"/>
      <c r="B23" s="4"/>
      <c r="C23" s="4"/>
    </row>
    <row r="24" s="1" customFormat="1" customHeight="1" spans="1:3">
      <c r="A24" s="3"/>
      <c r="B24" s="4"/>
      <c r="C24" s="4"/>
    </row>
    <row r="25" s="1" customFormat="1" customHeight="1" spans="1:3">
      <c r="A25" s="3"/>
      <c r="B25" s="4"/>
      <c r="C25" s="4"/>
    </row>
    <row r="26" s="1" customFormat="1" customHeight="1" spans="1:3">
      <c r="A26" s="3"/>
      <c r="B26" s="4"/>
      <c r="C26" s="4"/>
    </row>
    <row r="27" s="1" customFormat="1" customHeight="1" spans="1:3">
      <c r="A27" s="3"/>
      <c r="B27" s="4"/>
      <c r="C27" s="4"/>
    </row>
    <row r="28" s="1" customFormat="1" customHeight="1" spans="1:3">
      <c r="A28" s="3"/>
      <c r="B28" s="4"/>
      <c r="C28" s="4"/>
    </row>
    <row r="29" s="1" customFormat="1" customHeight="1" spans="1:3">
      <c r="A29" s="3"/>
      <c r="B29" s="4"/>
      <c r="C29" s="4"/>
    </row>
    <row r="30" s="1" customFormat="1" customHeight="1" spans="1:3">
      <c r="A30" s="3"/>
      <c r="B30" s="4"/>
      <c r="C30" s="4"/>
    </row>
    <row r="31" s="1" customFormat="1" customHeight="1" spans="1:3">
      <c r="A31" s="3"/>
      <c r="B31" s="4"/>
      <c r="C31" s="4"/>
    </row>
    <row r="32" s="1" customFormat="1" customHeight="1" spans="1:3">
      <c r="A32" s="3"/>
      <c r="B32" s="4"/>
      <c r="C32" s="4"/>
    </row>
    <row r="33" s="1" customFormat="1" customHeight="1" spans="1:3">
      <c r="A33" s="3"/>
      <c r="B33" s="4"/>
      <c r="C33" s="4"/>
    </row>
    <row r="34" s="1" customFormat="1" customHeight="1" spans="1:3">
      <c r="A34" s="3"/>
      <c r="B34" s="4"/>
      <c r="C34" s="4"/>
    </row>
    <row r="35" s="1" customFormat="1" customHeight="1" spans="1:3">
      <c r="A35" s="3"/>
      <c r="B35" s="4"/>
      <c r="C35" s="4"/>
    </row>
    <row r="36" s="1" customFormat="1" customHeight="1" spans="1:3">
      <c r="A36" s="3"/>
      <c r="B36" s="4"/>
      <c r="C36" s="4"/>
    </row>
    <row r="37" s="1" customFormat="1" customHeight="1" spans="1:3">
      <c r="A37" s="3"/>
      <c r="B37" s="4"/>
      <c r="C37" s="4"/>
    </row>
    <row r="38" s="1" customFormat="1" customHeight="1" spans="1:3">
      <c r="A38" s="3"/>
      <c r="B38" s="4"/>
      <c r="C38" s="4"/>
    </row>
    <row r="39" s="1" customFormat="1" customHeight="1" spans="1:3">
      <c r="A39" s="3"/>
      <c r="B39" s="4"/>
      <c r="C39" s="4"/>
    </row>
  </sheetData>
  <mergeCells count="11">
    <mergeCell ref="A1:J1"/>
    <mergeCell ref="K4:O4"/>
    <mergeCell ref="B10:C10"/>
    <mergeCell ref="B11:C11"/>
    <mergeCell ref="A2:A3"/>
    <mergeCell ref="B2:B3"/>
    <mergeCell ref="C2:C3"/>
    <mergeCell ref="D2:D3"/>
    <mergeCell ref="E2:E3"/>
    <mergeCell ref="J2:J3"/>
    <mergeCell ref="K1:O2"/>
  </mergeCells>
  <printOptions gridLines="1"/>
  <pageMargins left="0.393055555555556" right="0.0784722222222222" top="0.747916666666667" bottom="0.629861111111111" header="0.5" footer="0.5"/>
  <pageSetup paperSize="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微软用户</Company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1结算审批表（本工程无）</vt:lpstr>
      <vt:lpstr>2资料存档目录</vt:lpstr>
      <vt:lpstr>3工程结算汇总表</vt:lpstr>
      <vt:lpstr>原清单</vt:lpstr>
      <vt:lpstr>变更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微软中国</dc:creator>
  <cp:lastModifiedBy>向向</cp:lastModifiedBy>
  <dcterms:created xsi:type="dcterms:W3CDTF">2013-11-22T07:50:00Z</dcterms:created>
  <cp:lastPrinted>2019-02-01T03:18:00Z</cp:lastPrinted>
  <dcterms:modified xsi:type="dcterms:W3CDTF">2024-09-10T03:15:16Z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F0B8BF168D1B45A9B6BC4D523FCA2EC4_13</vt:lpwstr>
  </property>
  <property fmtid="{D5CDD505-2E9C-101B-9397-08002B2CF9AE}" pid="3" name="KSOProductBuildVer">
    <vt:lpwstr>2052-12.1.0.17827</vt:lpwstr>
  </property>
</Properties>
</file>