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17" activeTab="1"/>
  </bookViews>
  <sheets>
    <sheet name="编制说明" sheetId="17" r:id="rId1"/>
    <sheet name="汇总表" sheetId="13" r:id="rId2"/>
    <sheet name="园建工程" sheetId="10" r:id="rId3"/>
    <sheet name="绿化工程" sheetId="28" r:id="rId4"/>
    <sheet name="水电工程" sheetId="29" r:id="rId5"/>
    <sheet name="室外雨污水工程" sheetId="30" r:id="rId6"/>
    <sheet name="软装工程" sheetId="31" r:id="rId7"/>
    <sheet name="暂定项目" sheetId="27"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_FilterDatabase" localSheetId="2" hidden="1">园建工程!$A$4:$N$277</definedName>
    <definedName name="_xlnm._FilterDatabase" localSheetId="3" hidden="1">绿化工程!$4:$102</definedName>
    <definedName name="_xlnm._FilterDatabase" localSheetId="4" hidden="1">水电工程!$A$3:$O$100</definedName>
    <definedName name="_xlnm._FilterDatabase" localSheetId="5" hidden="1">室外雨污水工程!$A$3:$M$29</definedName>
    <definedName name="_">#REF!</definedName>
    <definedName name="________zz1">#REF!</definedName>
    <definedName name="_______zz1">#REF!</definedName>
    <definedName name="_____zz1">#REF!</definedName>
    <definedName name="____zz1">#REF!</definedName>
    <definedName name="___zz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4">#REF!</definedName>
    <definedName name="__DAT25">#REF!</definedName>
    <definedName name="__DAT26">#REF!</definedName>
    <definedName name="__DAT27">#REF!</definedName>
    <definedName name="__DAT28">#REF!</definedName>
    <definedName name="__DAT29">#REF!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zz1">#REF!</definedName>
    <definedName name="_12">#REF!</definedName>
    <definedName name="_2">#REF!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qw12">#REF!</definedName>
    <definedName name="_zz1">#REF!</definedName>
    <definedName name="abc">#REF!</definedName>
    <definedName name="cap">#REF!</definedName>
    <definedName name="CBXS">#REF!</definedName>
    <definedName name="cola">#REF!</definedName>
    <definedName name="colb">#REF!</definedName>
    <definedName name="data">#REF!</definedName>
    <definedName name="dh">#REF!</definedName>
    <definedName name="DW">[1]单位库!$A$1:$A$65536</definedName>
    <definedName name="F1_1">#REF!</definedName>
    <definedName name="GG2_2">#REF!</definedName>
    <definedName name="HWSheet">1</definedName>
    <definedName name="lap">[2]General!$B$2:$G$9</definedName>
    <definedName name="lixi">[3]敏感参数!$C$8</definedName>
    <definedName name="LLL">#REF!</definedName>
    <definedName name="mc">#REF!</definedName>
    <definedName name="mj_1">#REF!</definedName>
    <definedName name="mj_2">#REF!</definedName>
    <definedName name="sbdh">#REF!</definedName>
    <definedName name="SRXS">#REF!</definedName>
    <definedName name="ss">[4]面积指标!#REF!</definedName>
    <definedName name="ssss">[4]面积指标!#REF!</definedName>
    <definedName name="TEST0">#REF!</definedName>
    <definedName name="TESTHKEY">#REF!</definedName>
    <definedName name="TESTKEYS">#REF!</definedName>
    <definedName name="TESTVKEY">#REF!</definedName>
    <definedName name="WTP">#REF!</definedName>
    <definedName name="x">#REF!</definedName>
    <definedName name="xishu">[5]面积指标!#REF!</definedName>
    <definedName name="xm">#REF!</definedName>
    <definedName name="Y">#REF!</definedName>
    <definedName name="yhmc">#REF!</definedName>
    <definedName name="阿瑟">'[6]5201.2004'!$A$1:$I$24</definedName>
    <definedName name="啊啊">#REF!</definedName>
    <definedName name="板式住宅">'[7]基础资料（B）'!$C$8</definedName>
    <definedName name="北京中远广田装饰工程有限公司">#REF!</definedName>
    <definedName name="比例">#REF!</definedName>
    <definedName name="滨江路写字楼">'[7]基础资料（B）'!$C$16</definedName>
    <definedName name="产品成本分摊表">#REF!</definedName>
    <definedName name="超高层塔式住宅">'[7]基础资料（B）'!$C$9</definedName>
    <definedName name="超高层写字楼">'[7]基础资料（B）'!$C$15</definedName>
    <definedName name="大梯坎商业">'[7]基础资料（B）'!$C$13</definedName>
    <definedName name="待发生成本预测">#REF!</definedName>
    <definedName name="单价_Price">#REF!</definedName>
    <definedName name="道路面积">'[7]基础资料（B）'!$C$21</definedName>
    <definedName name="地上建筑面积">[8]面积指标!$D$25</definedName>
    <definedName name="地下车库">'[7]基础资料（B）'!$C$17</definedName>
    <definedName name="地下分摊系数1">[9]面积指标!#REF!</definedName>
    <definedName name="的">#REF!</definedName>
    <definedName name="电气">#REF!</definedName>
    <definedName name="高层塔式住宅">'[7]基础资料（B）'!$C$10</definedName>
    <definedName name="工程造价">#REF!</definedName>
    <definedName name="工作">#REF!</definedName>
    <definedName name="豪华装修">'[7]基础资料（B）'!$C$31</definedName>
    <definedName name="合计">#REF!</definedName>
    <definedName name="合同">#REF!</definedName>
    <definedName name="核算项目明细账_1133_06_00">#REF!</definedName>
    <definedName name="红线范围外西侧绿化工程">_xleta.EVALUATE+#REF!</definedName>
    <definedName name="汇率">#REF!</definedName>
    <definedName name="会所">'[7]基础资料（B）'!$C$23</definedName>
    <definedName name="建安均价">#REF!</definedName>
    <definedName name="建面">#REF!</definedName>
    <definedName name="建筑面积">[10]写字楼B!#REF!</definedName>
    <definedName name="景观面积">'[7]基础资料（B）'!$C$32</definedName>
    <definedName name="景观照明工程量清单">#REF!</definedName>
    <definedName name="酒店式公寓">'[7]基础资料（B）'!$C$11</definedName>
    <definedName name="居住户数">'[7]基础资料（B）'!$C$35</definedName>
    <definedName name="开间费">#REF!</definedName>
    <definedName name="科目余额表">#REF!</definedName>
    <definedName name="利息总额">#REF!</definedName>
    <definedName name="临规划路商业">'[7]基础资料（B）'!$C$14</definedName>
    <definedName name="面积">#REF!</definedName>
    <definedName name="内部收益率">#REF!</definedName>
    <definedName name="汽车展示厅">'[7]基础资料（B）'!$C$12</definedName>
    <definedName name="全项目动态成本表">#REF!</definedName>
    <definedName name="人防">'[7]基础资料（B）'!$C$26</definedName>
    <definedName name="砂">#REF!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208">#REF!</definedName>
    <definedName name="生产列3">#REF!</definedName>
    <definedName name="生产列4">#REF!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6">#REF!</definedName>
    <definedName name="生产期7">#REF!</definedName>
    <definedName name="生产期8">#REF!</definedName>
    <definedName name="生产期9">#REF!</definedName>
    <definedName name="生产期请问">#REF!</definedName>
    <definedName name="石粉">#REF!</definedName>
    <definedName name="时">#REF!</definedName>
    <definedName name="数量_Qua">#REF!</definedName>
    <definedName name="水电安装工程量清单1">#REF!</definedName>
    <definedName name="水泥">#REF!</definedName>
    <definedName name="碎石">#REF!</definedName>
    <definedName name="土地">#REF!</definedName>
    <definedName name="土地面积">[10]写字楼B!#REF!</definedName>
    <definedName name="土地面积面积">[10]写字楼B!#REF!</definedName>
    <definedName name="物管用房">'[7]基础资料（B）'!$C$24</definedName>
    <definedName name="现金流量表">#REF!</definedName>
    <definedName name="项目总用地面积">'[7]基础资料（B）'!$C$4</definedName>
    <definedName name="小计_Sum">#REF!</definedName>
    <definedName name="学校">'[7]基础资料（B）'!$C$27</definedName>
    <definedName name="用电容量">'[7]基础资料（B）'!$C$40</definedName>
    <definedName name="幼儿园">'[7]基础资料（B）'!$C$25</definedName>
    <definedName name="原综合_单价">#REF!</definedName>
    <definedName name="周界长度">'[7]基础资料（B）'!$C$39</definedName>
    <definedName name="砖">#REF!</definedName>
    <definedName name="总分类账">#REF!</definedName>
    <definedName name="总建筑面积">'[7]基础资料（B）'!$C$7</definedName>
    <definedName name="_" localSheetId="0">#REF!</definedName>
    <definedName name="________zz1" localSheetId="0">#REF!</definedName>
    <definedName name="_______zz1" localSheetId="0">#REF!</definedName>
    <definedName name="_____zz1" localSheetId="0">#REF!</definedName>
    <definedName name="____zz1" localSheetId="0">#REF!</definedName>
    <definedName name="___zz1" localSheetId="0">#REF!</definedName>
    <definedName name="__DAT1" localSheetId="0">#REF!</definedName>
    <definedName name="__DAT10" localSheetId="0">#REF!</definedName>
    <definedName name="__DAT11" localSheetId="0">#REF!</definedName>
    <definedName name="__DAT12" localSheetId="0">#REF!</definedName>
    <definedName name="__DAT13" localSheetId="0">#REF!</definedName>
    <definedName name="__DAT14" localSheetId="0">#REF!</definedName>
    <definedName name="__DAT15" localSheetId="0">#REF!</definedName>
    <definedName name="__DAT16" localSheetId="0">#REF!</definedName>
    <definedName name="__DAT17" localSheetId="0">#REF!</definedName>
    <definedName name="__DAT18" localSheetId="0">#REF!</definedName>
    <definedName name="__DAT19" localSheetId="0">#REF!</definedName>
    <definedName name="__DAT2" localSheetId="0">#REF!</definedName>
    <definedName name="__DAT20" localSheetId="0">#REF!</definedName>
    <definedName name="__DAT21" localSheetId="0">#REF!</definedName>
    <definedName name="__DAT22" localSheetId="0">#REF!</definedName>
    <definedName name="__DAT23" localSheetId="0">#REF!</definedName>
    <definedName name="__DAT24" localSheetId="0">#REF!</definedName>
    <definedName name="__DAT25" localSheetId="0">#REF!</definedName>
    <definedName name="__DAT26" localSheetId="0">#REF!</definedName>
    <definedName name="__DAT27" localSheetId="0">#REF!</definedName>
    <definedName name="__DAT28" localSheetId="0">#REF!</definedName>
    <definedName name="__DAT29" localSheetId="0">#REF!</definedName>
    <definedName name="__DAT3" localSheetId="0">#REF!</definedName>
    <definedName name="__DAT4" localSheetId="0">#REF!</definedName>
    <definedName name="__DAT5" localSheetId="0">#REF!</definedName>
    <definedName name="__DAT6" localSheetId="0">#REF!</definedName>
    <definedName name="__DAT7" localSheetId="0">#REF!</definedName>
    <definedName name="__DAT8" localSheetId="0">#REF!</definedName>
    <definedName name="__DAT9" localSheetId="0">#REF!</definedName>
    <definedName name="__zz1" localSheetId="0">#REF!</definedName>
    <definedName name="_12" localSheetId="0">#REF!</definedName>
    <definedName name="_2" localSheetId="0">#REF!</definedName>
    <definedName name="_8_8">_xleta.EVALUATE+#REF!</definedName>
    <definedName name="_DAT1" localSheetId="0">#REF!</definedName>
    <definedName name="_DAT10" localSheetId="0">#REF!</definedName>
    <definedName name="_DAT11" localSheetId="0">#REF!</definedName>
    <definedName name="_DAT12" localSheetId="0">#REF!</definedName>
    <definedName name="_DAT13" localSheetId="0">#REF!</definedName>
    <definedName name="_DAT14" localSheetId="0">#REF!</definedName>
    <definedName name="_DAT15" localSheetId="0">#REF!</definedName>
    <definedName name="_DAT16" localSheetId="0">#REF!</definedName>
    <definedName name="_DAT17" localSheetId="0">#REF!</definedName>
    <definedName name="_DAT18" localSheetId="0">#REF!</definedName>
    <definedName name="_DAT19" localSheetId="0">#REF!</definedName>
    <definedName name="_DAT2" localSheetId="0">#REF!</definedName>
    <definedName name="_DAT20" localSheetId="0">#REF!</definedName>
    <definedName name="_DAT21" localSheetId="0">#REF!</definedName>
    <definedName name="_DAT22" localSheetId="0">#REF!</definedName>
    <definedName name="_DAT23" localSheetId="0">#REF!</definedName>
    <definedName name="_DAT24" localSheetId="0">#REF!</definedName>
    <definedName name="_DAT25" localSheetId="0">#REF!</definedName>
    <definedName name="_DAT26" localSheetId="0">#REF!</definedName>
    <definedName name="_DAT27" localSheetId="0">#REF!</definedName>
    <definedName name="_DAT28" localSheetId="0">#REF!</definedName>
    <definedName name="_DAT29" localSheetId="0">#REF!</definedName>
    <definedName name="_DAT3" localSheetId="0">#REF!</definedName>
    <definedName name="_DAT4" localSheetId="0">#REF!</definedName>
    <definedName name="_DAT5" localSheetId="0">#REF!</definedName>
    <definedName name="_DAT6" localSheetId="0">#REF!</definedName>
    <definedName name="_DAT7" localSheetId="0">#REF!</definedName>
    <definedName name="_DAT8" localSheetId="0">#REF!</definedName>
    <definedName name="_DAT9" localSheetId="0">#REF!</definedName>
    <definedName name="_xlnm._FilterDatabase" hidden="1">#REF!</definedName>
    <definedName name="_qw12" localSheetId="0">#REF!</definedName>
    <definedName name="_zz1" localSheetId="0">#REF!</definedName>
    <definedName name="a" localSheetId="0">EVALUATE([11]独立基础!$E$37)</definedName>
    <definedName name="AA">EVALUATE(#REF!)</definedName>
    <definedName name="abc" localSheetId="0">#REF!</definedName>
    <definedName name="BB">EVALUATE([12]给排水!B1)</definedName>
    <definedName name="BBB">EVALUATE(#REF!)</definedName>
    <definedName name="BF">EVALUATE([13]二层!$E1)</definedName>
    <definedName name="cap" localSheetId="0">#REF!</definedName>
    <definedName name="CBXS" localSheetId="0">#REF!</definedName>
    <definedName name="CC">EVALUATE([12]电气!B1)</definedName>
    <definedName name="cola" localSheetId="0">#REF!</definedName>
    <definedName name="colb" localSheetId="0">#REF!</definedName>
    <definedName name="d">EVALUATE(#REF!)</definedName>
    <definedName name="data" localSheetId="0">#REF!</definedName>
    <definedName name="dh" localSheetId="0">#REF!</definedName>
    <definedName name="DW" localSheetId="0">[14]单位库!$A:$A</definedName>
    <definedName name="F1_1" localSheetId="0">#REF!</definedName>
    <definedName name="g">EVALUATE([15]给排水!XFD1)</definedName>
    <definedName name="GG1_1">_xleta.EVALUATE+#REF!</definedName>
    <definedName name="GG2_2" localSheetId="0">#REF!</definedName>
    <definedName name="jieguo">EVALUATE(SUBSTITUTE(SUBSTITUTE('[18]表3 园建工程'!IU1,"[","*ISTEXT(""["),"]","]"")"))</definedName>
    <definedName name="kk">EVALUATE(#REF!)</definedName>
    <definedName name="kk_1">EVALUATE(#REF!)</definedName>
    <definedName name="kk_1_1">EVALUATE(#REF!)</definedName>
    <definedName name="kk_2">EVALUATE(#REF!)</definedName>
    <definedName name="LF">EVALUATE([16]地上首层!$E1)</definedName>
    <definedName name="LLL" localSheetId="0">#REF!</definedName>
    <definedName name="mc" localSheetId="0">#REF!</definedName>
    <definedName name="mj_1" localSheetId="0">#REF!</definedName>
    <definedName name="mj_2" localSheetId="0">#REF!</definedName>
    <definedName name="QF">EVALUATE([13]地下!$E1)</definedName>
    <definedName name="sbdh" localSheetId="0">#REF!</definedName>
    <definedName name="SRXS" localSheetId="0">#REF!</definedName>
    <definedName name="ss" localSheetId="0">[4]面积指标!#REF!</definedName>
    <definedName name="ssss" localSheetId="0">[4]面积指标!#REF!</definedName>
    <definedName name="TEST0" localSheetId="0">#REF!</definedName>
    <definedName name="TESTHKEY" localSheetId="0">#REF!</definedName>
    <definedName name="TESTKEYS" localSheetId="0">#REF!</definedName>
    <definedName name="TESTVKEY" localSheetId="0">#REF!</definedName>
    <definedName name="TF">EVALUATE(#REF!)</definedName>
    <definedName name="WTP" localSheetId="0">#REF!</definedName>
    <definedName name="x" localSheetId="0">#REF!</definedName>
    <definedName name="xishu" localSheetId="0">[5]面积指标!#REF!</definedName>
    <definedName name="xm" localSheetId="0">#REF!</definedName>
    <definedName name="Y" localSheetId="0">#REF!</definedName>
    <definedName name="yhmc" localSheetId="0">#REF!</definedName>
    <definedName name="zjj">EVALUATE(#REF!)</definedName>
    <definedName name="啊啊" localSheetId="0">'[17]基础资料（B）'!$C$25</definedName>
    <definedName name="北京中远广田装饰工程有限公司" localSheetId="0">#REF!</definedName>
    <definedName name="比例" localSheetId="0">#REF!</definedName>
    <definedName name="产品成本分摊表" localSheetId="0">#REF!</definedName>
    <definedName name="待发生成本预测" localSheetId="0">#REF!</definedName>
    <definedName name="单价_Price" localSheetId="0">#REF!</definedName>
    <definedName name="的" localSheetId="0">#REF!</definedName>
    <definedName name="地下分摊系数1" localSheetId="0">[9]面积指标!#REF!</definedName>
    <definedName name="电气" localSheetId="0">#REF!</definedName>
    <definedName name="工程造价" localSheetId="0">#REF!</definedName>
    <definedName name="工作" localSheetId="0">#REF!</definedName>
    <definedName name="合计" localSheetId="0">#REF!</definedName>
    <definedName name="合同" localSheetId="0">#REF!</definedName>
    <definedName name="核算项目明细账_1133_06_00" localSheetId="0">#REF!</definedName>
    <definedName name="汇率" localSheetId="0">#REF!</definedName>
    <definedName name="计算式">EVALUATE(#REF!)</definedName>
    <definedName name="建安均价" localSheetId="0">#REF!</definedName>
    <definedName name="建面" localSheetId="0">#REF!</definedName>
    <definedName name="建筑面积" localSheetId="0">[10]写字楼B!#REF!</definedName>
    <definedName name="景观照明工程量清单" localSheetId="0">#REF!</definedName>
    <definedName name="开间费" localSheetId="0">#REF!</definedName>
    <definedName name="科目余额表" localSheetId="0">#REF!</definedName>
    <definedName name="栏杆价格明细">_xleta.EVALUATE+#REF!</definedName>
    <definedName name="利息总额" localSheetId="0">#REF!</definedName>
    <definedName name="面积" localSheetId="0">#REF!</definedName>
    <definedName name="内部收益率" localSheetId="0">#REF!</definedName>
    <definedName name="全项目动态成本表" localSheetId="0">#REF!</definedName>
    <definedName name="砂" localSheetId="0">#REF!</definedName>
    <definedName name="生产列1" localSheetId="0">#REF!</definedName>
    <definedName name="生产列11" localSheetId="0">#REF!</definedName>
    <definedName name="生产列15" localSheetId="0">#REF!</definedName>
    <definedName name="生产列16" localSheetId="0">#REF!</definedName>
    <definedName name="生产列17" localSheetId="0">#REF!</definedName>
    <definedName name="生产列19" localSheetId="0">#REF!</definedName>
    <definedName name="生产列2" localSheetId="0">#REF!</definedName>
    <definedName name="生产列20" localSheetId="0">#REF!</definedName>
    <definedName name="生产列208" localSheetId="0">#REF!</definedName>
    <definedName name="生产列3" localSheetId="0">#REF!</definedName>
    <definedName name="生产列4" localSheetId="0">#REF!</definedName>
    <definedName name="生产列6" localSheetId="0">#REF!</definedName>
    <definedName name="生产列7" localSheetId="0">#REF!</definedName>
    <definedName name="生产列8" localSheetId="0">#REF!</definedName>
    <definedName name="生产列9" localSheetId="0">#REF!</definedName>
    <definedName name="生产期" localSheetId="0">#REF!</definedName>
    <definedName name="生产期1" localSheetId="0">#REF!</definedName>
    <definedName name="生产期11" localSheetId="0">#REF!</definedName>
    <definedName name="生产期12" localSheetId="0">#REF!</definedName>
    <definedName name="生产期15" localSheetId="0">#REF!</definedName>
    <definedName name="生产期16" localSheetId="0">#REF!</definedName>
    <definedName name="生产期17" localSheetId="0">#REF!</definedName>
    <definedName name="生产期19" localSheetId="0">#REF!</definedName>
    <definedName name="生产期2" localSheetId="0">#REF!</definedName>
    <definedName name="生产期20" localSheetId="0">#REF!</definedName>
    <definedName name="生产期3" localSheetId="0">#REF!</definedName>
    <definedName name="生产期4" localSheetId="0">#REF!</definedName>
    <definedName name="生产期6" localSheetId="0">#REF!</definedName>
    <definedName name="生产期7" localSheetId="0">#REF!</definedName>
    <definedName name="生产期8" localSheetId="0">#REF!</definedName>
    <definedName name="生产期9" localSheetId="0">#REF!</definedName>
    <definedName name="生产期请问" localSheetId="0">#REF!</definedName>
    <definedName name="石粉" localSheetId="0">#REF!</definedName>
    <definedName name="时" localSheetId="0">#REF!</definedName>
    <definedName name="室内装修价格明细">_xleta.EVALUATE+#REF!</definedName>
    <definedName name="数量_Qua" localSheetId="0">#REF!</definedName>
    <definedName name="水电安装工程量清单1" localSheetId="0">#REF!</definedName>
    <definedName name="水泥" localSheetId="0">#REF!</definedName>
    <definedName name="碎石" localSheetId="0">#REF!</definedName>
    <definedName name="土地" localSheetId="0">#REF!</definedName>
    <definedName name="土地面积" localSheetId="0">[10]写字楼B!#REF!</definedName>
    <definedName name="土地面积面积" localSheetId="0">[10]写字楼B!#REF!</definedName>
    <definedName name="现金流量表" localSheetId="0">#REF!</definedName>
    <definedName name="小计_Sum" localSheetId="0">#REF!</definedName>
    <definedName name="原综合_单价" localSheetId="0">#REF!</definedName>
    <definedName name="砖" localSheetId="0">#REF!</definedName>
    <definedName name="总分类账" localSheetId="0">#REF!</definedName>
    <definedName name="_" localSheetId="3">#REF!</definedName>
    <definedName name="________zz1" localSheetId="3">#REF!</definedName>
    <definedName name="_______zz1" localSheetId="3">#REF!</definedName>
    <definedName name="_____zz1" localSheetId="3">#REF!</definedName>
    <definedName name="____zz1" localSheetId="3">#REF!</definedName>
    <definedName name="___zz1" localSheetId="3">#REF!</definedName>
    <definedName name="__DAT1" localSheetId="3">#REF!</definedName>
    <definedName name="__DAT10" localSheetId="3">#REF!</definedName>
    <definedName name="__DAT11" localSheetId="3">#REF!</definedName>
    <definedName name="__DAT12" localSheetId="3">#REF!</definedName>
    <definedName name="__DAT13" localSheetId="3">#REF!</definedName>
    <definedName name="__DAT14" localSheetId="3">#REF!</definedName>
    <definedName name="__DAT15" localSheetId="3">#REF!</definedName>
    <definedName name="__DAT16" localSheetId="3">#REF!</definedName>
    <definedName name="__DAT17" localSheetId="3">#REF!</definedName>
    <definedName name="__DAT18" localSheetId="3">#REF!</definedName>
    <definedName name="__DAT19" localSheetId="3">#REF!</definedName>
    <definedName name="__DAT2" localSheetId="3">#REF!</definedName>
    <definedName name="__DAT20" localSheetId="3">#REF!</definedName>
    <definedName name="__DAT21" localSheetId="3">#REF!</definedName>
    <definedName name="__DAT22" localSheetId="3">#REF!</definedName>
    <definedName name="__DAT23" localSheetId="3">#REF!</definedName>
    <definedName name="__DAT24" localSheetId="3">#REF!</definedName>
    <definedName name="__DAT25" localSheetId="3">#REF!</definedName>
    <definedName name="__DAT26" localSheetId="3">#REF!</definedName>
    <definedName name="__DAT27" localSheetId="3">#REF!</definedName>
    <definedName name="__DAT28" localSheetId="3">#REF!</definedName>
    <definedName name="__DAT29" localSheetId="3">#REF!</definedName>
    <definedName name="__DAT3" localSheetId="3">#REF!</definedName>
    <definedName name="__DAT4" localSheetId="3">#REF!</definedName>
    <definedName name="__DAT5" localSheetId="3">#REF!</definedName>
    <definedName name="__DAT6" localSheetId="3">#REF!</definedName>
    <definedName name="__DAT7" localSheetId="3">#REF!</definedName>
    <definedName name="__DAT8" localSheetId="3">#REF!</definedName>
    <definedName name="__DAT9" localSheetId="3">#REF!</definedName>
    <definedName name="__zz1" localSheetId="3">#REF!</definedName>
    <definedName name="_12" localSheetId="3">#REF!</definedName>
    <definedName name="_2" localSheetId="3">#REF!</definedName>
    <definedName name="_DAT1" localSheetId="3">#REF!</definedName>
    <definedName name="_DAT10" localSheetId="3">#REF!</definedName>
    <definedName name="_DAT11" localSheetId="3">#REF!</definedName>
    <definedName name="_DAT12" localSheetId="3">#REF!</definedName>
    <definedName name="_DAT13" localSheetId="3">#REF!</definedName>
    <definedName name="_DAT14" localSheetId="3">#REF!</definedName>
    <definedName name="_DAT15" localSheetId="3">#REF!</definedName>
    <definedName name="_DAT16" localSheetId="3">#REF!</definedName>
    <definedName name="_DAT17" localSheetId="3">#REF!</definedName>
    <definedName name="_DAT18" localSheetId="3">#REF!</definedName>
    <definedName name="_DAT19" localSheetId="3">#REF!</definedName>
    <definedName name="_DAT2" localSheetId="3">#REF!</definedName>
    <definedName name="_DAT20" localSheetId="3">#REF!</definedName>
    <definedName name="_DAT21" localSheetId="3">#REF!</definedName>
    <definedName name="_DAT22" localSheetId="3">#REF!</definedName>
    <definedName name="_DAT23" localSheetId="3">#REF!</definedName>
    <definedName name="_DAT24" localSheetId="3">#REF!</definedName>
    <definedName name="_DAT25" localSheetId="3">#REF!</definedName>
    <definedName name="_DAT26" localSheetId="3">#REF!</definedName>
    <definedName name="_DAT27" localSheetId="3">#REF!</definedName>
    <definedName name="_DAT28" localSheetId="3">#REF!</definedName>
    <definedName name="_DAT29" localSheetId="3">#REF!</definedName>
    <definedName name="_DAT3" localSheetId="3">#REF!</definedName>
    <definedName name="_DAT4" localSheetId="3">#REF!</definedName>
    <definedName name="_DAT5" localSheetId="3">#REF!</definedName>
    <definedName name="_DAT6" localSheetId="3">#REF!</definedName>
    <definedName name="_DAT7" localSheetId="3">#REF!</definedName>
    <definedName name="_DAT8" localSheetId="3">#REF!</definedName>
    <definedName name="_DAT9" localSheetId="3">#REF!</definedName>
    <definedName name="_qw12" localSheetId="3">#REF!</definedName>
    <definedName name="_zz1" localSheetId="3">#REF!</definedName>
    <definedName name="abc" localSheetId="3">#REF!</definedName>
    <definedName name="cap" localSheetId="3">#REF!</definedName>
    <definedName name="CBXS" localSheetId="3">#REF!</definedName>
    <definedName name="cola" localSheetId="3">#REF!</definedName>
    <definedName name="colb" localSheetId="3">#REF!</definedName>
    <definedName name="data" localSheetId="3">#REF!</definedName>
    <definedName name="dh" localSheetId="3">#REF!</definedName>
    <definedName name="DW" localSheetId="3">[14]单位库!$A$1:$A$65536</definedName>
    <definedName name="F1_1" localSheetId="3">#REF!</definedName>
    <definedName name="GG2_2" localSheetId="3">#REF!</definedName>
    <definedName name="LLL" localSheetId="3">#REF!</definedName>
    <definedName name="mc" localSheetId="3">#REF!</definedName>
    <definedName name="mj_1" localSheetId="3">#REF!</definedName>
    <definedName name="mj_2" localSheetId="3">#REF!</definedName>
    <definedName name="sbdh" localSheetId="3">#REF!</definedName>
    <definedName name="SRXS" localSheetId="3">#REF!</definedName>
    <definedName name="TEST0" localSheetId="3">#REF!</definedName>
    <definedName name="TESTHKEY" localSheetId="3">#REF!</definedName>
    <definedName name="TESTKEYS" localSheetId="3">#REF!</definedName>
    <definedName name="TESTVKEY" localSheetId="3">#REF!</definedName>
    <definedName name="WTP" localSheetId="3">#REF!</definedName>
    <definedName name="x" localSheetId="3">#REF!</definedName>
    <definedName name="xm" localSheetId="3">#REF!</definedName>
    <definedName name="Y" localSheetId="3">#REF!</definedName>
    <definedName name="yhmc" localSheetId="3">#REF!</definedName>
    <definedName name="啊啊" localSheetId="3">#REF!</definedName>
    <definedName name="北京中远广田装饰工程有限公司" localSheetId="3">#REF!</definedName>
    <definedName name="比例" localSheetId="3">#REF!</definedName>
    <definedName name="产品成本分摊表" localSheetId="3">#REF!</definedName>
    <definedName name="待发生成本预测" localSheetId="3">#REF!</definedName>
    <definedName name="单价_Price" localSheetId="3">#REF!</definedName>
    <definedName name="的" localSheetId="3">#REF!</definedName>
    <definedName name="电气" localSheetId="3">#REF!</definedName>
    <definedName name="工程造价" localSheetId="3">#REF!</definedName>
    <definedName name="工作" localSheetId="3">#REF!</definedName>
    <definedName name="合计" localSheetId="3">#REF!</definedName>
    <definedName name="合同" localSheetId="3">#REF!</definedName>
    <definedName name="核算项目明细账_1133_06_00" localSheetId="3">#REF!</definedName>
    <definedName name="红线范围外西侧绿化工程" localSheetId="3">_xleta.EVALUATE+#REF!</definedName>
    <definedName name="汇率" localSheetId="3">#REF!</definedName>
    <definedName name="建安均价" localSheetId="3">#REF!</definedName>
    <definedName name="建面" localSheetId="3">#REF!</definedName>
    <definedName name="景观照明工程量清单" localSheetId="3">#REF!</definedName>
    <definedName name="开间费" localSheetId="3">#REF!</definedName>
    <definedName name="科目余额表" localSheetId="3">#REF!</definedName>
    <definedName name="利息总额" localSheetId="3">#REF!</definedName>
    <definedName name="面积" localSheetId="3">#REF!</definedName>
    <definedName name="内部收益率" localSheetId="3">#REF!</definedName>
    <definedName name="全项目动态成本表" localSheetId="3">#REF!</definedName>
    <definedName name="砂" localSheetId="3">#REF!</definedName>
    <definedName name="生产列1" localSheetId="3">#REF!</definedName>
    <definedName name="生产列11" localSheetId="3">#REF!</definedName>
    <definedName name="生产列15" localSheetId="3">#REF!</definedName>
    <definedName name="生产列16" localSheetId="3">#REF!</definedName>
    <definedName name="生产列17" localSheetId="3">#REF!</definedName>
    <definedName name="生产列19" localSheetId="3">#REF!</definedName>
    <definedName name="生产列2" localSheetId="3">#REF!</definedName>
    <definedName name="生产列20" localSheetId="3">#REF!</definedName>
    <definedName name="生产列208" localSheetId="3">#REF!</definedName>
    <definedName name="生产列3" localSheetId="3">#REF!</definedName>
    <definedName name="生产列4" localSheetId="3">#REF!</definedName>
    <definedName name="生产列6" localSheetId="3">#REF!</definedName>
    <definedName name="生产列7" localSheetId="3">#REF!</definedName>
    <definedName name="生产列8" localSheetId="3">#REF!</definedName>
    <definedName name="生产列9" localSheetId="3">#REF!</definedName>
    <definedName name="生产期" localSheetId="3">#REF!</definedName>
    <definedName name="生产期1" localSheetId="3">#REF!</definedName>
    <definedName name="生产期11" localSheetId="3">#REF!</definedName>
    <definedName name="生产期12" localSheetId="3">#REF!</definedName>
    <definedName name="生产期15" localSheetId="3">#REF!</definedName>
    <definedName name="生产期16" localSheetId="3">#REF!</definedName>
    <definedName name="生产期17" localSheetId="3">#REF!</definedName>
    <definedName name="生产期19" localSheetId="3">#REF!</definedName>
    <definedName name="生产期2" localSheetId="3">#REF!</definedName>
    <definedName name="生产期20" localSheetId="3">#REF!</definedName>
    <definedName name="生产期3" localSheetId="3">#REF!</definedName>
    <definedName name="生产期4" localSheetId="3">#REF!</definedName>
    <definedName name="生产期6" localSheetId="3">#REF!</definedName>
    <definedName name="生产期7" localSheetId="3">#REF!</definedName>
    <definedName name="生产期8" localSheetId="3">#REF!</definedName>
    <definedName name="生产期9" localSheetId="3">#REF!</definedName>
    <definedName name="生产期请问" localSheetId="3">#REF!</definedName>
    <definedName name="石粉" localSheetId="3">#REF!</definedName>
    <definedName name="时" localSheetId="3">#REF!</definedName>
    <definedName name="数量_Qua" localSheetId="3">#REF!</definedName>
    <definedName name="水电安装工程量清单1" localSheetId="3">#REF!</definedName>
    <definedName name="水泥" localSheetId="3">#REF!</definedName>
    <definedName name="碎石" localSheetId="3">#REF!</definedName>
    <definedName name="土地" localSheetId="3">#REF!</definedName>
    <definedName name="现金流量表" localSheetId="3">#REF!</definedName>
    <definedName name="小计_Sum" localSheetId="3">#REF!</definedName>
    <definedName name="原综合_单价" localSheetId="3">#REF!</definedName>
    <definedName name="砖" localSheetId="3">#REF!</definedName>
    <definedName name="总分类账" localSheetId="3">#REF!</definedName>
    <definedName name="_8_8" localSheetId="3">_xleta.EVALUATE+#REF!</definedName>
    <definedName name="AA" localSheetId="3">EVALUATE(#REF!)</definedName>
    <definedName name="BBB" localSheetId="3">EVALUATE(#REF!)</definedName>
    <definedName name="d" localSheetId="3">EVALUATE(#REF!)</definedName>
    <definedName name="g" localSheetId="3">EVALUATE([16]给排水!XFD1)</definedName>
    <definedName name="GG1_1" localSheetId="3">_xleta.EVALUATE+#REF!</definedName>
    <definedName name="kk" localSheetId="3">EVALUATE(#REF!)</definedName>
    <definedName name="kk_1" localSheetId="3">EVALUATE(#REF!)</definedName>
    <definedName name="kk_1_1" localSheetId="3">EVALUATE(#REF!)</definedName>
    <definedName name="kk_2" localSheetId="3">EVALUATE(#REF!)</definedName>
    <definedName name="LF" localSheetId="3">EVALUATE([17]地上首层!$E1)</definedName>
    <definedName name="TF" localSheetId="3">EVALUATE(#REF!)</definedName>
    <definedName name="zjj" localSheetId="3">EVALUATE(#REF!)</definedName>
    <definedName name="计算式" localSheetId="3">EVALUATE(#REF!)</definedName>
    <definedName name="栏杆价格明细" localSheetId="3">_xleta.EVALUATE+#REF!</definedName>
    <definedName name="室内装修价格明细" localSheetId="3">_xleta.EVALUATE+#REF!</definedName>
    <definedName name="_" localSheetId="4">#REF!</definedName>
    <definedName name="________zz1" localSheetId="4">#REF!</definedName>
    <definedName name="_______zz1" localSheetId="4">#REF!</definedName>
    <definedName name="_____zz1" localSheetId="4">#REF!</definedName>
    <definedName name="____zz1" localSheetId="4">#REF!</definedName>
    <definedName name="___zz1" localSheetId="4">#REF!</definedName>
    <definedName name="__DAT1" localSheetId="4">#REF!</definedName>
    <definedName name="__DAT10" localSheetId="4">#REF!</definedName>
    <definedName name="__DAT11" localSheetId="4">#REF!</definedName>
    <definedName name="__DAT12" localSheetId="4">#REF!</definedName>
    <definedName name="__DAT13" localSheetId="4">#REF!</definedName>
    <definedName name="__DAT14" localSheetId="4">#REF!</definedName>
    <definedName name="__DAT15" localSheetId="4">#REF!</definedName>
    <definedName name="__DAT16" localSheetId="4">#REF!</definedName>
    <definedName name="__DAT17" localSheetId="4">#REF!</definedName>
    <definedName name="__DAT18" localSheetId="4">#REF!</definedName>
    <definedName name="__DAT19" localSheetId="4">#REF!</definedName>
    <definedName name="__DAT2" localSheetId="4">#REF!</definedName>
    <definedName name="__DAT20" localSheetId="4">#REF!</definedName>
    <definedName name="__DAT21" localSheetId="4">#REF!</definedName>
    <definedName name="__DAT22" localSheetId="4">#REF!</definedName>
    <definedName name="__DAT23" localSheetId="4">#REF!</definedName>
    <definedName name="__DAT24" localSheetId="4">#REF!</definedName>
    <definedName name="__DAT25" localSheetId="4">#REF!</definedName>
    <definedName name="__DAT26" localSheetId="4">#REF!</definedName>
    <definedName name="__DAT27" localSheetId="4">#REF!</definedName>
    <definedName name="__DAT28" localSheetId="4">#REF!</definedName>
    <definedName name="__DAT29" localSheetId="4">#REF!</definedName>
    <definedName name="__DAT3" localSheetId="4">#REF!</definedName>
    <definedName name="__DAT4" localSheetId="4">#REF!</definedName>
    <definedName name="__DAT5" localSheetId="4">#REF!</definedName>
    <definedName name="__DAT6" localSheetId="4">#REF!</definedName>
    <definedName name="__DAT7" localSheetId="4">#REF!</definedName>
    <definedName name="__DAT8" localSheetId="4">#REF!</definedName>
    <definedName name="__DAT9" localSheetId="4">#REF!</definedName>
    <definedName name="__zz1" localSheetId="4">#REF!</definedName>
    <definedName name="_12" localSheetId="4">#REF!</definedName>
    <definedName name="_2" localSheetId="4">#REF!</definedName>
    <definedName name="_DAT1" localSheetId="4">#REF!</definedName>
    <definedName name="_DAT10" localSheetId="4">#REF!</definedName>
    <definedName name="_DAT11" localSheetId="4">#REF!</definedName>
    <definedName name="_DAT12" localSheetId="4">#REF!</definedName>
    <definedName name="_DAT13" localSheetId="4">#REF!</definedName>
    <definedName name="_DAT14" localSheetId="4">#REF!</definedName>
    <definedName name="_DAT15" localSheetId="4">#REF!</definedName>
    <definedName name="_DAT16" localSheetId="4">#REF!</definedName>
    <definedName name="_DAT17" localSheetId="4">#REF!</definedName>
    <definedName name="_DAT18" localSheetId="4">#REF!</definedName>
    <definedName name="_DAT19" localSheetId="4">#REF!</definedName>
    <definedName name="_DAT2" localSheetId="4">#REF!</definedName>
    <definedName name="_DAT20" localSheetId="4">#REF!</definedName>
    <definedName name="_DAT21" localSheetId="4">#REF!</definedName>
    <definedName name="_DAT22" localSheetId="4">#REF!</definedName>
    <definedName name="_DAT23" localSheetId="4">#REF!</definedName>
    <definedName name="_DAT24" localSheetId="4">#REF!</definedName>
    <definedName name="_DAT25" localSheetId="4">#REF!</definedName>
    <definedName name="_DAT26" localSheetId="4">#REF!</definedName>
    <definedName name="_DAT27" localSheetId="4">#REF!</definedName>
    <definedName name="_DAT28" localSheetId="4">#REF!</definedName>
    <definedName name="_DAT29" localSheetId="4">#REF!</definedName>
    <definedName name="_DAT3" localSheetId="4">#REF!</definedName>
    <definedName name="_DAT4" localSheetId="4">#REF!</definedName>
    <definedName name="_DAT5" localSheetId="4">#REF!</definedName>
    <definedName name="_DAT6" localSheetId="4">#REF!</definedName>
    <definedName name="_DAT7" localSheetId="4">#REF!</definedName>
    <definedName name="_DAT8" localSheetId="4">#REF!</definedName>
    <definedName name="_DAT9" localSheetId="4">#REF!</definedName>
    <definedName name="_qw12" localSheetId="4">#REF!</definedName>
    <definedName name="_zz1" localSheetId="4">#REF!</definedName>
    <definedName name="abc" localSheetId="4">#REF!</definedName>
    <definedName name="cap" localSheetId="4">#REF!</definedName>
    <definedName name="CBXS" localSheetId="4">#REF!</definedName>
    <definedName name="cola" localSheetId="4">#REF!</definedName>
    <definedName name="colb" localSheetId="4">#REF!</definedName>
    <definedName name="data" localSheetId="4">#REF!</definedName>
    <definedName name="dh" localSheetId="4">#REF!</definedName>
    <definedName name="DW" localSheetId="4">[14]单位库!$A$1:$A$65536</definedName>
    <definedName name="F1_1" localSheetId="4">#REF!</definedName>
    <definedName name="GG2_2" localSheetId="4">#REF!</definedName>
    <definedName name="LLL" localSheetId="4">#REF!</definedName>
    <definedName name="mc" localSheetId="4">#REF!</definedName>
    <definedName name="mj_1" localSheetId="4">#REF!</definedName>
    <definedName name="mj_2" localSheetId="4">#REF!</definedName>
    <definedName name="sbdh" localSheetId="4">#REF!</definedName>
    <definedName name="SRXS" localSheetId="4">#REF!</definedName>
    <definedName name="TEST0" localSheetId="4">#REF!</definedName>
    <definedName name="TESTHKEY" localSheetId="4">#REF!</definedName>
    <definedName name="TESTKEYS" localSheetId="4">#REF!</definedName>
    <definedName name="TESTVKEY" localSheetId="4">#REF!</definedName>
    <definedName name="WTP" localSheetId="4">#REF!</definedName>
    <definedName name="x" localSheetId="4">#REF!</definedName>
    <definedName name="xm" localSheetId="4">#REF!</definedName>
    <definedName name="Y" localSheetId="4">#REF!</definedName>
    <definedName name="yhmc" localSheetId="4">#REF!</definedName>
    <definedName name="啊啊" localSheetId="4">#REF!</definedName>
    <definedName name="北京中远广田装饰工程有限公司" localSheetId="4">#REF!</definedName>
    <definedName name="比例" localSheetId="4">#REF!</definedName>
    <definedName name="产品成本分摊表" localSheetId="4">#REF!</definedName>
    <definedName name="待发生成本预测" localSheetId="4">#REF!</definedName>
    <definedName name="单价_Price" localSheetId="4">#REF!</definedName>
    <definedName name="的" localSheetId="4">#REF!</definedName>
    <definedName name="电气" localSheetId="4">#REF!</definedName>
    <definedName name="工程造价" localSheetId="4">#REF!</definedName>
    <definedName name="工作" localSheetId="4">#REF!</definedName>
    <definedName name="合计" localSheetId="4">#REF!</definedName>
    <definedName name="合同" localSheetId="4">#REF!</definedName>
    <definedName name="核算项目明细账_1133_06_00" localSheetId="4">#REF!</definedName>
    <definedName name="红线范围外西侧绿化工程" localSheetId="4">_xleta.EVALUATE+#REF!</definedName>
    <definedName name="汇率" localSheetId="4">#REF!</definedName>
    <definedName name="建安均价" localSheetId="4">#REF!</definedName>
    <definedName name="建面" localSheetId="4">#REF!</definedName>
    <definedName name="景观照明工程量清单" localSheetId="4">#REF!</definedName>
    <definedName name="开间费" localSheetId="4">#REF!</definedName>
    <definedName name="科目余额表" localSheetId="4">#REF!</definedName>
    <definedName name="利息总额" localSheetId="4">#REF!</definedName>
    <definedName name="面积" localSheetId="4">#REF!</definedName>
    <definedName name="内部收益率" localSheetId="4">#REF!</definedName>
    <definedName name="全项目动态成本表" localSheetId="4">#REF!</definedName>
    <definedName name="砂" localSheetId="4">#REF!</definedName>
    <definedName name="生产列1" localSheetId="4">#REF!</definedName>
    <definedName name="生产列11" localSheetId="4">#REF!</definedName>
    <definedName name="生产列15" localSheetId="4">#REF!</definedName>
    <definedName name="生产列16" localSheetId="4">#REF!</definedName>
    <definedName name="生产列17" localSheetId="4">#REF!</definedName>
    <definedName name="生产列19" localSheetId="4">#REF!</definedName>
    <definedName name="生产列2" localSheetId="4">#REF!</definedName>
    <definedName name="生产列20" localSheetId="4">#REF!</definedName>
    <definedName name="生产列208" localSheetId="4">#REF!</definedName>
    <definedName name="生产列3" localSheetId="4">#REF!</definedName>
    <definedName name="生产列4" localSheetId="4">#REF!</definedName>
    <definedName name="生产列6" localSheetId="4">#REF!</definedName>
    <definedName name="生产列7" localSheetId="4">#REF!</definedName>
    <definedName name="生产列8" localSheetId="4">#REF!</definedName>
    <definedName name="生产列9" localSheetId="4">#REF!</definedName>
    <definedName name="生产期" localSheetId="4">#REF!</definedName>
    <definedName name="生产期1" localSheetId="4">#REF!</definedName>
    <definedName name="生产期11" localSheetId="4">#REF!</definedName>
    <definedName name="生产期12" localSheetId="4">#REF!</definedName>
    <definedName name="生产期15" localSheetId="4">#REF!</definedName>
    <definedName name="生产期16" localSheetId="4">#REF!</definedName>
    <definedName name="生产期17" localSheetId="4">#REF!</definedName>
    <definedName name="生产期19" localSheetId="4">#REF!</definedName>
    <definedName name="生产期2" localSheetId="4">#REF!</definedName>
    <definedName name="生产期20" localSheetId="4">#REF!</definedName>
    <definedName name="生产期3" localSheetId="4">#REF!</definedName>
    <definedName name="生产期4" localSheetId="4">#REF!</definedName>
    <definedName name="生产期6" localSheetId="4">#REF!</definedName>
    <definedName name="生产期7" localSheetId="4">#REF!</definedName>
    <definedName name="生产期8" localSheetId="4">#REF!</definedName>
    <definedName name="生产期9" localSheetId="4">#REF!</definedName>
    <definedName name="生产期请问" localSheetId="4">#REF!</definedName>
    <definedName name="石粉" localSheetId="4">#REF!</definedName>
    <definedName name="时" localSheetId="4">#REF!</definedName>
    <definedName name="数量_Qua" localSheetId="4">#REF!</definedName>
    <definedName name="水电安装工程量清单1" localSheetId="4">#REF!</definedName>
    <definedName name="水泥" localSheetId="4">#REF!</definedName>
    <definedName name="碎石" localSheetId="4">#REF!</definedName>
    <definedName name="土地" localSheetId="4">#REF!</definedName>
    <definedName name="现金流量表" localSheetId="4">#REF!</definedName>
    <definedName name="小计_Sum" localSheetId="4">#REF!</definedName>
    <definedName name="原综合_单价" localSheetId="4">#REF!</definedName>
    <definedName name="砖" localSheetId="4">#REF!</definedName>
    <definedName name="总分类账" localSheetId="4">#REF!</definedName>
    <definedName name="_8_8" localSheetId="4">_xleta.EVALUATE+#REF!</definedName>
    <definedName name="AA" localSheetId="4">EVALUATE(#REF!)</definedName>
    <definedName name="BBB" localSheetId="4">EVALUATE(#REF!)</definedName>
    <definedName name="d" localSheetId="4">EVALUATE(#REF!)</definedName>
    <definedName name="g" localSheetId="4">EVALUATE([16]给排水!XFD1)</definedName>
    <definedName name="GG1_1" localSheetId="4">_xleta.EVALUATE+#REF!</definedName>
    <definedName name="kk" localSheetId="4">EVALUATE(#REF!)</definedName>
    <definedName name="kk_1" localSheetId="4">EVALUATE(#REF!)</definedName>
    <definedName name="kk_1_1" localSheetId="4">EVALUATE(#REF!)</definedName>
    <definedName name="kk_2" localSheetId="4">EVALUATE(#REF!)</definedName>
    <definedName name="LF" localSheetId="4">EVALUATE([17]地上首层!$E1)</definedName>
    <definedName name="TF" localSheetId="4">EVALUATE(#REF!)</definedName>
    <definedName name="zjj" localSheetId="4">EVALUATE(#REF!)</definedName>
    <definedName name="计算式" localSheetId="4">EVALUATE(#REF!)</definedName>
    <definedName name="栏杆价格明细" localSheetId="4">_xleta.EVALUATE+#REF!</definedName>
    <definedName name="室内装修价格明细" localSheetId="4">_xleta.EVALUATE+#REF!</definedName>
    <definedName name="_" localSheetId="5">#REF!</definedName>
    <definedName name="________zz1" localSheetId="5">#REF!</definedName>
    <definedName name="_______zz1" localSheetId="5">#REF!</definedName>
    <definedName name="_____zz1" localSheetId="5">#REF!</definedName>
    <definedName name="____zz1" localSheetId="5">#REF!</definedName>
    <definedName name="___zz1" localSheetId="5">#REF!</definedName>
    <definedName name="__DAT1" localSheetId="5">#REF!</definedName>
    <definedName name="__DAT10" localSheetId="5">#REF!</definedName>
    <definedName name="__DAT11" localSheetId="5">#REF!</definedName>
    <definedName name="__DAT12" localSheetId="5">#REF!</definedName>
    <definedName name="__DAT13" localSheetId="5">#REF!</definedName>
    <definedName name="__DAT14" localSheetId="5">#REF!</definedName>
    <definedName name="__DAT15" localSheetId="5">#REF!</definedName>
    <definedName name="__DAT16" localSheetId="5">#REF!</definedName>
    <definedName name="__DAT17" localSheetId="5">#REF!</definedName>
    <definedName name="__DAT18" localSheetId="5">#REF!</definedName>
    <definedName name="__DAT19" localSheetId="5">#REF!</definedName>
    <definedName name="__DAT2" localSheetId="5">#REF!</definedName>
    <definedName name="__DAT20" localSheetId="5">#REF!</definedName>
    <definedName name="__DAT21" localSheetId="5">#REF!</definedName>
    <definedName name="__DAT22" localSheetId="5">#REF!</definedName>
    <definedName name="__DAT23" localSheetId="5">#REF!</definedName>
    <definedName name="__DAT24" localSheetId="5">#REF!</definedName>
    <definedName name="__DAT25" localSheetId="5">#REF!</definedName>
    <definedName name="__DAT26" localSheetId="5">#REF!</definedName>
    <definedName name="__DAT27" localSheetId="5">#REF!</definedName>
    <definedName name="__DAT28" localSheetId="5">#REF!</definedName>
    <definedName name="__DAT29" localSheetId="5">#REF!</definedName>
    <definedName name="__DAT3" localSheetId="5">#REF!</definedName>
    <definedName name="__DAT4" localSheetId="5">#REF!</definedName>
    <definedName name="__DAT5" localSheetId="5">#REF!</definedName>
    <definedName name="__DAT6" localSheetId="5">#REF!</definedName>
    <definedName name="__DAT7" localSheetId="5">#REF!</definedName>
    <definedName name="__DAT8" localSheetId="5">#REF!</definedName>
    <definedName name="__DAT9" localSheetId="5">#REF!</definedName>
    <definedName name="__zz1" localSheetId="5">#REF!</definedName>
    <definedName name="_12" localSheetId="5">#REF!</definedName>
    <definedName name="_2" localSheetId="5">#REF!</definedName>
    <definedName name="_DAT1" localSheetId="5">#REF!</definedName>
    <definedName name="_DAT10" localSheetId="5">#REF!</definedName>
    <definedName name="_DAT11" localSheetId="5">#REF!</definedName>
    <definedName name="_DAT12" localSheetId="5">#REF!</definedName>
    <definedName name="_DAT13" localSheetId="5">#REF!</definedName>
    <definedName name="_DAT14" localSheetId="5">#REF!</definedName>
    <definedName name="_DAT15" localSheetId="5">#REF!</definedName>
    <definedName name="_DAT16" localSheetId="5">#REF!</definedName>
    <definedName name="_DAT17" localSheetId="5">#REF!</definedName>
    <definedName name="_DAT18" localSheetId="5">#REF!</definedName>
    <definedName name="_DAT19" localSheetId="5">#REF!</definedName>
    <definedName name="_DAT2" localSheetId="5">#REF!</definedName>
    <definedName name="_DAT20" localSheetId="5">#REF!</definedName>
    <definedName name="_DAT21" localSheetId="5">#REF!</definedName>
    <definedName name="_DAT22" localSheetId="5">#REF!</definedName>
    <definedName name="_DAT23" localSheetId="5">#REF!</definedName>
    <definedName name="_DAT24" localSheetId="5">#REF!</definedName>
    <definedName name="_DAT25" localSheetId="5">#REF!</definedName>
    <definedName name="_DAT26" localSheetId="5">#REF!</definedName>
    <definedName name="_DAT27" localSheetId="5">#REF!</definedName>
    <definedName name="_DAT28" localSheetId="5">#REF!</definedName>
    <definedName name="_DAT29" localSheetId="5">#REF!</definedName>
    <definedName name="_DAT3" localSheetId="5">#REF!</definedName>
    <definedName name="_DAT4" localSheetId="5">#REF!</definedName>
    <definedName name="_DAT5" localSheetId="5">#REF!</definedName>
    <definedName name="_DAT6" localSheetId="5">#REF!</definedName>
    <definedName name="_DAT7" localSheetId="5">#REF!</definedName>
    <definedName name="_DAT8" localSheetId="5">#REF!</definedName>
    <definedName name="_DAT9" localSheetId="5">#REF!</definedName>
    <definedName name="_qw12" localSheetId="5">#REF!</definedName>
    <definedName name="_zz1" localSheetId="5">#REF!</definedName>
    <definedName name="abc" localSheetId="5">#REF!</definedName>
    <definedName name="cap" localSheetId="5">#REF!</definedName>
    <definedName name="CBXS" localSheetId="5">#REF!</definedName>
    <definedName name="cola" localSheetId="5">#REF!</definedName>
    <definedName name="colb" localSheetId="5">#REF!</definedName>
    <definedName name="data" localSheetId="5">#REF!</definedName>
    <definedName name="dh" localSheetId="5">#REF!</definedName>
    <definedName name="DW" localSheetId="5">[14]单位库!$A$1:$A$65536</definedName>
    <definedName name="F1_1" localSheetId="5">#REF!</definedName>
    <definedName name="GG2_2" localSheetId="5">#REF!</definedName>
    <definedName name="LLL" localSheetId="5">#REF!</definedName>
    <definedName name="mc" localSheetId="5">#REF!</definedName>
    <definedName name="mj_1" localSheetId="5">#REF!</definedName>
    <definedName name="mj_2" localSheetId="5">#REF!</definedName>
    <definedName name="sbdh" localSheetId="5">#REF!</definedName>
    <definedName name="SRXS" localSheetId="5">#REF!</definedName>
    <definedName name="TEST0" localSheetId="5">#REF!</definedName>
    <definedName name="TESTHKEY" localSheetId="5">#REF!</definedName>
    <definedName name="TESTKEYS" localSheetId="5">#REF!</definedName>
    <definedName name="TESTVKEY" localSheetId="5">#REF!</definedName>
    <definedName name="WTP" localSheetId="5">#REF!</definedName>
    <definedName name="x" localSheetId="5">#REF!</definedName>
    <definedName name="xm" localSheetId="5">#REF!</definedName>
    <definedName name="Y" localSheetId="5">#REF!</definedName>
    <definedName name="yhmc" localSheetId="5">#REF!</definedName>
    <definedName name="啊啊" localSheetId="5">#REF!</definedName>
    <definedName name="北京中远广田装饰工程有限公司" localSheetId="5">#REF!</definedName>
    <definedName name="比例" localSheetId="5">#REF!</definedName>
    <definedName name="产品成本分摊表" localSheetId="5">#REF!</definedName>
    <definedName name="待发生成本预测" localSheetId="5">#REF!</definedName>
    <definedName name="单价_Price" localSheetId="5">#REF!</definedName>
    <definedName name="的" localSheetId="5">#REF!</definedName>
    <definedName name="电气" localSheetId="5">#REF!</definedName>
    <definedName name="工程造价" localSheetId="5">#REF!</definedName>
    <definedName name="工作" localSheetId="5">#REF!</definedName>
    <definedName name="合计" localSheetId="5">#REF!</definedName>
    <definedName name="合同" localSheetId="5">#REF!</definedName>
    <definedName name="核算项目明细账_1133_06_00" localSheetId="5">#REF!</definedName>
    <definedName name="红线范围外西侧绿化工程" localSheetId="5">_xleta.EVALUATE+#REF!</definedName>
    <definedName name="汇率" localSheetId="5">#REF!</definedName>
    <definedName name="建安均价" localSheetId="5">#REF!</definedName>
    <definedName name="建面" localSheetId="5">#REF!</definedName>
    <definedName name="景观照明工程量清单" localSheetId="5">#REF!</definedName>
    <definedName name="开间费" localSheetId="5">#REF!</definedName>
    <definedName name="科目余额表" localSheetId="5">#REF!</definedName>
    <definedName name="利息总额" localSheetId="5">#REF!</definedName>
    <definedName name="面积" localSheetId="5">#REF!</definedName>
    <definedName name="内部收益率" localSheetId="5">#REF!</definedName>
    <definedName name="全项目动态成本表" localSheetId="5">#REF!</definedName>
    <definedName name="砂" localSheetId="5">#REF!</definedName>
    <definedName name="生产列1" localSheetId="5">#REF!</definedName>
    <definedName name="生产列11" localSheetId="5">#REF!</definedName>
    <definedName name="生产列15" localSheetId="5">#REF!</definedName>
    <definedName name="生产列16" localSheetId="5">#REF!</definedName>
    <definedName name="生产列17" localSheetId="5">#REF!</definedName>
    <definedName name="生产列19" localSheetId="5">#REF!</definedName>
    <definedName name="生产列2" localSheetId="5">#REF!</definedName>
    <definedName name="生产列20" localSheetId="5">#REF!</definedName>
    <definedName name="生产列208" localSheetId="5">#REF!</definedName>
    <definedName name="生产列3" localSheetId="5">#REF!</definedName>
    <definedName name="生产列4" localSheetId="5">#REF!</definedName>
    <definedName name="生产列6" localSheetId="5">#REF!</definedName>
    <definedName name="生产列7" localSheetId="5">#REF!</definedName>
    <definedName name="生产列8" localSheetId="5">#REF!</definedName>
    <definedName name="生产列9" localSheetId="5">#REF!</definedName>
    <definedName name="生产期" localSheetId="5">#REF!</definedName>
    <definedName name="生产期1" localSheetId="5">#REF!</definedName>
    <definedName name="生产期11" localSheetId="5">#REF!</definedName>
    <definedName name="生产期12" localSheetId="5">#REF!</definedName>
    <definedName name="生产期15" localSheetId="5">#REF!</definedName>
    <definedName name="生产期16" localSheetId="5">#REF!</definedName>
    <definedName name="生产期17" localSheetId="5">#REF!</definedName>
    <definedName name="生产期19" localSheetId="5">#REF!</definedName>
    <definedName name="生产期2" localSheetId="5">#REF!</definedName>
    <definedName name="生产期20" localSheetId="5">#REF!</definedName>
    <definedName name="生产期3" localSheetId="5">#REF!</definedName>
    <definedName name="生产期4" localSheetId="5">#REF!</definedName>
    <definedName name="生产期6" localSheetId="5">#REF!</definedName>
    <definedName name="生产期7" localSheetId="5">#REF!</definedName>
    <definedName name="生产期8" localSheetId="5">#REF!</definedName>
    <definedName name="生产期9" localSheetId="5">#REF!</definedName>
    <definedName name="生产期请问" localSheetId="5">#REF!</definedName>
    <definedName name="石粉" localSheetId="5">#REF!</definedName>
    <definedName name="时" localSheetId="5">#REF!</definedName>
    <definedName name="数量_Qua" localSheetId="5">#REF!</definedName>
    <definedName name="水电安装工程量清单1" localSheetId="5">#REF!</definedName>
    <definedName name="水泥" localSheetId="5">#REF!</definedName>
    <definedName name="碎石" localSheetId="5">#REF!</definedName>
    <definedName name="土地" localSheetId="5">#REF!</definedName>
    <definedName name="现金流量表" localSheetId="5">#REF!</definedName>
    <definedName name="小计_Sum" localSheetId="5">#REF!</definedName>
    <definedName name="原综合_单价" localSheetId="5">#REF!</definedName>
    <definedName name="砖" localSheetId="5">#REF!</definedName>
    <definedName name="总分类账" localSheetId="5">#REF!</definedName>
    <definedName name="_8_8" localSheetId="5">_xleta.EVALUATE+#REF!</definedName>
    <definedName name="AA" localSheetId="5">EVALUATE(#REF!)</definedName>
    <definedName name="BBB" localSheetId="5">EVALUATE(#REF!)</definedName>
    <definedName name="d" localSheetId="5">EVALUATE(#REF!)</definedName>
    <definedName name="g" localSheetId="5">EVALUATE([16]给排水!XFD1)</definedName>
    <definedName name="GG1_1" localSheetId="5">_xleta.EVALUATE+#REF!</definedName>
    <definedName name="kk" localSheetId="5">EVALUATE(#REF!)</definedName>
    <definedName name="kk_1" localSheetId="5">EVALUATE(#REF!)</definedName>
    <definedName name="kk_1_1" localSheetId="5">EVALUATE(#REF!)</definedName>
    <definedName name="kk_2" localSheetId="5">EVALUATE(#REF!)</definedName>
    <definedName name="LF" localSheetId="5">EVALUATE([17]地上首层!$E1)</definedName>
    <definedName name="TF" localSheetId="5">EVALUATE(#REF!)</definedName>
    <definedName name="zjj" localSheetId="5">EVALUATE(#REF!)</definedName>
    <definedName name="计算式" localSheetId="5">EVALUATE(#REF!)</definedName>
    <definedName name="栏杆价格明细" localSheetId="5">_xleta.EVALUATE+#REF!</definedName>
    <definedName name="室内装修价格明细" localSheetId="5">_xleta.EVALUATE+#REF!</definedName>
    <definedName name="_xlnm.Print_Area" localSheetId="1">汇总表!$A$1:$H$10</definedName>
    <definedName name="_xlnm.Print_Area" localSheetId="2">园建工程!$A$1:$N$277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<sst xmlns="http://schemas.openxmlformats.org/spreadsheetml/2006/main" count="1685" uniqueCount="737">
  <si>
    <t>洛阳中浩德伊河湾项目大区景观工程编制说明</t>
  </si>
  <si>
    <t>一、总论</t>
  </si>
  <si>
    <r>
      <rPr>
        <b/>
        <sz val="9"/>
        <rFont val="宋体"/>
        <charset val="0"/>
      </rPr>
      <t>1.招标范围</t>
    </r>
    <r>
      <rPr>
        <sz val="9"/>
        <rFont val="宋体"/>
        <charset val="0"/>
      </rPr>
      <t>：</t>
    </r>
    <r>
      <rPr>
        <sz val="9"/>
        <color rgb="FFFF0000"/>
        <rFont val="宋体"/>
        <charset val="0"/>
      </rPr>
      <t>洛阳中浩德C-06项目大区景观工程景观、绿化、安装</t>
    </r>
    <r>
      <rPr>
        <sz val="9"/>
        <rFont val="宋体"/>
        <charset val="0"/>
      </rPr>
      <t>等，详见招标文件。</t>
    </r>
  </si>
  <si>
    <r>
      <rPr>
        <b/>
        <sz val="9"/>
        <rFont val="宋体"/>
        <charset val="0"/>
      </rPr>
      <t>2.招标方式：</t>
    </r>
    <r>
      <rPr>
        <sz val="9"/>
        <rFont val="宋体"/>
        <charset val="0"/>
      </rPr>
      <t>本工程</t>
    </r>
    <r>
      <rPr>
        <sz val="9"/>
        <color rgb="FFFF0000"/>
        <rFont val="宋体"/>
        <charset val="0"/>
      </rPr>
      <t>综合单价包干</t>
    </r>
    <r>
      <rPr>
        <sz val="9"/>
        <rFont val="宋体"/>
        <charset val="0"/>
      </rPr>
      <t>。</t>
    </r>
  </si>
  <si>
    <r>
      <rPr>
        <b/>
        <sz val="9"/>
        <rFont val="宋体"/>
        <charset val="0"/>
      </rPr>
      <t>3.编制依据：</t>
    </r>
    <r>
      <rPr>
        <sz val="9"/>
        <rFont val="宋体"/>
        <charset val="0"/>
      </rPr>
      <t>依据</t>
    </r>
    <r>
      <rPr>
        <sz val="9"/>
        <color rgb="FFFF0000"/>
        <rFont val="宋体"/>
        <charset val="0"/>
      </rPr>
      <t>洛阳中浩德C-06项目大区景观工程图纸</t>
    </r>
    <r>
      <rPr>
        <sz val="9"/>
        <rFont val="宋体"/>
        <charset val="0"/>
      </rPr>
      <t>。</t>
    </r>
  </si>
  <si>
    <t>二、编制要求</t>
  </si>
  <si>
    <t>1.投标人按照招标单位提供的招标文件编制投标报价书，并按招标文件提供的格式填写，投标人不得对招标人提供的既有清单内容进行修改、删减、增加等。</t>
  </si>
  <si>
    <t>2.投标单位有义务对本图纸、工程量清单进行校验，若发现图纸设计错误或存在其它设计问题或清单项目特征描述与图纸不符或项目出现遗漏，投标方需将问题书面提出，由发标人同意后统一进行补充或修正。若在招标过程中，投标单位没有提出问题，即视为本招标图纸正确无误，中标后，发现图纸设计错误或相关问题导致报价出现错误，投标价格不再给予调整，并承诺无条件完成相关工序必要的工作。</t>
  </si>
  <si>
    <t>3.投标人对本次招标的全部招标文件以及国家规范、标准要求，包括但不限于技术要求、合同条件、现场实际条件等情况应均已详细研究，投标报价中已按招标文件和合同条款中的质量标准、工期等要求充分考虑了现场所能发生的一切不利因素，保证投标报价准确无误，对出于任何原因的漏报、不报、少报的费用，均视为对委托人优惠，投标人不得以任何理由提出费用调整。若清单中所述之做法与技术要求相冲突,以技术要求为准，图纸标注与技术要求有矛盾之处，以技术要求为准。</t>
  </si>
  <si>
    <t>4.投标人应仔细检查所投标报价、链接关系及汇总，对所报价格自行负责。</t>
  </si>
  <si>
    <t>三、编制说明</t>
  </si>
  <si>
    <t>1.工程计价规则：</t>
  </si>
  <si>
    <r>
      <rPr>
        <sz val="9"/>
        <rFont val="宋体"/>
        <charset val="134"/>
      </rPr>
      <t>（1）本工程</t>
    </r>
    <r>
      <rPr>
        <sz val="9"/>
        <color rgb="FFFF0000"/>
        <rFont val="宋体"/>
        <charset val="134"/>
      </rPr>
      <t>计价模式为（人工+材料+机械费）*（1+综合费率）*（1+增值税）计价模式</t>
    </r>
    <r>
      <rPr>
        <sz val="9"/>
        <rFont val="宋体"/>
        <charset val="134"/>
      </rPr>
      <t>；</t>
    </r>
  </si>
  <si>
    <r>
      <rPr>
        <sz val="9"/>
        <rFont val="宋体"/>
        <charset val="134"/>
      </rPr>
      <t>（2）</t>
    </r>
    <r>
      <rPr>
        <sz val="9"/>
        <color rgb="FFFF0000"/>
        <rFont val="宋体"/>
        <charset val="134"/>
      </rPr>
      <t>综合费率</t>
    </r>
    <r>
      <rPr>
        <sz val="9"/>
        <rFont val="宋体"/>
        <charset val="134"/>
      </rPr>
      <t>包含优化设计费、技术咨询费、竣工图编绘费、效果费用、系统调试费、吊装机械费、运输费、二次搬运费、材料设备保管费（含甲供材料设备）、临时设施费、余渣外运费、苗木养管期间水电费、脚手架费、施工过程中的检测检验、验收费、场地清理费、一次机械进退场费、成品保护费、风险费、措施费、规费、管理费、利润、资金占用费、乙方自身原因导致的赶工费、异地施工费、垂直及水平防护费、冬雨季施工费、安全文明措施费（包括环卫、环保、代清代扫、渣土消纳费、扬尘网覆盖、扰民费等）、工程一切险和第三者责任险和施工过程中因乙方原因造成损失而发生的一切费用以及人材机涨跌的风险（合同约定可调价的除外）等；</t>
    </r>
  </si>
  <si>
    <r>
      <rPr>
        <sz val="9"/>
        <rFont val="宋体"/>
        <charset val="134"/>
      </rPr>
      <t>（3）</t>
    </r>
    <r>
      <rPr>
        <b/>
        <sz val="9"/>
        <color rgb="FFFF0000"/>
        <rFont val="宋体"/>
        <charset val="134"/>
      </rPr>
      <t>绿化工程</t>
    </r>
    <r>
      <rPr>
        <sz val="9"/>
        <rFont val="宋体"/>
        <charset val="134"/>
      </rPr>
      <t>含税综合单价包括苗木费、苗木损耗、种植费、养护费及保活费（含水电费）、综合费率、增值税；</t>
    </r>
  </si>
  <si>
    <r>
      <rPr>
        <sz val="9"/>
        <rFont val="宋体"/>
        <charset val="134"/>
      </rPr>
      <t>（4）</t>
    </r>
    <r>
      <rPr>
        <b/>
        <sz val="9"/>
        <color rgb="FFFF0000"/>
        <rFont val="宋体"/>
        <charset val="134"/>
      </rPr>
      <t>园建工程、安装工程</t>
    </r>
    <r>
      <rPr>
        <sz val="9"/>
        <rFont val="宋体"/>
        <charset val="134"/>
      </rPr>
      <t>含税综合单价包括人工费、主材费、主材损耗、辅材及机械费、综合费率、增值税；</t>
    </r>
  </si>
  <si>
    <r>
      <rPr>
        <sz val="9"/>
        <rFont val="宋体"/>
        <charset val="134"/>
      </rPr>
      <t>（5）</t>
    </r>
    <r>
      <rPr>
        <sz val="9"/>
        <color rgb="FFFF0000"/>
        <rFont val="宋体"/>
        <charset val="134"/>
      </rPr>
      <t>施工单位进场后，承担由总包提供的临时用水、电接驳点，新接分电表、分水表、接线、排管的费用，施工过程中产生的水电费由景观单位负责</t>
    </r>
    <r>
      <rPr>
        <sz val="9"/>
        <rFont val="宋体"/>
        <charset val="134"/>
      </rPr>
      <t>，绿化苗木养护保活阶段的水电费自行承担；</t>
    </r>
  </si>
  <si>
    <t>（6）综合单价包含了招标文件反映的所有内容和一个有经验的承包商应该预测到的其他常规必须要发生的费用，并考虑风险因素。</t>
  </si>
  <si>
    <t>2.工程量计算说明：</t>
  </si>
  <si>
    <r>
      <rPr>
        <sz val="9"/>
        <rFont val="宋体"/>
        <charset val="134"/>
      </rPr>
      <t>（1）工程量计算规则除有特殊说明外，均执行《房屋建筑与装饰工程工程量计算规范》（GB-50854-2013）、《通用安装工程工程量计算规范》（GB-50856-2013）、《市政工程工程量计算规范》（GB-50857-2013）、《园林绿化工程工程量计算规范》（GB</t>
    </r>
    <r>
      <rPr>
        <sz val="9"/>
        <rFont val="Times New Roman"/>
        <charset val="134"/>
      </rPr>
      <t> </t>
    </r>
    <r>
      <rPr>
        <sz val="9"/>
        <rFont val="宋体"/>
        <charset val="134"/>
      </rPr>
      <t>50858-2013）中相关说明；</t>
    </r>
  </si>
  <si>
    <t>（2）所有金属构件及木作构件之上漆前后的表面处理及防腐处理﹑底漆、面漆以及柱包角、预埋件等均已含在综合单价中，不再另行计取；</t>
  </si>
  <si>
    <t>（3）清单中所有项目的饰面工程均包含结合层，木饰面工程和金属构件包含油漆及相关饰面做法，面砖、石材、玻璃及银镜均包含开洞、磨边、倒角、按型加工、包边等费用；</t>
  </si>
  <si>
    <t>（4）土方工程：
 1）投标单位根据现场土方交接标高及景观完成标高进行土方开挖或者回填，场内土方倒运包含于综合报价中，不再单独计取费用，现场施工所涉及到的场地土方平整及压实、堆地形、种植土换填（如需要）、小品基础开挖及回填、园林工程自身产生渣土外运等均包含在综合单价中，不再单独计取费用；
 2）土方回填界面：土方单位回填至景观施工设计标高，景观单位参与交界面验收合格，并承担后续工作，所有场内土方平衡费用均已综合考虑进各清单单价中，不再单独计取。</t>
  </si>
  <si>
    <t>（5）园林绿化工程：
 1）苗木养护期2年，养护期一切费用（包括但不限于水电、人工、材料、措施费等全部费用）自行承担；
 2）绿化种植费用已含造型起坡费用，不再另行计取。</t>
  </si>
  <si>
    <r>
      <rPr>
        <sz val="9"/>
        <rFont val="宋体"/>
        <charset val="134"/>
      </rPr>
      <t>（6）园建工程：</t>
    </r>
    <r>
      <rPr>
        <b/>
        <sz val="9"/>
        <rFont val="宋体"/>
        <charset val="134"/>
      </rPr>
      <t xml:space="preserve">
</t>
    </r>
    <r>
      <rPr>
        <sz val="9"/>
        <rFont val="宋体"/>
        <charset val="134"/>
      </rPr>
      <t xml:space="preserve"> 1）所有铺装面层仅按材质及花色分类，大面铺装及收边铺装综合考虑，不再分别列项；
 2）面层铺装中，规格、假缝处理及异型切割所产生的材料加工、损耗等费用考虑在综合单价内；
 3）园建工程中收边收口、塞缝、封堵、人行道与车行道交界处做法等相关费用考虑在综合单价内；
 4）所有铺装基层之混凝土单价须考虑规范及设计要求的分块浇筑留设伸缩缝﹐且包括相应伸缩缝之加强锚筋、嵌缝处理等一切工序,基层做法优先等级以此为：隐形道路＞人行道路；
 5）铺装按图纸及技术规范要求提供并铺贴以下材料，包括：场地平整、土方开挖、土方回填、路基碾压、碎石垫层、混凝土基层、模板、钢筋、水泥砂浆找平等，并包括锯板、磨边、圆弧、拼花、养护、抹面、压光、裁切、勾缝、道圆角清理净面等所需的一切物料、配件及工作内容。</t>
    </r>
  </si>
  <si>
    <t>（7）安装工程：
 1）清单中所有电气及给排水工程中的管、线、电缆等内容的计算方式均按图示长度计算，已考虑任何松驰系数、延伸长度等损耗因素，其内容全部包含在报价的费用中；
 2）清单中与管道、电气安装相关的调试、冲洗、打压、试验类等费用已包含在相应综合单价内，不再另行计取；
 3）塑料管管件单价综合考虑了弯头、三通、变径、铜丝接头等一切管道连接件的价格，管件含量不予调整；
 4）景观电气平面图LE-3.01-02号图纸按所有电气及给排水工程中的管、线、电缆等内容的计算方式均按图示长度计算，已考虑任何松驰系数、延伸长度等损耗因素，其内容全部包含在报价的费用中；
 5）景观电气与室外电气部分配管挖深按设计说明要求深度，宽度按0.5m计算；
 6）室外雨污水工程范围：雨污水主管道（检查井至检查井的干管，含检查井）按伊河湾外网图纸计算（规划-01-日期2023.02），雨水支管（检查井至雨水口，不含检查井）按景观设计大区排水总平面图（LW-2.03）计算，污水支管不在本次计算范围。
 7）给排水管道土方：给排水暂按照0.5*0.7m计入。</t>
  </si>
  <si>
    <t>四、特殊项说明</t>
  </si>
  <si>
    <r>
      <rPr>
        <sz val="9"/>
        <color rgb="FF000000"/>
        <rFont val="宋体"/>
        <charset val="134"/>
      </rPr>
      <t>1.在工程量报价清单中若出现同种材料前后不一致的情况，统一视为取最小值</t>
    </r>
    <r>
      <rPr>
        <sz val="9"/>
        <rFont val="宋体"/>
        <charset val="134"/>
      </rPr>
      <t xml:space="preserve">,若报价表合计值与每一分项汇总之和不一致者统一视为取最小值；若综合单价不等于主材价+其他费用，则取（综合单价）与（主材价+其他费用）最小值，请各投标单位仔细阅读甲方招标文件。
</t>
    </r>
    <r>
      <rPr>
        <sz val="9"/>
        <color rgb="FFFF0000"/>
        <rFont val="宋体"/>
        <charset val="134"/>
      </rPr>
      <t>2.暂定项目单位需按市场价报价，为预估发生事项，暂不计入本次投标报价。</t>
    </r>
  </si>
  <si>
    <t>洛阳中浩德伊河湾项目大区景观工程汇总表</t>
  </si>
  <si>
    <t>序号</t>
  </si>
  <si>
    <t>项目名称</t>
  </si>
  <si>
    <t>金   额（元）</t>
  </si>
  <si>
    <t>单方造价</t>
  </si>
  <si>
    <t>不含税合价</t>
  </si>
  <si>
    <t>税率</t>
  </si>
  <si>
    <t>增值税总额</t>
  </si>
  <si>
    <t>含税合价</t>
  </si>
  <si>
    <t>面积（㎡）</t>
  </si>
  <si>
    <t>综合单价
（元/㎡）</t>
  </si>
  <si>
    <t>园建工程</t>
  </si>
  <si>
    <t>绿化工程</t>
  </si>
  <si>
    <t>水电工程</t>
  </si>
  <si>
    <t>室外雨污水工程</t>
  </si>
  <si>
    <t>软装工程</t>
  </si>
  <si>
    <t>合计</t>
  </si>
  <si>
    <t>注：清单公式、单位自行复核，如有错误自行修改</t>
  </si>
  <si>
    <t>洛阳中浩德伊河湾项目大区景观工程招标清单与计价表-园建工程</t>
  </si>
  <si>
    <t>工程项目名称</t>
  </si>
  <si>
    <t>工程内容</t>
  </si>
  <si>
    <t>单位</t>
  </si>
  <si>
    <t>工程量
g</t>
  </si>
  <si>
    <t>其中：各子项构成（元）</t>
  </si>
  <si>
    <t>含税综合单价(元)
f=(a+b+c+d+e)</t>
  </si>
  <si>
    <t>合价(元)=g*f</t>
  </si>
  <si>
    <t>图例</t>
  </si>
  <si>
    <t>品牌</t>
  </si>
  <si>
    <t>人工费
a</t>
  </si>
  <si>
    <t>主材费
b</t>
  </si>
  <si>
    <t>机械、辅材及其他c</t>
  </si>
  <si>
    <t>综合费
d=(a+b+c)*费率</t>
  </si>
  <si>
    <t>税金
e=(a+b+c+d)*费率</t>
  </si>
  <si>
    <t>一</t>
  </si>
  <si>
    <t>铺装</t>
  </si>
  <si>
    <t>车行道地面铺装</t>
  </si>
  <si>
    <t>素土夯实</t>
  </si>
  <si>
    <t>1.密实度要求:夯实系数≥94%
2.夯填材料种类:素土夯实
3.其他:满足相关规范及图纸设计要求</t>
  </si>
  <si>
    <t>m2</t>
  </si>
  <si>
    <t>水泥石粉垫层</t>
  </si>
  <si>
    <t>1.垫层材料种类、配合比、厚度：300厚6%水泥石粉垫层
2.含材料拌合、运输、铺设、压实等
3.其它：满足相关规范及图纸设计要求</t>
  </si>
  <si>
    <t>m3</t>
  </si>
  <si>
    <t>混凝土垫层</t>
  </si>
  <si>
    <t>1.混凝土强度等级：200厚C20素混凝土
2.混凝土运输、泵送、浇筑、养护
3.含模板及支撑制作、安装、拆除等一切措施
4.其他：满足相关规范及图纸设计要求</t>
  </si>
  <si>
    <t>碎石垫层</t>
  </si>
  <si>
    <t>1.垫层材料种类、配合比、厚度：200厚碎石垫层
2.含材料拌合、运输、铺设、压实等
3.其它：满足相关规范及图纸设计要求</t>
  </si>
  <si>
    <t>1.混凝土强度等级：200厚C30素混凝土
2.混凝土运输、泵送、浇筑、养护
3.含模板及支撑制作、安装、拆除等一切措施
4.其他：满足相关规范及图纸设计要求</t>
  </si>
  <si>
    <t>石材面层</t>
  </si>
  <si>
    <t>1.面层：18厚烧面福鼎黑仿石砖收边，部分弧形定制及尺寸综合考虑
2.结合层：30厚1：3干硬性水泥砂浆
3.含基层清理、抹找平层、面层铺设、磨边、倒角、嵌缝、材料运输等
4.其他：满足相关规范及图纸设计要求</t>
  </si>
  <si>
    <t>洁石、华力</t>
  </si>
  <si>
    <t>1.面层：18厚烧面芝麻灰仿石砖，尺寸综合考虑
2.结合层：30厚1：3干硬性水泥砂浆
3.含基层清理、抹找平层、面层铺设、磨边、倒角、嵌缝、材料运输等
4.其他：满足相关规范及图纸设计要求</t>
  </si>
  <si>
    <t>1.面层：18厚烧面芝麻黑仿石砖，尺寸综合考虑
2.结合层：30厚1：3干硬性水泥砂浆
3.含基层清理、抹找平层、面层铺设、磨边、倒角、嵌缝、材料运输等
4.其他：满足相关规范及图纸设计要求</t>
  </si>
  <si>
    <t>1.面层：18厚烧面浪淘沙仿石砖，尺寸综合考虑
2.结合层：30厚1：3干硬性水泥砂浆
3.含基层清理、抹找平层、面层铺设、磨边、倒角、嵌缝、材料运输等
4.其他：满足相关规范及图纸设计要求</t>
  </si>
  <si>
    <t>1.面层：18厚烧面星河深灰仿石砖，尺寸综合考虑
2.结合层：30厚1：3干硬性水泥砂浆
3.含基层清理、抹找平层、面层铺设、磨边、倒角、嵌缝、材料运输等
4.其他：满足相关规范及图纸设计要求</t>
  </si>
  <si>
    <t>植草砖面层</t>
  </si>
  <si>
    <t>1.面层：60厚300*300绿色井字形植草砖
2.结合层：30厚1：3干硬性水泥砂浆
3.含基层清理、铺设砂浆层、拼装铺设面层、材料运输等
4.其他：满足相关规范及图纸设计要求</t>
  </si>
  <si>
    <t>透水砖面层</t>
  </si>
  <si>
    <t>1.面层：60厚200*100米黄色透水砖
2.结合层：30厚1：3干硬性水泥砂浆
3.含基层清理、铺设砂浆层、拼装铺设面层、材料运输等
4.其他：满足相关规范及图纸设计要求</t>
  </si>
  <si>
    <t>透水混凝土面层</t>
  </si>
  <si>
    <t>1.50厚强固透水混凝土，面层双丙聚氨酯密封处理
2.面层刷彩色漆，颜色及图案综合考虑
3.含清理杂物、材料拌合、泵送、铺筑、碾压、养护、材料场内外运输
4.其他：满足相关规范及图纸设计要求</t>
  </si>
  <si>
    <t>由80厚变更为50厚，面层刷彩色漆</t>
  </si>
  <si>
    <t>沥青混凝土面层</t>
  </si>
  <si>
    <t>1.透层采用乳化沥青（1.1L/m2）及一层土工布防裂层，中面层采用60厚中颗粒沥青砼(AC-20C)，粘层采用乳化沥青(0.5L/m2 )，面层采用40厚SMA-13细颗粒沥青砼表面
2.含清理杂物、材料拌合、泵送、铺筑、碾压、养护、材料场内外运输
3.其他：满足相关规范及图纸设计要求</t>
  </si>
  <si>
    <t>道牙垫层</t>
  </si>
  <si>
    <t>1.混凝土强度等级：C20素混凝土
2.混凝土运输、泵送、浇筑、养护
3.含模板及支撑制作、安装、拆除等一切措施
4.其他：满足相关规范及图纸设计要求</t>
  </si>
  <si>
    <t>道牙</t>
  </si>
  <si>
    <t>1.材质：150*250*600烧面芝麻灰立道牙
2.结合层：30厚1：3干硬性水泥砂浆
3.含基层清理、抹灰、铺设、磨边、倒角、嵌缝、材料运输等
4.其他：满足相关规范及图纸设计要求</t>
  </si>
  <si>
    <t>m</t>
  </si>
  <si>
    <t>道牙（停车位）</t>
  </si>
  <si>
    <t>1.材质：600*150*50厚烧面芝麻灰平道牙
2.结合层：30厚1：3干硬性水泥砂浆
3.含基层清理、抹灰、铺设、磨边、倒角、嵌缝、材料运输等
4.其他：满足相关规范及图纸设计要求</t>
  </si>
  <si>
    <t>成品车档</t>
  </si>
  <si>
    <t>1.材质：120*200*600成品橡胶车档
2.含辅材安装等
3.其他：满足相关规范及图纸设计要求</t>
  </si>
  <si>
    <t>个</t>
  </si>
  <si>
    <t>冷喷漆划线</t>
  </si>
  <si>
    <t>1.冷喷漆划线，颜色综合考虑
2.含基层清理、放样、涂刷、养护、成品保护
3.其他：满足相关规范及图纸设计要求</t>
  </si>
  <si>
    <t>1.冷喷漆划线“crossing areq”
2.颜色综合考虑
3.含基层清理、放样、涂刷、养护、成品保护
4.其他：满足相关规范及图纸设计要求</t>
  </si>
  <si>
    <t>组</t>
  </si>
  <si>
    <t>1.冷喷漆划线“keep going”
2.颜色综合考虑
3.含基层清理、放样、涂刷、养护、成品保护
4.其他：满足相关规范及图纸设计要求</t>
  </si>
  <si>
    <t>1.冷喷漆划线“春蚕不应老，昼夜常怀丝，何惜微躯尽，缠绵自有时”
2.颜色综合考虑
3.含基层清理、放样、涂刷、养护、成品保护
4.其他：满足相关规范及图纸设计要求</t>
  </si>
  <si>
    <t>1.冷喷漆划线“运动无处不在”
2.颜色综合考虑
3.含基层清理、放样、涂刷、养护、成品保护
4.其他：满足相关规范及图纸设计要求</t>
  </si>
  <si>
    <t>1.冷喷漆划线“下来跑吧”
2.颜色综合考虑
3.含基层清理、放样、涂刷、养护、成品保护
4.其他：满足相关规范及图纸设计要求</t>
  </si>
  <si>
    <t>1.冷喷漆划线“运动无处不在，Movement，everywhere，人行标志”
2.颜色综合考虑
3.含基层清理、放样、涂刷、养护、成品保护
4.其他：满足相关规范及图纸设计要求</t>
  </si>
  <si>
    <t>冷喷漆划线（停车位）</t>
  </si>
  <si>
    <t>人行铺装</t>
  </si>
  <si>
    <t>1.垫层材料种类、配合比、厚度：100厚碎石垫层
2.含材料拌合、运输、铺设、压实等
3.其它：满足相关规范及图纸设计要求</t>
  </si>
  <si>
    <t>1.混凝土强度等级：100厚C20素混凝土
2.混凝土运输、泵送、浇筑、养护
3.含模板及支撑制作、安装、拆除等一切措施
4.其他：满足相关规范及图纸设计要求</t>
  </si>
  <si>
    <t>1.面层：15厚烧面福鼎黑仿石砖收边，部分弧形定制及尺寸综合考虑
2.结合层：30厚1：3干硬性水泥砂浆
3.含基层清理、抹找平层、面层铺设、磨边、倒角、嵌缝、材料运输等
4.其他：满足相关规范及图纸设计要求</t>
  </si>
  <si>
    <t>1.面层：15厚烧面芝麻黑仿石砖，尺寸综合考虑
2.结合层：30厚1：3干硬性水泥砂浆
3.含基层清理、抹找平层、面层铺设、磨边、倒角、嵌缝、材料运输等
4.其他：满足相关规范及图纸设计要求</t>
  </si>
  <si>
    <t>1.面层：15厚烧面芝麻灰仿石砖，尺寸综合考虑
2.结合层：30厚1：3干硬性水泥砂浆
3.含基层清理、抹找平层、面层铺设、磨边、倒角、嵌缝、材料运输等
4.其他：满足相关规范及图纸设计要求</t>
  </si>
  <si>
    <t>汀步</t>
  </si>
  <si>
    <t>1.面层：18厚600*300烧面芝麻黑仿石砖汀步
2.结合层：30厚1：3干硬性水泥砂浆
3.含基层清理、抹找平层、面层铺设、磨边、倒角、嵌缝、材料运输等
4.其他：满足相关规范及图纸设计要求</t>
  </si>
  <si>
    <t>冷喷漆划线（足球场）</t>
  </si>
  <si>
    <t>1.白色冷喷漆划线
2.含基层清理、放样、涂刷、养护、成品保护
3.其他：满足相关规范及图纸设计要求</t>
  </si>
  <si>
    <t>项</t>
  </si>
  <si>
    <t>台阶1（室外会客厅处）</t>
  </si>
  <si>
    <t>砖砌台阶</t>
  </si>
  <si>
    <t>1.M7.5水泥砂浆砌筑MU10砖砌体
2.包含其制作、运输、安装等一切措施
3.其他：满足相关规范及图纸设计要求</t>
  </si>
  <si>
    <t>石材台阶面层</t>
  </si>
  <si>
    <t>1.面层：1200*470*80厚烧面芝麻灰花岗岩，尺寸综合考虑
2.结合层：20厚1：3干硬性水泥砂浆
3.含基层清理、抹找平层、面层铺设、磨边、倒角、嵌缝、材料运输等
4.其他：满足相关规范及图纸设计要求</t>
  </si>
  <si>
    <t>石材踢面</t>
  </si>
  <si>
    <t>1.面层：1200*70*20厚烧面芝麻灰花岗岩，尺寸综合考虑
2.结合层：20厚1：3干硬性水泥砂浆
3.含基层清理、抹找平层、面层铺设、磨边、倒角、嵌缝、材料运输等
4.其他：满足相关规范及图纸设计要求</t>
  </si>
  <si>
    <t>台阶2（游泳区、东入口、配电室入口处）</t>
  </si>
  <si>
    <t>混凝土台阶</t>
  </si>
  <si>
    <t>1.混凝土种类：商品混凝土
2.混凝土强度等级：100厚C20素砼台阶
3.混凝土运输、泵送、浇筑、养护
4.含模板及支撑制作、安装、拆除等一切措施
5.其他：满足相关规范及图纸设计要求</t>
  </si>
  <si>
    <t>1.面层：50厚烧面芝麻黑花岗岩，尺寸综合考虑
2.结合层：20厚1：3干硬性水泥砂浆
3.含基层清理、抹找平层、面层铺设、磨边、倒角、嵌缝、材料运输等
4.其他：满足相关规范及图纸设计要求</t>
  </si>
  <si>
    <t>1.面层：20厚烧面芝麻黑花岗岩，尺寸综合考虑
2.结合层：20厚1：3干硬性水泥砂浆
3.含基层清理、抹找平层、面层铺设、磨边、倒角、嵌缝、材料运输等
4.其他：满足相关规范及图纸设计要求</t>
  </si>
  <si>
    <t>二</t>
  </si>
  <si>
    <t>入户景墙（1#/2#/3#/5#/6#/7#/8#/9#楼）</t>
  </si>
  <si>
    <t>挖沟槽土方</t>
  </si>
  <si>
    <t>1.土壤类别：详见相关图纸设计
2.挖土深度：2m以内
3.含挖土，弃土，清理机下余土，人工清底修边</t>
  </si>
  <si>
    <t>回填方</t>
  </si>
  <si>
    <t>1.密实度要求：达到图纸设计要求
2.填方材料品种：原土回填
3.填方粒径要求：满足图纸设计要求
4.含碎土，5m内就地取土，分层夯实，洒水，打夯，平整</t>
  </si>
  <si>
    <t>1.混凝土种类：商品混凝土
2.混凝土强度等级：100厚C20素砼垫层
3.混凝土运输、泵送、浇筑、养护
4.含模板及支撑制作、安装、拆除等一切措施
5.其他：满足相关规范及图纸设计要求</t>
  </si>
  <si>
    <t>砖基础</t>
  </si>
  <si>
    <t>实心砖墙</t>
  </si>
  <si>
    <t>压顶</t>
  </si>
  <si>
    <t>1.混凝土种类：商品混凝土
2.混凝土强度等级：C30钢筋混凝土
3.混凝土运输、泵送、浇筑、养护
4.含模板及支撑制作、安装、拆除等一切措施
5.含钢筋做法及安装
6.其他：满足相关规范及图纸设计要求</t>
  </si>
  <si>
    <t>栏板</t>
  </si>
  <si>
    <t>石材墙面</t>
  </si>
  <si>
    <t>1.10厚深灰网仿石砖
2.20厚1:2.5水泥砂浆
3.含基层清理、抹灰、铺设、磨边、嵌缝、材料运输等
4.其他：满足相关规范及图纸设计要求</t>
  </si>
  <si>
    <t>不锈钢方通</t>
  </si>
  <si>
    <t>1.40x20x2厚深咖色拉丝面304不锈钢方通
2.含辅材及完成内容的所有工序
3.其他满足图纸设计要求及相关规范要求</t>
  </si>
  <si>
    <t>不锈钢装饰板</t>
  </si>
  <si>
    <t>1.2厚深咖色拉丝面304不锈钢
2.含辅材及完成内容的所有工序
3.其他满足图纸设计要求及相关规范要求</t>
  </si>
  <si>
    <t>金属字</t>
  </si>
  <si>
    <t>1.名称：不锈钢字体“*栋*单元Unit”字样
2.规格:2厚深咖色拉丝面304不锈钢字 背发光，尺寸综合考虑
3.含深化设计、制作、运输、安装
4.其他：满足相关规范及图纸设计要求</t>
  </si>
  <si>
    <t>三</t>
  </si>
  <si>
    <t>垃圾收集点（1#/2#/3#/5#/6#/7#/8#/9#楼）</t>
  </si>
  <si>
    <t>1.密实度要求:夯实系数≥93%
2.夯填材料种类:素土夯实
3.其他:满足相关规范及图纸设计要求</t>
  </si>
  <si>
    <t>1.垫层材料种类、配合比、厚度：150厚碎石垫层
2.含材料拌合、运输、铺设、压实等
3.其它：满足相关规范及图纸设计要求</t>
  </si>
  <si>
    <t>1.面层：20厚烧面芝麻黑花岗岩，尺寸综合考虑
2.结合层：15厚1：2.5水泥砂浆，掺5%防水粉
3.含基层清理、抹找平层、面层铺设、磨边、倒角、嵌缝、材料运输等
4.其他：满足相关规范及图纸设计要求</t>
  </si>
  <si>
    <t>1.面层：30厚烧面芝麻黑花岗岩，尺寸综合考虑
2.结合层：15厚1：2.5水泥砂浆，掺5%防水粉
3.含基层清理、抹找平层、面层铺设、磨边、倒角、嵌缝、材料运输等
4.其他：满足相关规范及图纸设计要求</t>
  </si>
  <si>
    <t>四</t>
  </si>
  <si>
    <t>中轴坐凳</t>
  </si>
  <si>
    <t>1.混凝土种类：商品混凝土
2.混凝土强度等级：100厚C15素砼垫层
3.混凝土运输、泵送、浇筑、养护
4.含模板及支撑制作、安装、拆除等一切措施
5.其他：满足相关规范及图纸设计要求</t>
  </si>
  <si>
    <t>1.20厚烧面浪淘沙花岗岩
2.20厚1:2.5水泥砂浆结合层
3.含基层清理、抹灰、铺设、磨边、嵌缝、材料运输等
4.其他：满足相关规范及图纸设计要求</t>
  </si>
  <si>
    <t>石材压顶</t>
  </si>
  <si>
    <t>墙面一般抹灰</t>
  </si>
  <si>
    <t>1.20厚1:2.5水泥砂浆
2.含清理基层、修补堵眼、湿润基层、运输、清扫落地灰等
3.其他：满足相关规范及图纸设计要求</t>
  </si>
  <si>
    <t>1.面层：20厚烧面浪淘沙仿石砖，尺寸综合考虑
2.结合层：30厚1：3干硬性水泥砂浆
3.含基层清理、抹找平层、面层铺设、磨边、倒角、嵌缝、材料运输等
4.其他：满足相关规范及图纸设计要求</t>
  </si>
  <si>
    <t>五</t>
  </si>
  <si>
    <t>中轴景墙</t>
  </si>
  <si>
    <t>独立基础</t>
  </si>
  <si>
    <t>1.混凝土种类：商品混凝土
2.混凝土强度等级：250厚C30钢筋混凝土
3.混凝土运输、泵送、浇筑、养护
4.含模板及支撑制作、安装、拆除等一切措施
5.含钢筋做法及安装
6.其他：满足相关规范及图纸设计要求</t>
  </si>
  <si>
    <t>独立柱</t>
  </si>
  <si>
    <t>1.20厚1:2.5水泥砂浆保护层
2.含清理基层、修补堵眼、湿润基层、运输、清扫落地灰等
3.其他：满足相关规范及图纸设计要求</t>
  </si>
  <si>
    <t>1.20厚烧面芝麻灰花岗岩
2.20厚1:2.5水泥砂浆结合层
3.含基层清理、抹灰、铺设、磨边、嵌缝、材料运输等
4.其他：满足相关规范及图纸设计要求</t>
  </si>
  <si>
    <t>1.50厚烧面芝麻灰花岗岩压顶
2.20厚1:2.5水泥砂浆结合层
3.含基层清理、抹灰、铺设、磨边、嵌缝、材料运输等
4.其他：满足相关规范及图纸设计要求</t>
  </si>
  <si>
    <t>1.20厚爱马仕灰仿石砖
2.20厚1:2.5水泥砂浆结合层
3.含基层清理、抹灰、铺设、磨边、嵌缝、材料运输等
4.其他：满足相关规范及图纸设计要求</t>
  </si>
  <si>
    <t>不锈钢包边</t>
  </si>
  <si>
    <t>1.300宽2厚拉丝面香槟金304不锈钢包边
2.含辅材及完成内容的所有工序
3.其他满足图纸设计要求及相关规范要求</t>
  </si>
  <si>
    <t>六</t>
  </si>
  <si>
    <t>儿童活动区</t>
  </si>
  <si>
    <t>婴儿车区域</t>
  </si>
  <si>
    <t>1.混凝土种类：商品混凝土
2.混凝土强度等级：120厚C20素砼垫层
3.混凝土运输、泵送、浇筑、养护
4.含模板及支撑制作、安装、拆除等一切措施
5.其他：满足相关规范及图纸设计要求</t>
  </si>
  <si>
    <t>现浇地垫</t>
  </si>
  <si>
    <t>1.现浇13厚EPDM安全橡胶垫
2.抗裂钢丝挂网 丝径6mm 16目
3.含辅材及完成内容的所有工序
4.其他：满足相关规范及图纸设计要求</t>
  </si>
  <si>
    <t>收边</t>
  </si>
  <si>
    <t>1.50*5厚通长原色304不锈钢（含预埋及加劲肋）
2.含辅材及完成内容的所有工序
3.其他满足图纸设计要求及相关规范要求</t>
  </si>
  <si>
    <t>冷喷漆划线（婴儿车）</t>
  </si>
  <si>
    <t>儿童景墙一</t>
  </si>
  <si>
    <t>带型基础</t>
  </si>
  <si>
    <t>涂料墙面</t>
  </si>
  <si>
    <t>1.外刮腻子，3厚丙烯酸硅树脂涂料（颜色及造型综合考虑）
2.含清理基层、修补堵眼、湿润基层、运输、清扫落地灰等
3.其他：满足相关规范及图纸设计要求</t>
  </si>
  <si>
    <t>1.名称：3厚不锈钢字体，面喷彩色金属漆
2.含深化设计、制作、运输、安装
3.其他：满足相关规范及图纸设计要求</t>
  </si>
  <si>
    <t>儿童景墙二</t>
  </si>
  <si>
    <t>看护坐凳</t>
  </si>
  <si>
    <t>1.混凝土种类：商品混凝土
2.混凝土强度等级：C20素混凝土
3.混凝土运输、泵送、浇筑、养护
4.含模板及支撑制作、安装、拆除等一切措施
5.其他：满足相关规范及图纸设计要求</t>
  </si>
  <si>
    <t>水磨石面层</t>
  </si>
  <si>
    <t>1.15厚白色水磨石（面层磨光打蜡）
2.15厚1:2.5防水砂浆保护层
3.含基层清理、抹灰、铺设、磨边、嵌缝、材料运输等
4.其他：满足相关规范及图纸设计要求</t>
  </si>
  <si>
    <t>竹木面层</t>
  </si>
  <si>
    <t>1.400*100*50厚栗子色瓷态竹木，留缝6~7mm
2.含热镀锌方通、热镀锌角钢及相应辅材
3.含钢龙骨及预埋角钢制作安装喷漆，含竹木板制作、安装、防腐、打磨等，含材料运输
4.其他：满足相关规范及图纸设计要求</t>
  </si>
  <si>
    <t>蹦床</t>
  </si>
  <si>
    <t>一般抹灰</t>
  </si>
  <si>
    <t>1.蹦床跳垫（含蹦床钢管框架，高密度EBA发泡海绵）
2.含深化设计、制作、运输、安装
3.其他：满足相关规范及图纸设计要求</t>
  </si>
  <si>
    <t>套</t>
  </si>
  <si>
    <t>七</t>
  </si>
  <si>
    <t>室外会客厅</t>
  </si>
  <si>
    <t>1.20厚1:2.5水泥砂浆，掺5%防水粉
2.含清理基层、修补堵眼、湿润基层、运输、清扫落地灰等
3.其他：满足相关规范及图纸设计要求</t>
  </si>
  <si>
    <t>石材面层（平面侧面）</t>
  </si>
  <si>
    <t>钢骨架</t>
  </si>
  <si>
    <t>1.口200*8厚镀锌方通钢柱，口50*2镀锌方通骨架、口300*150*6厚镀锌方通钢梁
2.含预埋、连接件、刷漆、制作、安装及材料运输
3.含辅材及完成内容的所有工序
4.其他满足图纸设计要求及相关规范要求</t>
  </si>
  <si>
    <t>t</t>
  </si>
  <si>
    <t>金属屋面板</t>
  </si>
  <si>
    <t>1.2厚铝板包覆，外喷深咖色氟碳漆
2.含连接件、扣件、刷漆、制作、安装及材料运输
3.含辅材及完成内容的所有工序
4.清单工程量为单面垂直投影面积，报价应考虑上下侧面及凹凸造型等全部包覆工程量
5.其他满足图纸设计要求及相关规范要求</t>
  </si>
  <si>
    <t>不锈钢水槽</t>
  </si>
  <si>
    <t>1.130*200*3厚304不锈钢水槽
2.含辅材及完成内容的所有工序
3.其他满足图纸设计要求及相关规范要求</t>
  </si>
  <si>
    <t>玻璃屋面</t>
  </si>
  <si>
    <t>1.8+0.76+8钢化夹胶玻璃
2.80*40*3厚镀锌方通骨架
3.含连接件、刷漆、制作、安装及材料运输
4.含辅材及完成内容的所有工序
5.其他满足图纸设计要求及相关规范要求</t>
  </si>
  <si>
    <t>装饰格栅一</t>
  </si>
  <si>
    <t>1.口60*60*3厚镀锌方通、6厚镀锌钢板，外喷深咖色金属漆
2.含连接件、刷漆、制作、安装及材料运输
3.含辅材及完成内容的所有工序
4.其他满足图纸设计要求及相关规范要求</t>
  </si>
  <si>
    <t>装饰格栅二</t>
  </si>
  <si>
    <t>1.口50*2厚镀锌方通，外喷深咖色金属漆
2.含连接件、刷漆、制作、安装及材料运输
3.含辅材及完成内容的所有工序
4.其他满足图纸设计要求及相关规范要求</t>
  </si>
  <si>
    <t>八</t>
  </si>
  <si>
    <t>泳池区</t>
  </si>
  <si>
    <t>泳池</t>
  </si>
  <si>
    <t>大开挖土方</t>
  </si>
  <si>
    <t>1.垫层材料种类、配合比、厚度：250厚6%水泥石粉垫层
2.含材料拌合、运输、铺设、压实等
3.其它：满足相关规范及图纸设计要</t>
  </si>
  <si>
    <t>排水沟</t>
  </si>
  <si>
    <t>1.混凝土种类：商品混凝土
2.混凝土强度等级：150厚C30钢筋混凝土
3.混凝土运输、泵送、浇筑、养护
4.含模板及支撑制作、安装、拆除等一切措施
5.含钢筋做法及安装
6.其他：满足相关规范及图纸设计要求</t>
  </si>
  <si>
    <t>底板</t>
  </si>
  <si>
    <t>1.混凝土种类：商品混凝土
2.混凝土强度等级：C30钢筋混凝土
3.混凝土运输、泵送、浇筑、养护
4.含模板及支撑制作、安装、拆除等一切措施
5.含钢筋做法及安装
6.池底变形缝和后浇带综合考虑
7.其他：满足相关规范及图纸设计要求</t>
  </si>
  <si>
    <t>直行墙</t>
  </si>
  <si>
    <t>1.混凝土种类：商品混凝土
2.混凝土强度等级：200厚C30钢筋混凝土
3.混凝土运输、泵送、浇筑、养护
4.含模板及支撑制作、安装、拆除等一切措施
5.含钢筋做法及安装
6.其他：满足相关规范及图纸设计要求</t>
  </si>
  <si>
    <t>池底池壁防水</t>
  </si>
  <si>
    <t>1.2厚JS防水层
2.20厚1:2.5水泥砂浆找平层
3.含基层清理、抹灰、涂抹防水、闭水试验、材料运输等
4.其他：满足相关规范及图纸设计要求</t>
  </si>
  <si>
    <t>瓷砖面层</t>
  </si>
  <si>
    <t>1.8厚200*200深蓝色防滑瓷片（图案二次深化）
2.20厚1:2.5水泥砂浆结合层
3.含基层清理、抹灰、铺设、磨边、嵌缝、材料运输等
4.其他：满足相关规范及图纸设计要求</t>
  </si>
  <si>
    <t>1.120*30厚深咖色竹木
2.含龙骨及预埋件制作安装，含竹木板制作、安装、防腐、打磨等，含材料运输
3.其他：满足相关规范及图纸设计要求</t>
  </si>
  <si>
    <t>1.面层：20厚烧面福鼎黑仿石砖（弧形定制），尺寸综合考虑
2.结合层：30厚1：3干硬性水泥砂浆
3.含基层清理、抹找平层、面层铺设、磨边、倒角、嵌缝、材料运输等
4.其他：满足相关规范及图纸设计要求</t>
  </si>
  <si>
    <t>1.面层：50厚黑金钻花岗岩，尺寸综合考虑
2.结合层：30厚1：3干硬性水泥砂浆
3.含基层清理、抹找平层、面层铺设、磨边、倒角、嵌缝、材料运输等
4.其他：满足相关规范及图纸设计要求</t>
  </si>
  <si>
    <t>不锈钢雨水箅子</t>
  </si>
  <si>
    <t>1.600*300*30厚不锈钢雨水箅子（含框架、预埋件及固定件）
2.含辅材及完成内容的所有工序
3.其他满足图纸设计要求及相关规范要求</t>
  </si>
  <si>
    <t>1.垫层材料种类、配合比、厚度：100/150厚碎石垫层
2.含材料拌合、运输、铺设、压实等
3.其它：满足相关规范及图纸设计要求</t>
  </si>
  <si>
    <t>1.面层6厚粒径1~2各色EPDM颗粒整体现浇
2.底层9厚粒径2~4再生胶整体现浇
3.含辅材及完成内容的所有工序
4.其他：满足相关规范及图纸设计要求</t>
  </si>
  <si>
    <t>土工布</t>
  </si>
  <si>
    <t>1.两层土工布≥200g/m2
2.含辅材及完成内容的所有工序
3.其他：满足相关规范及图纸设计要求</t>
  </si>
  <si>
    <t>沙坑</t>
  </si>
  <si>
    <t>1.材料种类、配合比、厚度：白色石英砂，成品采购
2.含材料拌合、运输、铺设、压实等
3.其它：满足相关规范及图纸设计要求</t>
  </si>
  <si>
    <t>成品攀岩支点</t>
  </si>
  <si>
    <t>1.成品攀岩支点（PE环保塑料，直径150mm）
2.含辅材、深化设计及安装费
3.其他：满足相关规范及图纸设计要求</t>
  </si>
  <si>
    <t>成品儿童滑梯</t>
  </si>
  <si>
    <t>1.成品儿童滑梯（3厚原色304不锈钢滑梯）
2.含辅材、深化设计及安装费
3.其他：满足相关规范及图纸设计要求</t>
  </si>
  <si>
    <t>成品儿童圆球绳梯</t>
  </si>
  <si>
    <t>1.成品儿童圆球绳梯（PE绳，800*150*500mm）
2.含辅材、深化设计及安装费
3.其他：满足相关规范及图纸设计要求</t>
  </si>
  <si>
    <t>花池</t>
  </si>
  <si>
    <t>1.20厚1:2.5水泥砂浆 掺5%防水粉
2.含清理基层、修补堵眼、湿润基层、运输、清扫落地灰等
3.其他：满足相关规范及图纸设计要求</t>
  </si>
  <si>
    <t>1.20厚烧面芝麻灰花岗岩，单边拉20*10凹槽
2.20厚1:2.5水泥砂浆结合层
3.含基层清理、抹灰、铺设、磨边、嵌缝、材料运输等
4.其他：满足相关规范及图纸设计要求</t>
  </si>
  <si>
    <t>九</t>
  </si>
  <si>
    <t>运动景墙</t>
  </si>
  <si>
    <t>1.混凝土种类：商品混凝土
2.混凝土强度等级：C25钢筋混凝土
3.混凝土运输、泵送、浇筑、养护
4.含模板及支撑制作、安装、拆除等一切措施
5.含钢筋做法及安装
6.其他：满足相关规范及图纸设计要求</t>
  </si>
  <si>
    <t>矩形柱</t>
  </si>
  <si>
    <t>矩形梁</t>
  </si>
  <si>
    <t>1.10厚1:2.5水泥砂浆保护层
2.含清理基层、修补堵眼、湿润基层、运输、清扫落地灰等
3.其他：满足相关规范及图纸设计要求</t>
  </si>
  <si>
    <t>1.5厚彩色外墙漆（颜色及造型综合考虑）
2.含清理基层、修补堵眼、湿润基层、运输、清扫落地灰等
3.其他：满足相关规范及图纸设计要求</t>
  </si>
  <si>
    <t>运动器材</t>
  </si>
  <si>
    <t>1.运动器材
2.含辅材、深化设计及安装费
3.其他：满足相关规范及图纸设计要求</t>
  </si>
  <si>
    <t>运动图案</t>
  </si>
  <si>
    <t>1.运动图案（含深化设计）
2.含清理基层、修补堵眼、湿润基层、运输、清扫落地灰等
3.其他：满足相关规范及图纸设计要求</t>
  </si>
  <si>
    <t>十</t>
  </si>
  <si>
    <t>水磨石坐凳</t>
  </si>
  <si>
    <t>坐凳基础</t>
  </si>
  <si>
    <t>1.面层：30厚抛光面仿芝麻白水磨石饰面，尺寸造型综合考虑
2.含基层清理、面层铺设、嵌缝、材料运输等
3.其他：满足相关规范及图纸设计要求</t>
  </si>
  <si>
    <t>十一</t>
  </si>
  <si>
    <t>东入口门楼</t>
  </si>
  <si>
    <t>钢柱</t>
  </si>
  <si>
    <t>1.柱类型：箱300*300*14*14 Q355B
2.含二次灌浆、素砼包裹、预埋件、加劲板、连接件、刷漆、制作、安装及材料运输
3.含辅材及完成内容的所有工序及措施
4.其他满足图纸设计要求及相关规范要求</t>
  </si>
  <si>
    <t>钢梁</t>
  </si>
  <si>
    <t>1.梁类型：WH600*200*12*14、WH750*250*10*18、WH500*200*10*12、WH700*250*14*16、WH300*180*6*10 Q355B
2.含加劲板、连接件、刷漆、制作、安装及材料运输
3.含辅材及完成内容的所有工序及措施
4.其他满足图纸设计要求及相关规范要求</t>
  </si>
  <si>
    <t>屋面铝板</t>
  </si>
  <si>
    <t>1.2厚深咖色铝板外包
2.含连接件、扣件、刷漆、制作、安装及材料运输
3.含辅材及完成内容的所有工序及措施
4.含钢骨架制作、安装费
5.清单工程量为单面垂直投影面积，报价应考虑上下侧面及凹凸造型等全部包覆工程量
6.其他满足图纸设计要求及相关规范要求</t>
  </si>
  <si>
    <t>钢格栅</t>
  </si>
  <si>
    <t>1.60*40*2、30*30*2、20*10*2镀锌方通，6厚镀锌钢板
2.含格栅基础、预埋、连接件、刷漆、制作、安装及材料运输
3.含辅材及完成内容的所有工序及措施
4.其他满足图纸设计要求及相关规范要求</t>
  </si>
  <si>
    <t>抹灰面油漆</t>
  </si>
  <si>
    <t>1.2厚爱马仕灰仿石漆，留缝分缝综合考虑
2.含辅材及完成内容的所有工序及措施
3.其他：满足相关规范及图纸设计要求</t>
  </si>
  <si>
    <t>1.2厚深咖色仿石漆，留缝分缝综合考虑
2.含辅材及完成内容的所有工序及措施
3.其他：满足相关规范及图纸设计要求</t>
  </si>
  <si>
    <t>池底</t>
  </si>
  <si>
    <t>池壁</t>
  </si>
  <si>
    <t>1.20厚1:2.5水泥砂浆保护层
2.2厚JS防水层
3.20厚1:2.5水泥砂浆找平层
4.含基层清理、抹灰、涂抹防水、闭水试验、材料运输等
5.其他：满足相关规范及图纸设计要求</t>
  </si>
  <si>
    <t>1.M7.5水泥砂浆砌筑MU10砖砌体
2.20mm厚水泥砂浆抹面
3.包含其制作、运输、安装等一切措施
4.其他：满足相关规范及图纸设计要求</t>
  </si>
  <si>
    <t>2厚白色铝板造型柱</t>
  </si>
  <si>
    <t>1.2厚白色铝板外包，展开宽度及高度详见设计
3.含骨架制作、安装费
4.含辅材及完成内容的所有工序及措施
5.其他：满足相关规范及图纸设计要求</t>
  </si>
  <si>
    <t>根</t>
  </si>
  <si>
    <t>金属隔断</t>
  </si>
  <si>
    <t>1.1厚φ20不锈钢立柱格栅@25
2.含格栅基础、预埋、连接件、刷漆、制作、安装及材料运输
3.含辅材及完成内容的所有工序及措施
4.其他满足图纸设计要求及相关规范要求</t>
  </si>
  <si>
    <t>砾石</t>
  </si>
  <si>
    <t>1.50厚φ10-20黑色砾石 散置
2.5厚十目钢丝网平铺
3.30厚1200*600镀锌格栅
2.其他：满足相关规范及图纸设计要求</t>
  </si>
  <si>
    <t>1.面层：30厚600*600光面福鼎黑花岗岩
2.含万能支撑器，高度为690mm
3.含基层清理、抹找平层、面层铺设、磨边、倒角、嵌缝、材料运输等
4.其他：满足相关规范及图纸设计要求</t>
  </si>
  <si>
    <t>金属装饰线条</t>
  </si>
  <si>
    <t>1.雕塑下石材四周
2.3厚黑钛金拉丝面不锈钢折弯，展开宽度详设计
3.含基层骨架制作、安装费
4.其他：满足相关规范及图纸设计要求</t>
  </si>
  <si>
    <t>1.黑色砾石四周
2.3厚黑钛金拉丝面不锈钢折弯，展开宽度详设计
3.含5厚不锈钢止水板
4.其他：满足相关规范及图纸设计要求</t>
  </si>
  <si>
    <t>1.面层：30厚800*600光面福鼎黑花岗岩
2.结合层：30厚1：3干硬性水泥砂浆
3.含基层清理、抹找平层、面层铺设、磨边、倒角、嵌缝、材料运输等
4.其他：满足相关规范及图纸设计要求</t>
  </si>
  <si>
    <t>1.面层：20厚600*200烧面芝麻灰仿石砖
2.结合层：30厚1：3干硬性水泥砂浆
3.含基层清理、抹找平层、面层铺设、磨边、倒角、嵌缝、材料运输等
4.其他：满足相关规范及图纸设计要求</t>
  </si>
  <si>
    <t>1.面层：20厚600*250烧面芝麻灰仿石砖
2.结合层：30厚1：3干硬性水泥砂浆
3.含基层清理、抹找平层、面层铺设、磨边、倒角、嵌缝、材料运输等
4.其他：满足相关规范及图纸设计要求</t>
  </si>
  <si>
    <t>1.涌泉处石材四周
2.3厚黑钛金拉丝面不锈钢折弯，展开宽度详设计
3.含5厚不锈钢止水板
4.其他：满足相关规范及图纸设计要求</t>
  </si>
  <si>
    <t>标识、标牌</t>
  </si>
  <si>
    <t>1.东入口门楼水景
2.标识：深咖色不锈钢LOGO详专业厂家二次深化设计安装
3.基层为：2厚浅咖色不锈钢板
4.其他：满足相关规范及图纸设计要求</t>
  </si>
  <si>
    <t>1.东入口门楼车库
2.标识：车库出入口成品标识牌
3.其他：满足相关规范及图纸设计要求</t>
  </si>
  <si>
    <t>雕塑</t>
  </si>
  <si>
    <t>1.不锈钢雕塑
2.含辅材、深化设计及安装费
3.其他：满足相关规范及图纸设计要求</t>
  </si>
  <si>
    <t>1.东入口门楼
2.标识：项目名称不锈钢LOGO
3.基层为：C30素混凝土，热镀锌钢板预埋件
4.其他：满足相关规范及图纸设计要求</t>
  </si>
  <si>
    <t>成品人行闸机</t>
  </si>
  <si>
    <t>1.设备名称：成品人行闸机
2.含设备采购、运输、安装、调试等费用
3.其他：满足相关规范及图纸设计要求</t>
  </si>
  <si>
    <t>消防铁艺大门</t>
  </si>
  <si>
    <t>1.4厚80*80热镀锌方通，2厚40*40热镀锌方通,10厚60宽热镀锌钢板，深灰色氟碳漆饰面
2.含预埋、、滚轮、门铰、成品锁、连接件、刷漆、制作、安装及材料运输
3.含辅材及完成内容的所有工序
4.其他满足图纸设计要求及相关规范要求</t>
  </si>
  <si>
    <t>十二</t>
  </si>
  <si>
    <t>车库雨棚</t>
  </si>
  <si>
    <t>1.柱类型：150*150*6镀锌钢立柱
2.含预埋、连接件、刷漆、制作、安装及材料运输
3.含辅材及完成内容的所有工序
4.其他满足图纸设计要求及相关规范要求</t>
  </si>
  <si>
    <t>1.梁类型：150*80*6,40*40*2镀锌钢梁
2.含预埋、连接件、刷漆、制作、安装及材料运输
3.含辅材及完成内容的所有工序
4.其他满足图纸设计要求及相关规范要求</t>
  </si>
  <si>
    <t>1.60*40*2、50*30*2镀锌钢格栅
2.含预埋、连接件、刷漆、制作、安装及材料运输
3.含辅材及完成内容的所有工序
4.其他满足图纸设计要求及相关规范要求</t>
  </si>
  <si>
    <t>1.2厚铝板包覆，面喷深灰色氟碳漆
2.含连接件、扣件、刷漆、制作、安装及材料运输
3.含辅材及完成内容的所有工序
4.清单工程量为单面垂直投影面积，报价应考虑上下侧面及凹凸造型等全部包覆工程量
5.其他满足图纸设计要求及相关规范要求</t>
  </si>
  <si>
    <t>墙面铝板</t>
  </si>
  <si>
    <t>1.2厚铝板外包，双面隔墙板，面喷氟碳漆（喷字综合考虑）
2.含连接件、扣件、刷漆、制作、安装及材料运输
3.含辅材及完成内容的所有工序
4.清单工程量为单面垂直投影面积，报价应考虑上下侧面及凹凸造型等全部包覆工程量
5.其他满足图纸</t>
  </si>
  <si>
    <t>十三</t>
  </si>
  <si>
    <t>围墙</t>
  </si>
  <si>
    <t>1.混凝土种类：商品混凝土
2.混凝土强度等级：300厚C30钢筋混凝土
3.混凝土运输、泵送、浇筑、养护
4.含模板及支撑制作、安装、拆除等一切措施
5.含钢筋做法及安装
6.其他：满足相关规范及图纸设计要求</t>
  </si>
  <si>
    <t>1.混凝土种类：商品混凝土
2.混凝土强度等级：240厚C30钢筋混凝土
3.混凝土运输、泵送、浇筑、养护
4.含模板及支撑制作、安装、拆除等一切措施
5.含钢筋做法及安装
6.其他：满足相关规范及图纸设计要求</t>
  </si>
  <si>
    <t>1.30厚1:2.5水泥砂浆
2.含清理基层、修补堵眼、湿润基层、运输、清扫落地灰等
3.其他：满足相关规范及图纸设计要求</t>
  </si>
  <si>
    <t>1.灰色仿石漆饰面（含基层做法及分割线）
2.含清理基层、修补堵眼、湿润基层、运输、清扫落地灰等
3.其他：满足相关规范及图纸设计要求</t>
  </si>
  <si>
    <t>金属护栏（2.0m高）</t>
  </si>
  <si>
    <t>1.2厚40*20热镀锌方通，2厚40*30热镀锌方通，仿古铜色氟碳漆饰面
2.含预埋、连接件、刷漆、制作、安装及材料运输
3.含辅材及完成内容的所有工序
4.其他满足图纸设计要求及相关规范要求</t>
  </si>
  <si>
    <t>铁艺门（1.42m高）</t>
  </si>
  <si>
    <t>1.4厚30*60热镀锌方通，1.5厚20*20热镀锌方通,10厚40宽热镀锌钢板，深灰色氟碳漆饰面
2.含预埋、门铰、门轴、连接件、刷漆、制作、安装及材料运输
3.含辅材及完成内容的所有工序
4.其他满足图纸设计要求及相关规范要求</t>
  </si>
  <si>
    <t>注：1.综合单价包括且不限于人工、材料、机械、措施、检验检测、规费、管理费、利润、税金(增值税专用发票)、赶工措施、安全防护、现场文明施工措施、风险等全部费用。
 2.本工程清单，无论是否存在缺项、漏项、工程量偏差，均视为乙方已综合考虑在固定合同总价内。</t>
  </si>
  <si>
    <t>洛阳中浩德伊河湾项目大区景观工程招标清单与计价表-绿化工程</t>
  </si>
  <si>
    <t>绿地整理</t>
  </si>
  <si>
    <t>整理绿化用地</t>
  </si>
  <si>
    <t>1.回填土质要求:满足图纸设计要求
2.取土运距:自行考虑
3.找平找坡要求:满足图纸设计要求，微地形处理
4.含排地表水、土方挖、运、耙细、过筛、回填、找平、找坡、拍实、废弃物运输等</t>
  </si>
  <si>
    <t>乔木</t>
  </si>
  <si>
    <t>五角枫B</t>
  </si>
  <si>
    <t>1.五角枫B
2.胸径(cm) φ16-18
3.高度(cm) H600-650
4.冠幅(cm) P350-400
5.假植移植,带骨架移栽,冠型丰满，包含苗木起挖、运输、栽植、支撑、养护等
6.养护期限为二年
7.其他：满足相关规范及图纸设计要求</t>
  </si>
  <si>
    <t>株</t>
  </si>
  <si>
    <t>朴树A</t>
  </si>
  <si>
    <t>1.朴树A
2.胸径(cm) φ27-28
3.高度(cm) H&gt;1100
4.冠幅(cm) P500-550
5.假植移植,带骨架移栽,冠型丰满，包含苗木起挖、运输、栽植、支撑、养护等
6.养护期限为二年
7.其他：满足相关规范及图纸设计要求</t>
  </si>
  <si>
    <t>朴树B</t>
  </si>
  <si>
    <t>1.朴树B
2.胸径(cm) φ24-25
3.高度(cm) H850-900
4.冠幅(cm) P450-500
5.假植移植,带骨架移栽,冠型丰满，包含苗木起挖、运输、栽植、支撑、养护等
6.养护期限为二年
7.其他：满足相关规范及图纸设计要求</t>
  </si>
  <si>
    <t>乌桕A</t>
  </si>
  <si>
    <t>1.乌桕A
2.胸径(cm) φ26
3.高度(cm) H950-1000
4.冠幅(cm) P500-550
5.假植移植,全冠,姿态优美.低分枝，包含苗木起挖、运输、栽植、支撑、养护等
6.养护期限为二年
7.其他：满足相关规范及图纸设计要求</t>
  </si>
  <si>
    <t>乌桕B</t>
  </si>
  <si>
    <t>1.乌桕B
2.胸径(cm) φ24-25
3.高度(cm) H850-900
4.冠幅(cm) P400-450
5.假植移植,全冠,姿态优美.低分枝，包含苗木起挖、运输、栽植、支撑、养护等
6.养护期限为二年
7.其他：满足相关规范及图纸设计要求</t>
  </si>
  <si>
    <t>乌桕C</t>
  </si>
  <si>
    <t>1.乌桕C
2.胸径(cm) φ15-16
3.高度(cm) H650-700
4.冠幅(cm) P300-350
5.假植移植,全冠,姿态优美.低分枝，包含苗木起挖、运输、栽植、支撑、养护等
6.养护期限为二年
7.其他：满足相关规范及图纸设计要求</t>
  </si>
  <si>
    <t>国槐A</t>
  </si>
  <si>
    <t>1.国槐A
2.胸径(cm) φ28
3.高度(cm) H950-1000
4.冠幅(cm) P500-550
5.假植移植,带骨架移栽,冠型丰满，包含苗木起挖、运输、栽植、支撑、养护等
6.养护期限为二年
7.其他：满足相关规范及图纸设计要求</t>
  </si>
  <si>
    <t>国槐B</t>
  </si>
  <si>
    <t>1.国槐B
2.胸径(cm) φ25
3.高度(cm) H700-750
4.冠幅(cm) P400-450
5.假植移植,带骨架移栽,冠型丰满，包含苗木起挖、运输、栽植、支撑、养护等
6.养护期限为二年
7.其他：满足相关规范及图纸设计要求</t>
  </si>
  <si>
    <t>国槐C</t>
  </si>
  <si>
    <t>1.国槐C
2.胸径(cm) φ18-20
3.高度(cm) H650-700
4.冠幅(cm) P350-400
5.假植移植,带骨架移栽,冠型丰满，包含苗木起挖、运输、栽植、支撑、养护等
6.养护期限为二年
7.其他：满足相关规范及图纸设计要求</t>
  </si>
  <si>
    <t>国槐D</t>
  </si>
  <si>
    <t>1.国槐D
2.胸径(cm) φ16-17
3.高度(cm) H550-600
4.冠幅(cm) P320-350
5.假植移植,带骨架移栽,冠型丰满，包含苗木起挖、运输、栽植、支撑、养护等
6.养护期限为二年
7.其他：满足相关规范及图纸设计要求</t>
  </si>
  <si>
    <t>大叶女贞A</t>
  </si>
  <si>
    <t>1.大叶女贞A
2.胸径(cm) φ13-15
3.高度(cm) H450-500
4.冠幅(cm) P300-350
5.假植移植,带骨架移栽,冠型丰满，包含苗木起挖、运输、栽植、支撑、养护等
6.养护期限为二年
7.其他：满足相关规范及图纸设计要求</t>
  </si>
  <si>
    <t>日本晚樱A</t>
  </si>
  <si>
    <t>1.日本晚樱A
2.地径(cm) D12-13
3.高度(cm) H400-450
4.冠幅(cm) P250-300
5.低分枝,全冠幅,树形优美，包含苗木起挖、运输、栽植、支撑、养护等
6.养护期限为二年
7.其他：满足相关规范及图纸设计要求</t>
  </si>
  <si>
    <t>日本晚樱B</t>
  </si>
  <si>
    <t>1.日本晚樱B
2.地径(cm) D7-8
3.高度(cm) H300
4.冠幅(cm) P250
5.低分枝,全冠幅,树形优美，包含苗木起挖、运输、栽植、支撑、养护等
6.养护期限为二年
7.其他：满足相关规范及图纸设计要求</t>
  </si>
  <si>
    <t>桂花A</t>
  </si>
  <si>
    <t>1.桂花A
2.地径(cm) D10-12
3.高度(cm) H350-400
4.冠幅(cm) P300-350
5.树形饱满,分枝明显,修剪圆球，包含苗木起挖、运输、栽植、支撑、养护等
6.养护期限为二年
7.其他：满足相关规范及图纸设计要求</t>
  </si>
  <si>
    <t>银杏A</t>
  </si>
  <si>
    <t>1.银杏A
2.胸径(cm) φ26
3.高度(cm) H1000-1100
4.冠幅(cm) P400-450
5.假植移植,带骨架移栽,冠型丰满，包含苗木起挖、运输、栽植、支撑、养护等
6.养护期限为二年
7.其他：满足相关规范及图纸设计要求</t>
  </si>
  <si>
    <t>银杏B</t>
  </si>
  <si>
    <t>1.银杏B
2.胸径(cm) φ20
3.高度(cm) H800-850
4.冠幅(cm) P330-350
5.假植移植,带骨架移栽,冠型丰满，包含苗木起挖、运输、栽植、支撑、养护等
6.养护期限为二年
7.其他：满足相关规范及图纸设计要求</t>
  </si>
  <si>
    <t>黄连木A</t>
  </si>
  <si>
    <t>1.黄连木A
2.胸径(cm) φ30
3.高度(cm) H850-900
4.冠幅(cm) P500-550
5.假植移植,3杆以上丛生,每分杆&gt;10cm，包含苗木起挖、运输、栽植、支撑、养护等
6.养护期限为二年
7.其他：满足相关规范及图纸设计要求</t>
  </si>
  <si>
    <t>黄连木B</t>
  </si>
  <si>
    <t>1.黄连木B
2.胸径(cm) φ25-26
3.高度(cm) H600-650
4.冠幅(cm) P450-500
5.假植移植,3杆以上丛生,每分杆&gt;8cm，包含苗木起挖、运输、栽植、支撑、养护等
6.养护期限为二年
7.其他：满足相关规范及图纸设计要求</t>
  </si>
  <si>
    <t>斜飘造型白蜡</t>
  </si>
  <si>
    <t>1.斜飘造型白蜡
2.地径(cm) D20-22
3.高度(cm) H300-320
4.冠幅(cm) P350-400
5.假植移植,至少5托球,云朵状态,杆曲折，包含苗木起挖、运输、栽植、支撑、养护等
6.养护期限为二年
7.其他：满足相关规范及图纸设计要求</t>
  </si>
  <si>
    <t>白蜡A</t>
  </si>
  <si>
    <t>1.白蜡A
2.胸径(cm) φ25-26
3.高度(cm) H800-850
4.冠幅(cm) P400-450
5.假植移植,带骨架移栽,冠型丰满，包含苗木起挖、运输、栽植、支撑、养护等
6.养护期限为二年
7.其他：满足相关规范及图纸设计要求</t>
  </si>
  <si>
    <t>白蜡B</t>
  </si>
  <si>
    <t>1.白蜡B
2.胸径(cm) φ17-18
3.高度(cm) H600-650
4.冠幅(cm) P350-400
5.假植移植,带骨架移栽,冠型丰满，包含苗木起挖、运输、栽植、支撑、养护等
6.养护期限为二年
7.其他：满足相关规范及图纸设计要求</t>
  </si>
  <si>
    <t>榉树</t>
  </si>
  <si>
    <t>1.榉树
2.胸径(cm) φ15-16
3.高度(cm) H650-700
4.冠幅(cm) P300-350
5.假植移植,带骨架移栽,冠型丰满，包含苗木起挖、运输、栽植、支撑、养护等
6.养护期限为二年
7.其他：满足相关规范及图纸设计要求</t>
  </si>
  <si>
    <t>苦楝B</t>
  </si>
  <si>
    <t>1.苦楝B
2.胸径(cm) φ15-16
3.高度(cm) H600-650
4.冠幅(cm) P&gt;400
5.假植移植,带骨架移栽,冠型丰满，包含苗木起挖、运输、栽植、支撑、养护等
6.养护期限为二年
7.其他：满足相关规范及图纸设计要求</t>
  </si>
  <si>
    <t>栾树B</t>
  </si>
  <si>
    <t>1.栾树B
2.胸径(cm) φ15-16
3.高度(cm) H650-700
4.冠幅(cm) P350-400
5.假植移植,带骨架移栽,冠型丰满，包含苗木起挖、运输、栽植、支撑、养护等
6.养护期限为二年
7.其他：满足相关规范及图纸设计要求</t>
  </si>
  <si>
    <t>老人葵</t>
  </si>
  <si>
    <t>1.老人葵
2.地径(cm) D33-40
3.高度(cm) H500-600
4.冠幅(cm) P300-400
5.假植移植,带骨架移栽,冠型丰满，包含苗木起挖、运输、栽植、支撑、养护等
6.养护期限为二年
7.其他：满足相关规范及图纸设计要求</t>
  </si>
  <si>
    <t>枇杷A</t>
  </si>
  <si>
    <t>1.枇杷A
2.地径(cm) D18-20
3.高度(cm) H500-550
4.冠幅(cm) P400-450
5.假植移植,带骨架移栽,冠型丰满，包含苗木起挖、运输、栽植、支撑、养护等
6.养护期限为二年
7.其他：满足相关规范及图纸设计要求</t>
  </si>
  <si>
    <t>老桩石榴</t>
  </si>
  <si>
    <t>1.老桩石榴
2.地径(cm) D25-26
3.高度(cm) H400-450
4.冠幅(cm) P320-350
5.假植移植,带骨架移栽,冠型丰满，包含苗木起挖、运输、栽植、支撑、养护等
6.养护期限为二年
7.其他：满足相关规范及图纸设计要求</t>
  </si>
  <si>
    <t>灌木</t>
  </si>
  <si>
    <t>丛生五角枫</t>
  </si>
  <si>
    <t>1.丛生五角枫
2.地径(cm) D27
3.高度(cm) H900-950
4.冠幅(cm) P500-550
5.假植移植,3杆以上丛生,每分杆＞12cm，包含苗木起挖、运输、栽植、支撑、养护等&gt;12cm
6.养护期限为二年
7.其他：满足相关规范及图纸设计要求</t>
  </si>
  <si>
    <t>丛生朴树</t>
  </si>
  <si>
    <t>1.丛生朴树
2.地径(cm) D26-27
3.高度(cm) H&gt;1100
4.冠幅(cm) P550-600
5.假植移植,三级以上分枝,全冠,至少五分杆,杆径&gt;15CM，包含苗木起挖、运输、栽植、支撑、养护等
6.养护期限为二年
7.其他：满足相关规范及图纸设计要求</t>
  </si>
  <si>
    <t>丛生乌桕</t>
  </si>
  <si>
    <t>1.丛生乌桕
2.地径(cm) D28
3.高度(cm) H900-950
4.冠幅(cm) P500-550
5.假植移植,全冠,姿态优美,丛生状,至少3杆以上,杆径&gt;15，包含苗木起挖、运输、栽植、支撑、养护等
6.养护期限为二年
7.其他：满足相关规范及图纸设计要求</t>
  </si>
  <si>
    <t>八棱海棠(特选)</t>
  </si>
  <si>
    <t>1.八棱海棠(特选)
2.地径(cm) D18-20
3.高度(cm) H450-500
4.冠幅(cm) P350-400
5.假植2年以上苗,带骨架移栽,叶茂，包含苗木起挖、运输、栽植、支撑、养护等
6.养护期限为二年
7.苗木支护及注意事项满足设计图纸要求</t>
  </si>
  <si>
    <t>八棱海棠A</t>
  </si>
  <si>
    <t>1.八棱海棠A
2.地径(cm) D16-18
3.高度(cm) H350-400
4.冠幅(cm) P300-350
5.假植移植,带骨架移栽,冠型丰满，包含苗木起挖、运输、栽植、支撑、养护等
6.养护期限为二年
7.苗木支护及注意事项满足设计图纸要求</t>
  </si>
  <si>
    <t>丛生黄连木</t>
  </si>
  <si>
    <t>1.种类:丛生黄连木
2.地径:35cm
3.高度:950-1000cm
4.冠幅:600-650cm
5.养护期:二年
6.其他：假植移植,3杆以上丛生,每分杆&gt;12cm，包含苗木起挖、运输、栽植、支撑、养护等
7.其他：满足相关规范及图纸设计要求</t>
  </si>
  <si>
    <t>高杆红叶石楠A</t>
  </si>
  <si>
    <t>1.高杆红叶石楠A
2.地径(cm) D13-15
3.高度(cm) H350-400
4.冠幅(cm) P250-300
5.假植移植,带骨架移栽,冠型丰满，包含苗木起挖、运输、栽植、支撑、养护等
6.养护期限为二年
7.其他：满足相关规范及图纸设计要求</t>
  </si>
  <si>
    <t>鸡爪槭</t>
  </si>
  <si>
    <t>1.鸡爪槭
2.地径(cm) D8-10
3.高度(cm) H350
4.冠幅(cm) P250
5.假植移植,树形优美，包含苗木起挖、运输、栽植、支撑、养护等
6.养护期限为二年
7.其他：满足相关规范及图纸设计要求</t>
  </si>
  <si>
    <t>丛生紫荆</t>
  </si>
  <si>
    <t>1.丛生紫荆
2.地径(cm) D10
3.高度(cm) H280-300
4.冠幅(cm) P220-250
5.盆苗移植,三枝以上分叉,叶茂，包含苗木起挖、运输、栽植、支撑、养护等
6.养护期限为二年
7.其他：满足相关规范及图纸设计要求</t>
  </si>
  <si>
    <t>红枫(斜飘)</t>
  </si>
  <si>
    <t>1.红枫(斜飘)
2.地径(cm) D12
3.高度(cm) H250-300
4.冠幅(cm) P220-250
5.价植苗,姿态优美,斜飘成景，包含苗木起挖、运输、栽植、支撑、养护等
6.养护期限为二年
7.其他：满足相关规范及图纸设计要求</t>
  </si>
  <si>
    <t>红枫(特选)</t>
  </si>
  <si>
    <t>1.红枫(特选)
2.地径(cm) D12
3.高度(cm) H250-300
4.冠幅(cm) P220-250
5.价植苗,姿态优美,独树成景，包含苗木起挖、运输、栽植、支撑、养护等
6.养护期限为二年
7.其他：满足相关规范及图纸设计要求</t>
  </si>
  <si>
    <t>丛生紫薇</t>
  </si>
  <si>
    <t>1.丛生紫薇
2.高度(cm) H180-200
3.冠幅(cm) P150-180
4.假植移植,3杆以上丛生,每分杆&gt;2cm，包含苗木起挖、运输、栽植、支撑、养护等
5.养护期限为二年
6.其他：满足相关规范及图纸设计要求</t>
  </si>
  <si>
    <t>亮晶女贞方柱(特)</t>
  </si>
  <si>
    <t>1.亮晶女贞方柱(特)
2.高度(cm) H250-300
3.冠幅(cm) P180
4.盆苗,杆高0.3M,修剪成方形(2*1*0.8)，包含苗木起挖、运输、栽植、支撑、养护等
5.养护期限为二年
6.其他：满足相关规范及图纸设计要求</t>
  </si>
  <si>
    <t>亮晶女贞方柱A</t>
  </si>
  <si>
    <t>1.亮晶女贞方柱A
2.高度(cm) H200
3.冠幅(cm) P110
4.盆苗,杆高1M,修剪成方形，包含苗木起挖、运输、栽植、支撑、养护等
5.养护期限为二年
6.其他：满足相关规范及图纸设计要求</t>
  </si>
  <si>
    <t>亮晶女贞方柱B</t>
  </si>
  <si>
    <t>1.亮晶女贞方柱B
2.高度(cm) H100
3.冠幅(cm) P90
4.盆苗,杆高0.8M,修剪成方形，包含苗木起挖、运输、栽植、支撑、养护等
5.养护期限为二年
6.其他：满足相关规范及图纸设计要求</t>
  </si>
  <si>
    <t>亮晶女贞塔柱B</t>
  </si>
  <si>
    <t>1.亮晶女贞塔柱B
2.高度(cm) H150
3.冠幅(cm) P90
4.盆苗,修剪成圆塔形，包含苗木起挖、运输、栽植、支撑、养护等
5.养护期限为二年
6.其他：满足相关规范及图纸设计要求</t>
  </si>
  <si>
    <t>亮晶女贞塔柱C</t>
  </si>
  <si>
    <t>1.亮晶女贞塔柱C
2.高度(cm) H100
3.冠幅(cm) P70
4.盆苗,修剪成圆塔形，包含苗木起挖、运输、栽植、支撑、养护等
5.养护期限为二年
6.其他：满足相关规范及图纸设计要求</t>
  </si>
  <si>
    <t>单干亮晶女贞球A</t>
  </si>
  <si>
    <t>1.单干亮晶女贞球A
2.高度(cm) H200
3.冠幅(cm) P110
4.盆苗,杆高1M,修剪成球形，包含苗木起挖、运输、栽植、支撑、养护等
5.养护期限为二年
6.其他：满足相关规范及图纸设计要求</t>
  </si>
  <si>
    <t>单干亮晶女贞球B</t>
  </si>
  <si>
    <t>1.单干亮晶女贞球B
2.高度(cm) H150
3.冠幅(cm) P80
4.盆苗,杆高0.7-0.8M,修剪成球形，包含苗木起挖、运输、栽植、支撑、养护等
5.养护期限为二年
6.其他：满足相关规范及图纸设计要求</t>
  </si>
  <si>
    <t>单干亮晶女贞球C</t>
  </si>
  <si>
    <t>1.单干亮晶女贞球C
2.高度(cm) H120
3.冠幅(cm) P60
4.盆苗,杆高0.7-0.8M,修剪成球形，包含苗木起挖、运输、栽植、支撑、养护等
5.养护期限为二年
6.其他：满足相关规范及图纸设计要求</t>
  </si>
  <si>
    <t>地笼桂花D</t>
  </si>
  <si>
    <t>1.地笼桂花D
2.高度(cm) H180-200
3.冠幅(cm) P160-180
4.丛生,树形饱满，包含苗木起挖、运输、栽植、支撑、养护等
5.养护期限为二年
6.其他：满足相关规范及图纸设计要求</t>
  </si>
  <si>
    <t>大叶黄杨球A</t>
  </si>
  <si>
    <t>1.大叶黄杨球A
2.高度(cm) H200-220
3.冠幅(cm) P200
4.拼接修剪成球形,用苗约113株/球,示意见图，包含苗木起挖、运输、栽植、支撑、养护等
5.养护期限为二年
6.其他：满足相关规范及图纸设计要求</t>
  </si>
  <si>
    <t>大叶黄杨球B</t>
  </si>
  <si>
    <t>1.大叶黄杨球B
2.高度(cm) H150
3.冠幅(cm) P150
4.盆苗,修剪成球形，包含苗木起挖、运输、栽植、支撑、养护等
5.养护期限为二年
6.其他：满足相关规范及图纸设计要求</t>
  </si>
  <si>
    <t>海桐球A</t>
  </si>
  <si>
    <t>1.海桐球A
2.高度(cm) H180
3.冠幅(cm) P180
4.修剪成球形，包含苗木起挖、运输、栽植、支撑、养护等
5.养护期限为二年
6.其他：满足相关规范及图纸设计要求</t>
  </si>
  <si>
    <t>海桐球C</t>
  </si>
  <si>
    <t>1.海桐球C
2.高度(cm) H120
3.冠幅(cm) P120
4.修剪成球形，包含苗木起挖、运输、栽植、支撑、养护等
5.养护期限为二年
6.其他：满足相关规范及图纸设计要求</t>
  </si>
  <si>
    <t>红叶石楠球A</t>
  </si>
  <si>
    <t>1.红叶石楠球A
2.高度(cm) H220
3.冠幅(cm) P220
4.盆苗,修剪成球形，包含苗木起挖、运输、栽植、支撑、养护等
5.养护期限为二年
6.其他：满足相关规范及图纸设计要求</t>
  </si>
  <si>
    <t>红叶石楠球C</t>
  </si>
  <si>
    <t>1.红叶石楠球C
2.高度(cm) H120
3.冠幅(cm) P120
4.盆苗,修剪成球形，包含苗木起挖、运输、栽植、支撑、养护等
5.养护期限为二年
6.其他：满足相关规范及图纸设计要求</t>
  </si>
  <si>
    <t>红枫A</t>
  </si>
  <si>
    <t>1.红枫A
2.地径(cm) D12
3.高度(cm) H250-300
4.冠幅(cm) P220-250
5.地苗,姿态优美，包含苗木起挖、运输、栽植、支撑、养护等
6.养护期限为二年
7.其他：满足相关规范及图纸设计要求</t>
  </si>
  <si>
    <t>红梅(特选)</t>
  </si>
  <si>
    <t>1.红梅(特选)
2.地径(cm) D10-12
3.高度(cm) H250-280
4.冠幅(cm) P220-250
5.假植移植,树形优美,低分枝,枝条向下斜飘，包含苗木起挖、运输、栽植、支撑、养护等
6.养护期限为二年
7.其他：满足相关规范及图纸设计要求</t>
  </si>
  <si>
    <t>金叶女贞球A</t>
  </si>
  <si>
    <t>1.金叶女贞球A
2.高度(cm) H150
3.冠幅(cm) P150
4.盆苗,修剪成球形，包含苗木起挖、运输、栽植、支撑、养护等
5.养护期限为二年
6.其他：满足相关规范及图纸设计要求</t>
  </si>
  <si>
    <t>银边黄杨球A</t>
  </si>
  <si>
    <t>1.银边黄杨球A
2.高度(cm) H150
3.冠幅(cm) P150
4.盆苗,修剪成球形，包含苗木起挖、运输、栽植、支撑、养护等
5.养护期限为二年
6.其他：满足相关规范及图纸设计要求</t>
  </si>
  <si>
    <t>银边黄杨球B</t>
  </si>
  <si>
    <t>1.银边黄杨球B
2.高度(cm) H120
3.冠幅(cm) P120
4.盆苗,修剪成球形，包含苗木起挖、运输、栽植、支撑、养护等
5.养护期限为二年
6.其他：满足相关规范及图纸设计要求</t>
  </si>
  <si>
    <t>地被</t>
  </si>
  <si>
    <t>金镶玉竹</t>
  </si>
  <si>
    <t>1.金镶玉竹
2.胸径(cm) φ4
3.高度(cm) H450-500
4.冠幅(cm) P80-90
5.假植移植,自然状,每平方16棵,品字形种植，下铺火山岩，包含苗木起挖、运输、栽植、支撑、养护等
6.养护期限为二年
7.其他：满足相关规范及图纸设计要求</t>
  </si>
  <si>
    <t>北海道黄杨绿篱A</t>
  </si>
  <si>
    <t>1.北海道黄杨绿篱A
2.高度(cm) 180
3.冠幅(cm) 50
4.密度 2株/m
5.容器苗,绿篱柱,修剪后规格，包含苗木起挖、运输、栽植、支撑、养护等
6.养护期限为二年
7.苗木栽植注意事项满足设计图纸要求</t>
  </si>
  <si>
    <t>北海道黄杨绿篱B</t>
  </si>
  <si>
    <t>1.北海道黄杨绿篱B
2.高度(cm) 130
3.冠幅(cm) 30-40
4.密度 3株/m
5.容器苗,绿篱柱,修剪后规格，包含苗木起挖、运输、栽植、支撑、养护等
6.苗木栽植注意事项满足设计图纸要求</t>
  </si>
  <si>
    <t>法国冬青绿篱</t>
  </si>
  <si>
    <t>1.法国冬青绿篱
2.高度(cm) 80-85
3.冠幅(cm) 30-40
4.密度 3株/m
5.容器苗,绿篱柱,修剪后规格，包含苗木起挖、运输、栽植、支撑、养护等
6.养护期限为二年
7.苗木栽植注意事项满足设计图纸要求</t>
  </si>
  <si>
    <t>八角金盘</t>
  </si>
  <si>
    <t>1.八角金盘
2.高度(cm) 70
3.冠幅(cm) 40-50
4.密度 25
5.毛球,密植不露土，二次堆坡栽植，包含苗木起挖、运输、栽植、支撑、养护等
6.养护期限为二年
7.苗木栽植注意事项满足设计图纸要求</t>
  </si>
  <si>
    <t>洒金珊瑚</t>
  </si>
  <si>
    <t>1.洒金珊瑚
2.高度(cm) 60
3.冠幅(cm) 30-35
4.密度 36
5.密植不露土，二次堆坡栽植，包含苗木起挖、运输、栽植、支撑、养护等
6.养护期限为二年
7.苗木栽植注意事项满足设计图纸要求</t>
  </si>
  <si>
    <t>红叶石楠</t>
  </si>
  <si>
    <t>1.红叶石楠
2.高度(cm) 60
3.冠幅(cm) 30-35
4.密度 36
5.毛球,密植不露土，二次堆坡栽植，包含苗木起挖、运输、栽植、支撑、养护等
6.养护期限为二年
7.苗木栽植注意事项满足设计图纸要求</t>
  </si>
  <si>
    <t>南天竹</t>
  </si>
  <si>
    <t>1.南天竹
2.高度(cm) 50
3.冠幅(cm) 30-35
4.密度 36
5.密植不露土，二次堆坡栽植，包含苗木起挖、运输、栽植、支撑、养护等
6.养护期限为二年
7.苗木栽植注意事项满足设计图纸要求</t>
  </si>
  <si>
    <t>阔叶十大功劳</t>
  </si>
  <si>
    <t>1.阔叶十大功劳
2.高度(cm) 50
3.冠幅(cm) 30-35
4.密度 36
5.毛球,密植不露土，二次堆坡栽植，包含苗木起挖、运输、栽植、支撑、养护等
6.养护期限为二年
7.苗木栽植注意事项满足设计图纸要求</t>
  </si>
  <si>
    <t>花叶黄杨</t>
  </si>
  <si>
    <t>1.花叶黄杨
2.高度(cm) 45
3.冠幅(cm) 30-35
4.密度 36
5.密植不露土，二次堆坡栽植，包含苗木起挖、运输、栽植、支撑、养护等
6.养护期限为二年
7.苗木栽植注意事项满足设计图纸要求</t>
  </si>
  <si>
    <t>金边黄杨</t>
  </si>
  <si>
    <t>1.金边黄杨
2.高度(cm) 45
3.冠幅(cm) 30-35
4.密度 36
5.密植不露土，二次堆坡栽植，包含苗木起挖、运输、栽植、支撑、养护等
6.养护期限为二年
7.苗木栽植注意事项满足设计图纸要求</t>
  </si>
  <si>
    <t>银边黄杨</t>
  </si>
  <si>
    <t>1.银边黄杨
2.高度(cm) 45
3.冠幅(cm) 30-35
4.密度 36
5.密植不露土，二次堆坡栽植，包含苗木起挖、运输、栽植、支撑、养护等
6.养护期限为二年
7.苗木栽植注意事项满足设计图纸要求</t>
  </si>
  <si>
    <t>金森女贞</t>
  </si>
  <si>
    <t>1.金森女贞
2.高度(cm) 45
3.冠幅(cm) 30-35
4.密度 36
5.密植不露土，二次堆坡栽植，包含苗木起挖、运输、栽植、支撑、养护等
6.养护期限为二年
7.苗木栽植注意事项满足设计图纸要求</t>
  </si>
  <si>
    <t>金叶女贞</t>
  </si>
  <si>
    <t>1.金叶女贞
2.高度(cm) 35
3.冠幅(cm) 25-30
4.密度 49
5.密植不露土，二次堆坡栽植，包含苗木起挖、运输、栽植、支撑、养护等
6.养护期限为二年
7.苗木栽植注意事项满足设计图纸要求</t>
  </si>
  <si>
    <t>无尽夏绣球</t>
  </si>
  <si>
    <t>1.无尽夏绣球
2.高度(cm) 40
3.冠幅(cm) 30-35
4.密度 36
5.毛球,密植不露土，包含苗木起挖、运输、栽植、支撑、养护等
6.养护期限为二年
7.苗木栽植注意事项满足设计图纸要求</t>
  </si>
  <si>
    <t>常绿鸢尾</t>
  </si>
  <si>
    <t>1.常绿鸢尾
2.高度(cm) 30
3.冠幅(cm) 20-25
4.密度 36
5.密植不露土，二次堆坡栽植，包含苗木起挖、运输、栽植、支撑、养护等
6.养护期限为二年
7.苗木栽植注意事项满足设计图纸要求</t>
  </si>
  <si>
    <t>毛鹃</t>
  </si>
  <si>
    <t>1.毛鹃
2.高度(cm) 30
3.冠幅(cm) 20-25
4.密度 64
5.密植不露土，二次堆坡栽植，包含苗木起挖、运输、栽植、支撑、养护等
6.养护期限为二年
7.苗木栽植注意事项满足设计图纸要求</t>
  </si>
  <si>
    <t>雀舌黄杨</t>
  </si>
  <si>
    <t>1.雀舌黄杨
2.高度(cm) 30
3.冠幅(cm) 15-20
4.密度 81
5.密植不露土，二次堆坡栽植，包含苗木起挖、运输、栽植、支撑、养护等
6.养护期限为二年
7.苗木栽植注意事项满足设计图纸要求</t>
  </si>
  <si>
    <t>豆瓣黄杨</t>
  </si>
  <si>
    <t>1.豆瓣黄杨
2.高度(cm) 30
3.冠幅(cm) 15-20
4.密度 81
5.密植不露土，二次堆坡栽植，包含苗木起挖、运输、栽植、支撑、养护等
6.养护期限为二年
7.苗木栽植注意事项满足设计图纸要求</t>
  </si>
  <si>
    <t>豆瓣黄杨拼接</t>
  </si>
  <si>
    <t>1.豆瓣黄杨拼接
2.高度(cm) 60-70
3.冠幅(cm) 30-35
4.密度 9
5.毛球,密植不露土，包含苗木起挖、运输、栽植、支撑、养护等
6.养护期限为二年
7.苗木栽植注意事项满足设计图纸要求</t>
  </si>
  <si>
    <t>八宝景天</t>
  </si>
  <si>
    <t>1.八宝景天
2.高度(cm) 25
3.冠幅(cm) 15-20
4.密度 49
5.密植不露土，包含苗木起挖、运输、栽植、支撑、养护等
6.养护期限为二年
7.苗木栽植注意事项满足设计图纸要求</t>
  </si>
  <si>
    <t>藤本月季</t>
  </si>
  <si>
    <t>1.藤本月季
2.高度(cm) 20-25
3.冠幅(cm) 20-25
4.密度 36
5.密植不露土，包含苗木起挖、运输、栽植、支撑、养护等
6.养护期限为二年
7.苗木栽植注意事项满足设计图纸要求</t>
  </si>
  <si>
    <t>麦冬</t>
  </si>
  <si>
    <t>1.麦冬
2.高度(cm) 15-20
3.冠幅(cm) 15-20
4.密度 64
5.密植不露土，包含苗木起挖、运输、栽植、支撑、养护等
6.养护期限为二年
7.苗木栽植注意事项满足设计图纸要求</t>
  </si>
  <si>
    <t>下植麦冬</t>
  </si>
  <si>
    <t>1.下植麦冬
2.高度(cm) 5-10
3.冠幅(cm) 5-10
4.密度 81
5.密植不露土，包含苗木起挖、运输、栽植、支撑、养护等
6.养护期限为二年
7.苗木栽植注意事项满足设计图纸要求</t>
  </si>
  <si>
    <t>佛甲草</t>
  </si>
  <si>
    <t>1.佛甲草
2.高度(cm) 10
3.满铺，方盘苗,40*40cm，包含苗木起挖、运输、栽植、支撑、养护等
4.养护期限为二年
5.苗木栽植注意事项满足设计图纸要求</t>
  </si>
  <si>
    <t>草</t>
  </si>
  <si>
    <t>1.草
2.百慕大+黑麦草草卷，包含苗木起挖、运输、栽植、支撑、养护等
3.养护期限为二年
4.苗木栽植注意事项满足设计图纸要求</t>
  </si>
  <si>
    <t>花镜植物</t>
  </si>
  <si>
    <t>千屈菜</t>
  </si>
  <si>
    <t>1.千屈菜
2.高度(cm) 30
3.冠幅(cm) 15-20
4.密度 81
5.密植不露土，包含苗木起挖、运输、栽植、支撑、养护等
6.养护期限为二年
7.苗木栽植注意事项满足设计图纸要求</t>
  </si>
  <si>
    <t>松果菊</t>
  </si>
  <si>
    <t>1.松果菊
2.高度(cm) 25
3.冠幅(cm) 15-20
4.密度 49
5.密植不露土，包含苗木起挖、运输、栽植、支撑、养护等
6.养护期限为二年
7.苗木栽植注意事项满足设计图纸要求</t>
  </si>
  <si>
    <t>粉花绣线菊</t>
  </si>
  <si>
    <t>1.粉花绣线菊
2.高度(cm) 30
3.冠幅(cm) 15-20
4.密度 81
5.密植不露土，包含苗木起挖、运输、栽植、支撑、养护等
6.养护期限为二年
7.苗木栽植注意事项满足设计图纸要求</t>
  </si>
  <si>
    <t>花叶玉簪</t>
  </si>
  <si>
    <t>1.花叶玉簪
2.高度(cm) 25
3.冠幅(cm) 15-20
4.密度 49
5.密植不露土，包含苗木起挖、运输、栽植、支撑、养护等
6.养护期限为二年
7.苗木栽植注意事项满足设计图纸要求</t>
  </si>
  <si>
    <t>银叶菊</t>
  </si>
  <si>
    <t>1.银叶菊
2.高度(cm) 25
3.冠幅(cm) 15-20
4.密度 49
5.密植不露土，包含苗木起挖、运输、栽植、支撑、养护等
6.养护期限为二年
7.苗木栽植注意事项满足设计图纸要求</t>
  </si>
  <si>
    <t>合计（元）</t>
  </si>
  <si>
    <t>洛阳中浩德伊河湾项目大区景观工程招标清单与计价表-水电工程</t>
  </si>
  <si>
    <t>室外照明</t>
  </si>
  <si>
    <t>落地式配电箱</t>
  </si>
  <si>
    <t>1.名称:配电箱JGAL1
2.安装方式；户外落地安装
3.包含配电柜基础，接地
4.混凝土标号；C20
5.规格:详见图纸</t>
  </si>
  <si>
    <t>台</t>
  </si>
  <si>
    <t>挖一般土方</t>
  </si>
  <si>
    <t>1.名称：土方的开挖
2.含穿线管、灯具基础、手孔井及变压器井土方</t>
  </si>
  <si>
    <t>1.名称：土方的回填
2.含穿线管、灯具基础、手孔井及变压器井土方</t>
  </si>
  <si>
    <t>开关电源</t>
  </si>
  <si>
    <t>1.名称:开关电源
2.型号：DC24V/12V
3.手孔井内安装
4.详见景观详图
5.未详尽处满足图纸设计、相关规范要求</t>
  </si>
  <si>
    <t>灯带（槽）</t>
  </si>
  <si>
    <t>1.名称:LED灯带
2.型号:LED DC24V 5W/米 3000K 暖黄
3.包含灯具安装辅材及所有费用
4.详见图纸
5.未详尽处满足图纸设计、相关规范要求</t>
  </si>
  <si>
    <t>草坪灯</t>
  </si>
  <si>
    <t>1.名称:草坪灯
2.规格：LED 220V 15W H=0.6M 3000K 暖黄,IP65
3.含灯具基础、预埋基础螺栓、接地、调试等
4.详见景观详图
5.未详尽处满足图纸设计、相关规范要求</t>
  </si>
  <si>
    <t>庭院灯</t>
  </si>
  <si>
    <t>1.名称:庭院灯
2.型号: LED  220V  48W H=3.5M 3000K 暖黄
3.包含基础，接地 包含灯具安装辅材及所有费用
4.详见图纸
5.未详尽处满足图纸设计、相关规范要求</t>
  </si>
  <si>
    <t>单头高杆灯</t>
  </si>
  <si>
    <t>1.名称:单头高杆灯
2.型号: LED 220V 100W H=6.0M 4000K 暖白
3.包含基础，接地，包含灯具安装辅材及所有费用
4.详见图纸
5.未详尽处满足图纸设计、相关规范要求</t>
  </si>
  <si>
    <t>高杆灯</t>
  </si>
  <si>
    <t>1.名称:双头高杆灯
2.型号: LED 220V  2*200W H=6.0M 4000K 暖白
3.包含基础，接地，包含灯具安装辅材及所有费用
4.详见图纸
5.未详尽处满足图纸设计、相关规范要求</t>
  </si>
  <si>
    <t>射树灯</t>
  </si>
  <si>
    <t>1.名称:射树灯
2.型号: LED DC24V 15W 3000K 暖黄
3.包含灯具安装辅材及所有费用
4.详见图纸
5.未详尽处满足图纸设计、相关规范要求</t>
  </si>
  <si>
    <t>埋地射灯</t>
  </si>
  <si>
    <t>1.名称:埋地射灯
2.型号: LED DC24V  9W 3000K 暖黄 
3.包含灯具安装辅材及所有费用
4.详见图纸
5.未详尽处满足图纸设计、相关规范要求</t>
  </si>
  <si>
    <t>柱顶灯</t>
  </si>
  <si>
    <t>1.名称:柱顶灯
2.型号: LED 220V  15W 3000K 暖黄 
3.包含灯具安装辅材及所有费用
4.详见图纸
5.未详尽处满足图纸设计、相关规范要求</t>
  </si>
  <si>
    <t>涌泉射灯</t>
  </si>
  <si>
    <t>1.名称:涌泉射灯
2.型号: LED DC12V  6W 3000K 暖黄 
3.包含灯具安装辅材及所有费用
4.详见图纸
5.未详尽处满足图纸设计、相关规范要求</t>
  </si>
  <si>
    <t>灭蚊灯</t>
  </si>
  <si>
    <t>1.名称:灭蚊灯
2.型号:UVA紫光 220V 10W H=0.66M
3.包含基础，包含灯具安装辅材及所有费用
4.详见图纸
5.未详尽处满足图纸设计、相关规范要求</t>
  </si>
  <si>
    <t>方形筒灯</t>
  </si>
  <si>
    <t>1.名称:方形筒灯
2.型号: LED 220V  9W  3000K 暖黄 
3.包含灯具安装辅材及所有费用
4.其他详见图纸
5.未详尽处满足图纸设计、相关规范要求</t>
  </si>
  <si>
    <t>人（手)孔井</t>
  </si>
  <si>
    <t>1.名称:手孔井
2.规格:600*600*700(H)(净尺寸)
3.未详尽处满足图纸设计、相关规范要求</t>
  </si>
  <si>
    <t>座</t>
  </si>
  <si>
    <t>配管</t>
  </si>
  <si>
    <t>1.名称：配管
2.规格：PVC 25
3.敷设方式:埋地敷设
4.未详尽处满足图纸设计、相关规范要求</t>
  </si>
  <si>
    <t>顾地</t>
  </si>
  <si>
    <t>1.名称：配管
2.规格：PVC32
3.敷设方式:埋地敷设
4.未详尽处满足图纸设计、相关规范要求</t>
  </si>
  <si>
    <t>1.名称：配管
2.规格：PVC40
3.敷设方式:埋地敷设
4.未详尽处满足图纸设计、相关规范要求</t>
  </si>
  <si>
    <t>1.名称：配管（工程量暂定）
2.规格：PVC100
3.敷设方式:埋地敷设
4.未详尽处满足图纸设计、相关规范要求</t>
  </si>
  <si>
    <t>电力电缆</t>
  </si>
  <si>
    <t>1.名称：电缆
2.规格：JHS-2*4
3.敷设方式:穿管敷设
4.未详尽处满足图纸设计、相关规范要求</t>
  </si>
  <si>
    <t>金水</t>
  </si>
  <si>
    <t>1.名称：电缆
2.规格：YJV-3*4
3.敷设方式:穿管敷设
4.未详尽处满足图纸设计、相关规范要求</t>
  </si>
  <si>
    <t>1.名称：电缆
2.规格：YJV-4*2.5
3.敷设方式:穿管敷设
4.未详尽处满足图纸设计、相关规范要求</t>
  </si>
  <si>
    <t>1.名称：电缆
2.规格：YJV-4*4
3.敷设方式:穿管敷设
4.未详尽处满足图纸设计、相关规范要求</t>
  </si>
  <si>
    <t>1.名称：电缆
2.规格：YJV-5*10
3.敷设方式:穿管敷设
4.未详尽处满足图纸设计、相关规范要求</t>
  </si>
  <si>
    <t>1.名称：电缆
2.规格：YJV-5*4
3.敷设方式:穿管敷设
4.未详尽处满足图纸设计、相关规范要求</t>
  </si>
  <si>
    <t>1.名称：电缆（工程量暂定）
2.规格：WDZ-YJY-4*70+1*35
3.敷设方式:穿管敷设
4.未详尽处满足图纸设计、相关规范要求</t>
  </si>
  <si>
    <t>电力电缆头</t>
  </si>
  <si>
    <t>1.名称：电缆头
2.规格：截面70mm2以内
3.敷设方式:穿管敷设
4.未详尽处满足图纸设计、相关规范要求</t>
  </si>
  <si>
    <t>1.名称：电缆头
2.规格：截面10mm2以内
3.敷设方式:穿管敷设
4.未详尽处满足图纸设计、相关规范要求</t>
  </si>
  <si>
    <t>配线</t>
  </si>
  <si>
    <t>1.名称：电缆
2.规格：RVV-2*4
3.敷设方式:穿管敷设
4.未详尽处满足图纸设计、相关规范要求</t>
  </si>
  <si>
    <t>钢保护套管</t>
  </si>
  <si>
    <t>1.名称：钢保护套管
2.规格：DN40
3.敷设方式:车行道下敷设
4.未详尽处满足图纸设计、相关规范要求</t>
  </si>
  <si>
    <t>东大门水景电气</t>
  </si>
  <si>
    <t>装饰灯</t>
  </si>
  <si>
    <t>1.名称:星星灯
2.型号: LED DC12V  0.5W 3000K 暖黄  φ15
3.包含灯具安装辅材及所有费用
4.详见图纸
5.未详尽处满足图纸设计、相关规范要求</t>
  </si>
  <si>
    <t>1.名称:水下LED灯带
2.型号:LED DC12V  8W/米 3000K 暖黄
3.包含灯具安装辅材及所有费用
4.详见图纸
5.未详尽处满足图纸设计、相关规范要求</t>
  </si>
  <si>
    <t>15.39</t>
  </si>
  <si>
    <t>1.名称:水底射灯
2.型号: LED DC12V  9W 3000K 暖黄
3.包含灯具安装辅材及所有费用
4.详见图纸
5.未详尽处满足图纸设计、相关规范要求</t>
  </si>
  <si>
    <t>景观背景音乐</t>
  </si>
  <si>
    <t>1.名称：配管
2.规格：PVC 20
3.敷设方式:埋地敷设
4.未详尽处满足图纸设计、相关规范要求</t>
  </si>
  <si>
    <t>1.名称：电缆
2.规格：RVSP-2*1.5
3.敷设方式:穿管敷设
4.未详尽处满足图纸设计、相关规范要求</t>
  </si>
  <si>
    <t>塑仿石音箱</t>
  </si>
  <si>
    <t>1.名称:仿石背景音箱
2.型号: 20W 黑色 IP65
3包含基础 详见图纸                           4.未详尽处满足图纸设计、相关规范要求</t>
  </si>
  <si>
    <t>大区绿化给水</t>
  </si>
  <si>
    <t>塑料管</t>
  </si>
  <si>
    <t>1.安装部位:室外
2.介质:绿化给水
3.材质、规格:PE给水管DN80
4.连接形式:热熔连接
5.压力试验及吹、洗设计要求:管道压力试验</t>
  </si>
  <si>
    <t>1.安装部位:室外
2.介质:绿化给水
3.材质、规格:PE给水管DN65
4.连接形式:热熔连接
5.压力试验及吹、洗设计要求:管道压力试验</t>
  </si>
  <si>
    <t>37.25</t>
  </si>
  <si>
    <t>1.安装部位:室外
2.介质:绿化给水
3.材质、规格:PE给水管DN50
4.连接形式:热熔连接
5.压力试验及吹、洗设计要求:管道压力试验</t>
  </si>
  <si>
    <t>1.安装部位:室外
2.介质:绿化给水
3.材质、规格:PE给水管DN40
4.连接形式:热熔连接
5.压力试验及吹、洗设计要求:管道压力试验</t>
  </si>
  <si>
    <t>1.安装部位:室外
2.介质:绿化给水
3.材质、规格:PE给水管DN32
4.连接形式:热熔连接
5.压力试验及吹、洗设计要求:管道压力试验</t>
  </si>
  <si>
    <t>1.安装部位:室外
2.介质:绿化给水
3.材质、规格:PE给水管DN25
4.连接形式:热熔连接
5.压力试验及吹、洗设计要求:管道压力试验</t>
  </si>
  <si>
    <t>1.安装部位:室外
2.介质:绿化给水
3.材质、规格:PE给水管DN20
4.连接形式:热熔连接
5.压力试验及吹、洗设计要求:管道压力试验</t>
  </si>
  <si>
    <t>不锈钢球阀</t>
  </si>
  <si>
    <t>1.类型:不锈钢球阀
2.规格:DN50
3.连接方式：螺纹连接
4.含制垫、加垫、安装、紧螺栓、试压检查.
5.其他:满足相关规范及图纸设计要求</t>
  </si>
  <si>
    <t>1</t>
  </si>
  <si>
    <t>1.类型:不锈钢球阀
2.规格:DN40
3.连接方式：螺纹连接
4.含制垫、加垫、安装、紧螺栓、试压检查.
5.其他:满足相关规范及图纸设计要求</t>
  </si>
  <si>
    <t>1.类型:不锈钢球阀
2.规格:DN32
3.连接方式：螺纹连接
4.含制垫、加垫、安装、紧螺栓、试压检查.
5.其他:满足相关规范及图纸设计要求</t>
  </si>
  <si>
    <t>1.类型:不锈钢球阀
2.规格:DN25
3.连接方式：螺纹连接
4.含制垫、加垫、安装、紧螺栓、试压检查.
5.其他:满足相关规范及图纸设计要求</t>
  </si>
  <si>
    <t>水表</t>
  </si>
  <si>
    <t>1.类型:水表组
2.规格:DN80
3.含水表1个、止回阀1个、闸阀2个
4.含切管、套丝、阀门连接、水压试验.
5.其他:满足相关规范及图纸设计要求</t>
  </si>
  <si>
    <t>快速取水器</t>
  </si>
  <si>
    <t>1.名称：快速取水器
2.C15素砼垫层280X280X100（H）mm
3.含D25(1寸)铜质快速取水器、6寸成品圆形阀体箱，DN15双面热镀锌钢管焊接L型
4.阀门箱内散至黑色河卵石粒径20~40mm
5.其他:满足相关规范及图纸设计要求</t>
  </si>
  <si>
    <t>砌筑井</t>
  </si>
  <si>
    <t>1.名称:矩形水表阀门井
2.做法：砖砌、参照05-S502
3.其他；含土方、模板、井字架，不含管件及阀门
4.其他:满足相关规范及图纸设计要求</t>
  </si>
  <si>
    <t>1.名称:圆形阀门井
2.规格；详见图纸
3.含土方、模板、井字架，不含管件及阀门
4.其他:满足相关规范及图纸设计要求</t>
  </si>
  <si>
    <t>1.回填材料:砂垫层
2.厚度:0.1m砂垫层
3.含材料拌合、运输、铺设、压实等
4.其他:满足相关规范及图纸设计要求</t>
  </si>
  <si>
    <t>70.15</t>
  </si>
  <si>
    <t>1.土壤类别:一二类土
2.挖沟深度:1.0m 以内
3.其他:满足相关规范及图纸设计要求</t>
  </si>
  <si>
    <t>1.密实度要求：夯填土
2.填方材料品种：原土回填
3.填方来源、运距：就进取土
4.含槽底夯实
5.其他:满足相关规范及图纸设计要求</t>
  </si>
  <si>
    <t>特色水景给水</t>
  </si>
  <si>
    <t>1.安装部位:室外
2.介质:景观水
3.材质、规格:PE给水管DN150
4.连接形式:热熔连接
5.压力试验及吹、洗设计要求:管道压力试验</t>
  </si>
  <si>
    <t>1.安装部位:室外
2.介质:景观水
3.材质、规格:PE给水管DN100
4.连接形式:热熔连接
5.压力试验及吹、洗设计要求:管道压力试验</t>
  </si>
  <si>
    <t>1.安装部位:室外
2.介质:景观水
3.材质、规格:PE给水管DN65
4.连接形式:热熔连接
5.压力试验及吹、洗设计要求:管道压力试验</t>
  </si>
  <si>
    <t>1.安装部位:室外
2.介质:景观水
3.材质、规格:PE给水管DN40
4.连接形式:热熔连接
5.压力试验及吹、洗设计要求:管道压力试验</t>
  </si>
  <si>
    <t>1.安装部位:室外
2.介质:景观水
3.材质、规格:PE给水管DN20
4.连接形式:热熔连接
5.压力试验及吹、洗设计要求:管道压力试验</t>
  </si>
  <si>
    <t>1.类型:不锈钢球阀
2.规格:DN20
3.连接方式：螺纹连接
4.含制垫、加垫、安装、紧螺栓、试压检查.
5.其他:满足相关规范及图纸设计要求</t>
  </si>
  <si>
    <t>止回阀</t>
  </si>
  <si>
    <t>1.类型:止回阀
2.规格:DN150
3.连接方式：法兰连接
4.含相应对接法兰、制垫、加垫、安装、紧螺栓、试压检查.
5.其他:满足相关规范及图纸设计要求</t>
  </si>
  <si>
    <t>调节阀</t>
  </si>
  <si>
    <t>1.类型:调节阀
2.规格:DN65
3.连接方式：法兰连接
4.含相应对接法兰、制垫、加垫、安装、紧螺栓、试压检查.
5.其他:满足相关规范及图纸设计要求</t>
  </si>
  <si>
    <t>蝶阀</t>
  </si>
  <si>
    <t>1.类型:蝶阀
2.规格:DN100
3.连接方式：法兰连接
4.含相应对接法兰、制垫、加垫、安装、紧螺栓、试压检查.
5.其他:满足相关规范及图纸设计要求</t>
  </si>
  <si>
    <t>可屈挠橡胶头</t>
  </si>
  <si>
    <t>1.材质:可屈挠橡胶头
2.规格:DN150
3.连接方式：法兰连接
4.含相应对接法兰、制垫、加垫、安装、紧螺栓、试压检查.
5.其他:满足相关规范及图纸设计要求</t>
  </si>
  <si>
    <t>1.材质:可屈挠橡胶头
2.规格:DN100
3.连接方式：法兰连接
4.含相应对接法兰、制垫、加垫、安装、紧螺栓、试压检查.
5.其他:满足相关规范及图纸设计要求</t>
  </si>
  <si>
    <t>浮球阀</t>
  </si>
  <si>
    <t>1.类型:浮球阀
2.规格:DN40
3.含制垫、加垫、安装、紧螺栓、试压检查.
4.其他:满足相关规范及图纸设计要求</t>
  </si>
  <si>
    <t>杯式涌泉喷头</t>
  </si>
  <si>
    <t>1.类型:杯式涌泉喷头
2.规格:DN20
3.含制垫、加垫、安装、紧螺栓、试压检查.
4.其他:满足相关规范及图纸设计要求</t>
  </si>
  <si>
    <t>18</t>
  </si>
  <si>
    <t>潜水泵</t>
  </si>
  <si>
    <t>1.名称:潜水泵
2.型号:Q=100m3/h,H=9m,P=4KW</t>
  </si>
  <si>
    <t>景观雨水</t>
  </si>
  <si>
    <t>雨水口</t>
  </si>
  <si>
    <t>1.绿化雨水口
2.雨水箅子及圈口材质：50厚600X300烧面芝麻黑花岗岩
3.井壁：M7.5砂浆砌MU10砖
4.垫层：100厚C15素砼
5.20厚1：2.5水泥砂浆,原浆抹光
6.模板及支架的搭设、拆除、搬运等
7.其他:满足相关规范及图纸设计要求</t>
  </si>
  <si>
    <t>1.人行道雨水口
2.雨水箅子及圈口材质：500X300X10厚,原色304不锈钢雨水篦子，PVC防护网一层，L30X3厚镀锌角钢，通长预埋φ8钢筋@400
3.井壁：M7.5砂浆砌MU10砖
4.垫层：100厚C15素砼
5.20厚1：2.5水泥砂浆,原浆抹光
6.模板及支架的搭设、拆除、搬运等
7.其他:满足相关规范及图纸设计要求</t>
  </si>
  <si>
    <t>线型排水明沟检修口</t>
  </si>
  <si>
    <t>1.部位：线型排水明沟检修口
2.基础：素土夯实
3.垫层：100厚C20混凝土垫层
4.侧壁：C30混凝土，抗渗等级P6,φ10@200双层双向
5.侧壁饰面：15厚1:2.5水泥砂浆找平层+2厚聚合物水泥基防水涂膜+15厚1:2.5水泥砂浆保护层
6.盖板及基层：5厚300X300拉丝面304不锈钢检修移动盖板+3厚40X40 镀锌钢方通+5厚500x100热镀锌钢板
7.含土方挖填及运输
8.其他:满足相关规范及图纸设计要求</t>
  </si>
  <si>
    <t>塑料管-雨水连管</t>
  </si>
  <si>
    <t>1.HDPE双壁波纹排水管DN200
2.采用弹性密封橡胶圈承插连接
3.环刚度S1级（4kN/㎡）
4.100mm厚中粗砂垫层
5.含闭水实验
6.其他:满足相关规范及图纸设计要求</t>
  </si>
  <si>
    <t>1.UPVC排水管DN75
2.含闭水实验
3.其他:满足相关规范及图纸设计要求</t>
  </si>
  <si>
    <t>1.UPVC排水管DN100
2.含闭水实验
3.其他:满足相关规范及图纸设计要求</t>
  </si>
  <si>
    <t>1.UPVC排水管DN150
2.含闭水实验
3.其他:满足相关规范及图纸设计要求</t>
  </si>
  <si>
    <t>1.DN100成品塑料透水盲管,外包无纺布
2.含闭水实验
3.其他:满足相关规范及图纸设计要求</t>
  </si>
  <si>
    <t>不锈钢地漏</t>
  </si>
  <si>
    <t>1.DN100不锈钢地漏采购安装
2.其他:满足相关规范及图纸设计要求</t>
  </si>
  <si>
    <t>线性排水沟</t>
  </si>
  <si>
    <t>1.素土夯实
2.100厚C20混凝土垫层
3.C30混凝土，抗渗等级P6,φ10@200双层双向
4.15厚1:2.5水泥砂浆找平层
5.2厚聚合物水泥基防水涂膜
6.15厚1:2.5水泥砂浆保护层
7.10厚450*50热镀锌钢板，支架底托@500mm
8.5厚500*100热镀锌钢板
9.3厚50mm高304#不锈钢板
10.含土方挖填及运输
11.其他:满足相关规范及图纸设计要求</t>
  </si>
  <si>
    <t>1.土壤类别:一二类土
2.挖沟深度:满足设计要求
3.其他:满足相关规范及图纸设计要求</t>
  </si>
  <si>
    <t>合  计</t>
  </si>
  <si>
    <t>洛阳中浩德伊河湾项目大区景观工程招标清单与计价表-室外雨污水工程</t>
  </si>
  <si>
    <t>雨水工程</t>
  </si>
  <si>
    <t>成品塑料检查井</t>
  </si>
  <si>
    <t>1.名称：成品塑料检查井
2.部位：雨水检查井
3.井径：φ630
4.采用一次注塑成型流槽式井座，塑料检查井筒采用轴向双层中空壁管
5.含井筒采购、安装、井字架搭设、拆除、搬运等
6.其他:满足相关规范及图纸设计要求</t>
  </si>
  <si>
    <t>徐州天益</t>
  </si>
  <si>
    <t>1.名称：成品塑料检查井
2.部位：雨水检查井
3.井径：φ450
4.采用一次注塑成型流槽式井座，塑料检查井筒采用轴向双层中空壁管
5.含井筒采购、安装、井字架搭设、拆除、搬运等
6.其他:满足相关规范及图纸设计要求</t>
  </si>
  <si>
    <t>1.名称：成品塑料检查井
2.部位：雨水检查井
3.井径：φ1300
4.采用一次注塑成型流槽式井座，塑料检查井筒采用轴向双层中空壁管
5.含井筒采购、安装、井字架搭设、拆除、搬运等
6.其他:满足相关规范及图纸设计要求</t>
  </si>
  <si>
    <t>检查井井盖</t>
  </si>
  <si>
    <t>1.名称：人行道处检查井井盖
2.部位：人行道处
3.井径：φ630
4.井盖采用800X800，5厚304不锈钢井框套，φ10钢筋加筋肋@300，人行装饰井盖镀锌角钢规格为L60X60X5厚
6.其他:满足相关规范及图纸设计要求</t>
  </si>
  <si>
    <t>1.名称：绿化带处检查井井盖
2.部位：绿化带处
3.井径：φ630
4.井盖采用φ800复合树脂成品绿地树脂井盖
6.其他:满足相关规范及图纸设计要求</t>
  </si>
  <si>
    <t>1.名称：人行道处检查井井盖
2.部位：人行道处
3.井径：φ450
4.井盖采用600X600，5厚304不锈钢井框套，φ10钢筋加筋肋@300，人行装饰井盖镀锌角钢规格为L60X60X5厚
6.其他:满足相关规范及图纸设计要求</t>
  </si>
  <si>
    <t>1.名称：绿化带处检查井井盖
2.部位：绿化带处
3.井径：φ450
4.井盖采用φ800复合树脂绿地树脂井盖
6.其他:满足相关规范及图纸设计要求</t>
  </si>
  <si>
    <t>塑料管-雨水干管</t>
  </si>
  <si>
    <t>1.HDPE双壁波纹排水管DN300
2.采用弹性密封橡胶圈承插连接
3.环刚度S1级（4kN/㎡）
4.300mm厚灰土垫层
5.含闭水实验
6.其他:满足相关规范及图纸设计要求</t>
  </si>
  <si>
    <t>1.HDPE双壁波纹排水管DN400
2.采用弹性密封橡胶圈承插连接
3.环刚度S1级（4kN/㎡）
4.300mm厚灰土垫层
5.含闭水实验
6.其他:满足相关规范及图纸设计要求</t>
  </si>
  <si>
    <t>污水工程</t>
  </si>
  <si>
    <t>塑料管-污水干管</t>
  </si>
  <si>
    <t>1.HDPE双壁波纹排水管DN200
2.采用弹性密封橡胶圈承插连接
3.环刚度S1级（4kN/㎡）
4.300mm厚灰土垫层
5.含闭水实验
6.其他:满足相关规范及图纸设计要求</t>
  </si>
  <si>
    <t>1.HDPE双壁波纹排水管DN300
2.采用弹性密封橡胶圈承插连接
3.环刚度S2级（8kN/㎡）
4.300mm厚灰土垫层
5.含闭水实验
6.其他:满足相关规范及图纸设计要求</t>
  </si>
  <si>
    <t>玻璃钢化粪池</t>
  </si>
  <si>
    <t>1.玻璃钢化粪池
2.YJBH-11-II玻璃钢化粪池50m³
3.化粪池顶500mm范围内中粗砂回填
4.200-300mm厚中粗砂垫层
5.其他:满足相关规范及图纸设计要求</t>
  </si>
  <si>
    <t>1.名称：成品塑料检查井
2.部位：污水检查井
3.井径：φ450
4.采用一次注塑成型流槽式井座，塑料检查井筒采用轴向双层中空壁管
5.含井筒采购、安装、井字架搭设、拆除、搬运等
6.其他:满足相关规范及图纸设计要求</t>
  </si>
  <si>
    <t>1.名称：人行道处检查井井盖
2.部位：人行道处
3.井径：φ450
4.井盖采用600X600，5厚304不锈钢井框套，φ10钢筋加筋肋@300，井盖镀锌角钢规格为L60X60X5厚
6.其他:满足相关规范及图纸设计要求</t>
  </si>
  <si>
    <t>1.名称：车行道处检查井井盖
2.部位：车行道处
3.井径：φ450
4.井盖采用600X600，5厚304不锈钢井框套，φ10钢筋加筋肋@300，井盖镀锌角钢规格为L110X60X10厚
6.其他:满足相关规范及图纸设计要求</t>
  </si>
  <si>
    <t>洛阳中浩德伊河湾项目大区景观工程招标清单与计价表-软装工程</t>
  </si>
  <si>
    <t>外摆设施</t>
  </si>
  <si>
    <t>组合桌椅1</t>
  </si>
  <si>
    <t>1.黑钛金不锈钢+原色不锈钢
2.含选样、采购、运输、装卸、安装等工作内容
3.其他：满足相关规范及图纸设计要求</t>
  </si>
  <si>
    <t>组合桌椅2</t>
  </si>
  <si>
    <t>1.材质：热镀锌钢面喷深灰色氟碳漆
2.桌规格：φ550*600
3.椅规格：750*550*650
4.含选样、采购、运输、装卸、安装等工作内容
5.其他：满足相关规范及图纸设计要求</t>
  </si>
  <si>
    <t>垃圾桶</t>
  </si>
  <si>
    <t>1.材质：黑钛金不锈钢+香槟金色不锈钢
2.规格：600*400*1000
3.含选样、采购、运输、装卸、安装等工作内容
4.其他：满足相关规范及图纸设计要求</t>
  </si>
  <si>
    <t>玻璃钢花池</t>
  </si>
  <si>
    <t>1.材质：玻璃钢烤漆花池坐凳
2.规格：2500*1500*500
3.含选样、采购、运输、装卸、安装等工作内容
4.其他：满足相关规范及图纸设计要求</t>
  </si>
  <si>
    <t>花池坐凳组合</t>
  </si>
  <si>
    <t>1.材质：原色304不锈钢+栗色竹木
2.规格：300*200*4500
3.含选样、采购、运输、装卸、安装等工作内容
4.其他：满足相关规范及图纸设计要求</t>
  </si>
  <si>
    <t>游泳区桌椅（带遮阳伞）</t>
  </si>
  <si>
    <t>1.材质：镀锌钢+PPR仿藤编织
2.规格：2400*1600*400
3.含遮阳伞
4.含选样、采购、运输、装卸、安装等工作内容
5.其他：满足相关规范及图纸设计要求</t>
  </si>
  <si>
    <t>成品花箱</t>
  </si>
  <si>
    <t>1.材质：原色304不锈钢
2.规格：2100*900*600
3.含选样、采购、运输、装卸、安装等工作内容
4.其他：满足相关规范及图纸设计要求</t>
  </si>
  <si>
    <t>足球门</t>
  </si>
  <si>
    <t>1.成品5人制足球门
2.球门尺寸3*1.2*2m，75*2.5钢管
3.含选样、采购、运输、装卸、安装等工作内容
4.其他：满足相关规范及图纸设计要求</t>
  </si>
  <si>
    <t>成品组合滑梯</t>
  </si>
  <si>
    <t>1.成品组合滑梯
2.含辅材、深化设计及安装费
3.其他：满足相关规范及图纸设计要求</t>
  </si>
  <si>
    <t>成品保安亭</t>
  </si>
  <si>
    <t>1.材质：原色304不锈钢+钢化玻璃
2.规格：1700*1200*3000
3.含选样、采购、运输、装卸、安装等工作内容
4.其他：满足相关规范及图纸设计要求</t>
  </si>
  <si>
    <t>暂定项目</t>
  </si>
  <si>
    <t>综合单价（元）</t>
  </si>
  <si>
    <t>备注</t>
  </si>
  <si>
    <t>零星项目</t>
  </si>
  <si>
    <t/>
  </si>
  <si>
    <t>1、以下零星工程适用于:1)项目管理原因造成的现场签证2)设计变更引起的签证 3)其它原因引起的不在合同范围内签证。不适用于:包含在合同范围内的工作，及设计变更引起的签证在合同内有相应单价的工作。</t>
  </si>
  <si>
    <t>2、单价表内的单价除了包含零星工作所需的人工费用，材料费用，还须包括承包人一般管理费用开支、工地管理费、工人使用的小型工具的使用和保养费、工人的劳动保护费、工人的保险、利润、税金等。</t>
  </si>
  <si>
    <t>3、零星项目首先须满足于第一条，工程量须经现场甲方、监理确认后方可执行。</t>
  </si>
  <si>
    <t>4、零星项目已包含因赶工造成的费用增加。</t>
  </si>
  <si>
    <t>零星工程单价</t>
  </si>
  <si>
    <t>因发包人的原因而需的返工拆改费用(包括人工、机械、垃圾清运及其它一切有关费用，但不包括被拆除之物料费用)和相关之修复费用</t>
  </si>
  <si>
    <t>石材、面砖拆除（含弃渣外运）</t>
  </si>
  <si>
    <t>元/㎡</t>
  </si>
  <si>
    <t>砌块砖墙拆除（含弃渣外运）</t>
  </si>
  <si>
    <t>元/m³</t>
  </si>
  <si>
    <t>铝板墙板拆除（含弃渣外运）</t>
  </si>
  <si>
    <t>橡胶地面拆除（含弃渣外运）</t>
  </si>
  <si>
    <t>乔木胸径10cm以下场内移位（包成活养护）</t>
  </si>
  <si>
    <t>元/株</t>
  </si>
  <si>
    <t>乔木胸径10cm-15cm场内移位（包成活养护）</t>
  </si>
  <si>
    <t>乔木胸径15-20cm场内移位（包成活养护）</t>
  </si>
  <si>
    <t>乔木胸径20cm以上场内移位（包成活养护）</t>
  </si>
  <si>
    <t>灌木高度1.5米以内场内移位（包成活养护）</t>
  </si>
  <si>
    <t>灌木高度1.5-3.0米场内移位（包成活养护）</t>
  </si>
  <si>
    <t>灌木高度3.0米以上场内移位（包成活养护）</t>
  </si>
  <si>
    <t>草坪场内移位（包成活）</t>
  </si>
  <si>
    <t>拆除素混凝土结构（含弃渣外运）</t>
  </si>
  <si>
    <t>拆除钢筋混凝土结构（含弃渣外运）</t>
  </si>
  <si>
    <t>草坪铲除（含弃渣）</t>
  </si>
  <si>
    <t>其它费用</t>
  </si>
  <si>
    <t>普工（零星点工）</t>
  </si>
  <si>
    <t>工日</t>
  </si>
  <si>
    <t>技工（综合）</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</si>
</sst>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_(* #,##0_);_(* \(#,##0\);_(* &quot;-&quot;_);_(@_)"/>
    <numFmt numFmtId="178" formatCode="#,##0.00_ "/>
    <numFmt numFmtId="179" formatCode="0.00_);[Red]\(0.00\)"/>
    <numFmt numFmtId="180" formatCode="0.00_ "/>
    <numFmt numFmtId="181" formatCode="0_ "/>
    <numFmt numFmtId="182" formatCode="0.00;[Red]0.00"/>
  </numFmts>
  <fonts count="63">
    <font>
      <sz val="10"/>
      <name val="Arial"/>
      <charset val="1"/>
    </font>
    <font>
      <sz val="10.5"/>
      <color indexed="8"/>
      <name val="宋体"/>
      <charset val="134"/>
    </font>
    <font>
      <sz val="9"/>
      <name val="宋体"/>
      <charset val="134"/>
    </font>
    <font>
      <sz val="9"/>
      <color indexed="10"/>
      <name val="宋体"/>
      <charset val="134"/>
    </font>
    <font>
      <sz val="12"/>
      <name val="宋体"/>
      <charset val="134"/>
    </font>
    <font>
      <b/>
      <sz val="10.5"/>
      <color indexed="8"/>
      <name val="宋体"/>
      <charset val="134"/>
    </font>
    <font>
      <b/>
      <sz val="9"/>
      <name val="宋体"/>
      <charset val="134"/>
    </font>
    <font>
      <u/>
      <sz val="9"/>
      <name val="宋体"/>
      <charset val="134"/>
    </font>
    <font>
      <sz val="9"/>
      <name val="宋体"/>
      <charset val="134"/>
      <scheme val="minor"/>
    </font>
    <font>
      <b/>
      <sz val="9"/>
      <name val="宋体"/>
      <charset val="134"/>
      <scheme val="minor"/>
    </font>
    <font>
      <u/>
      <sz val="9"/>
      <name val="宋体"/>
      <charset val="134"/>
      <scheme val="minor"/>
    </font>
    <font>
      <b/>
      <sz val="16"/>
      <name val="宋体"/>
      <charset val="134"/>
    </font>
    <font>
      <sz val="9"/>
      <color theme="1"/>
      <name val="宋体"/>
      <charset val="134"/>
      <scheme val="minor"/>
    </font>
    <font>
      <sz val="9"/>
      <color rgb="FFFF0000"/>
      <name val="宋体"/>
      <charset val="134"/>
    </font>
    <font>
      <sz val="9"/>
      <name val="Arial"/>
      <charset val="1"/>
    </font>
    <font>
      <sz val="9"/>
      <color rgb="FFFF0000"/>
      <name val="宋体"/>
      <charset val="134"/>
      <scheme val="minor"/>
    </font>
    <font>
      <sz val="9"/>
      <name val="Arial"/>
      <charset val="0"/>
    </font>
    <font>
      <sz val="9"/>
      <color theme="1"/>
      <name val="宋体"/>
      <charset val="134"/>
    </font>
    <font>
      <b/>
      <sz val="9"/>
      <color theme="1"/>
      <name val="宋体"/>
      <charset val="134"/>
      <scheme val="minor"/>
    </font>
    <font>
      <sz val="9"/>
      <name val="宋体"/>
      <charset val="1"/>
    </font>
    <font>
      <b/>
      <sz val="10"/>
      <name val="宋体"/>
      <charset val="134"/>
    </font>
    <font>
      <sz val="10"/>
      <color theme="1"/>
      <name val="宋体"/>
      <charset val="134"/>
    </font>
    <font>
      <sz val="10"/>
      <color theme="1"/>
      <name val="宋体"/>
      <charset val="134"/>
      <scheme val="minor"/>
    </font>
    <font>
      <sz val="10"/>
      <name val="宋体"/>
      <charset val="134"/>
    </font>
    <font>
      <sz val="10"/>
      <name val="宋体"/>
      <charset val="134"/>
      <scheme val="minor"/>
    </font>
    <font>
      <b/>
      <sz val="10"/>
      <name val="宋体"/>
      <charset val="134"/>
      <scheme val="minor"/>
    </font>
    <font>
      <sz val="10"/>
      <name val="宋体"/>
      <charset val="1"/>
    </font>
    <font>
      <sz val="12"/>
      <name val="Times New Roman"/>
      <charset val="0"/>
    </font>
    <font>
      <sz val="10"/>
      <name val="Times New Roman"/>
      <charset val="0"/>
    </font>
    <font>
      <sz val="11"/>
      <color theme="1"/>
      <name val="Times New Roman"/>
      <charset val="0"/>
    </font>
    <font>
      <sz val="11"/>
      <color theme="1"/>
      <name val="宋体"/>
      <charset val="134"/>
      <scheme val="minor"/>
    </font>
    <font>
      <b/>
      <sz val="12"/>
      <name val="宋体"/>
      <charset val="134"/>
    </font>
    <font>
      <b/>
      <sz val="9"/>
      <name val="宋体"/>
      <charset val="0"/>
    </font>
    <font>
      <sz val="9"/>
      <name val="宋体"/>
      <charset val="0"/>
    </font>
    <font>
      <sz val="9"/>
      <color rgb="FF000000"/>
      <name val="宋体"/>
      <charset val="134"/>
    </font>
    <font>
      <sz val="1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新細明體"/>
      <charset val="134"/>
    </font>
    <font>
      <sz val="12"/>
      <name val="Times New Roman"/>
      <charset val="134"/>
    </font>
    <font>
      <sz val="11"/>
      <color indexed="8"/>
      <name val="宋体"/>
      <charset val="134"/>
    </font>
    <font>
      <sz val="12"/>
      <name val="楷体_GB2312"/>
      <charset val="134"/>
    </font>
    <font>
      <sz val="10"/>
      <name val="Arial"/>
      <charset val="134"/>
    </font>
    <font>
      <b/>
      <sz val="9"/>
      <color rgb="FFFF0000"/>
      <name val="宋体"/>
      <charset val="134"/>
    </font>
    <font>
      <sz val="9"/>
      <color rgb="FFFF0000"/>
      <name val="宋体"/>
      <charset val="0"/>
    </font>
    <font>
      <sz val="9"/>
      <name val="Times New Roman"/>
      <charset val="134"/>
    </font>
  </fonts>
  <fills count="4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1"/>
      </patternFill>
    </fill>
    <fill>
      <patternFill patternType="solid">
        <fgColor theme="9" tint="0.8"/>
        <bgColor indexed="64"/>
      </patternFill>
    </fill>
    <fill>
      <patternFill patternType="solid">
        <fgColor theme="0"/>
        <bgColor indexed="1"/>
      </patternFill>
    </fill>
    <fill>
      <patternFill patternType="solid">
        <fgColor rgb="FFFFFF00"/>
        <bgColor indexed="1"/>
      </patternFill>
    </fill>
    <fill>
      <patternFill patternType="solid">
        <fgColor theme="9" tint="0.8"/>
        <bgColor indexed="1"/>
      </patternFill>
    </fill>
    <fill>
      <patternFill patternType="solid">
        <fgColor theme="0" tint="-0.349986266670736"/>
        <bgColor indexed="64"/>
      </patternFill>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0" fillId="11" borderId="8"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9" applyNumberFormat="0" applyFill="0" applyAlignment="0" applyProtection="0">
      <alignment vertical="center"/>
    </xf>
    <xf numFmtId="0" fontId="42" fillId="0" borderId="9" applyNumberFormat="0" applyFill="0" applyAlignment="0" applyProtection="0">
      <alignment vertical="center"/>
    </xf>
    <xf numFmtId="0" fontId="43" fillId="0" borderId="10" applyNumberFormat="0" applyFill="0" applyAlignment="0" applyProtection="0">
      <alignment vertical="center"/>
    </xf>
    <xf numFmtId="0" fontId="43" fillId="0" borderId="0" applyNumberFormat="0" applyFill="0" applyBorder="0" applyAlignment="0" applyProtection="0">
      <alignment vertical="center"/>
    </xf>
    <xf numFmtId="0" fontId="44" fillId="12" borderId="11" applyNumberFormat="0" applyAlignment="0" applyProtection="0">
      <alignment vertical="center"/>
    </xf>
    <xf numFmtId="0" fontId="45" fillId="13" borderId="12" applyNumberFormat="0" applyAlignment="0" applyProtection="0">
      <alignment vertical="center"/>
    </xf>
    <xf numFmtId="0" fontId="46" fillId="13" borderId="11" applyNumberFormat="0" applyAlignment="0" applyProtection="0">
      <alignment vertical="center"/>
    </xf>
    <xf numFmtId="0" fontId="47" fillId="14" borderId="13" applyNumberFormat="0" applyAlignment="0" applyProtection="0">
      <alignment vertical="center"/>
    </xf>
    <xf numFmtId="0" fontId="48" fillId="0" borderId="14" applyNumberFormat="0" applyFill="0" applyAlignment="0" applyProtection="0">
      <alignment vertical="center"/>
    </xf>
    <xf numFmtId="0" fontId="49" fillId="0" borderId="15" applyNumberFormat="0" applyFill="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4" fillId="19" borderId="0" applyNumberFormat="0" applyBorder="0" applyAlignment="0" applyProtection="0">
      <alignment vertical="center"/>
    </xf>
    <xf numFmtId="0" fontId="54"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54" fillId="23" borderId="0" applyNumberFormat="0" applyBorder="0" applyAlignment="0" applyProtection="0">
      <alignment vertical="center"/>
    </xf>
    <xf numFmtId="0" fontId="54"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54" fillId="27" borderId="0" applyNumberFormat="0" applyBorder="0" applyAlignment="0" applyProtection="0">
      <alignment vertical="center"/>
    </xf>
    <xf numFmtId="0" fontId="54"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4" fillId="31" borderId="0" applyNumberFormat="0" applyBorder="0" applyAlignment="0" applyProtection="0">
      <alignment vertical="center"/>
    </xf>
    <xf numFmtId="0" fontId="54" fillId="32" borderId="0" applyNumberFormat="0" applyBorder="0" applyAlignment="0" applyProtection="0">
      <alignment vertical="center"/>
    </xf>
    <xf numFmtId="0" fontId="53" fillId="33" borderId="0" applyNumberFormat="0" applyBorder="0" applyAlignment="0" applyProtection="0">
      <alignment vertical="center"/>
    </xf>
    <xf numFmtId="0" fontId="53" fillId="34" borderId="0" applyNumberFormat="0" applyBorder="0" applyAlignment="0" applyProtection="0">
      <alignment vertical="center"/>
    </xf>
    <xf numFmtId="0" fontId="54" fillId="35" borderId="0" applyNumberFormat="0" applyBorder="0" applyAlignment="0" applyProtection="0">
      <alignment vertical="center"/>
    </xf>
    <xf numFmtId="0" fontId="54" fillId="36" borderId="0" applyNumberFormat="0" applyBorder="0" applyAlignment="0" applyProtection="0">
      <alignment vertical="center"/>
    </xf>
    <xf numFmtId="0" fontId="53" fillId="37" borderId="0" applyNumberFormat="0" applyBorder="0" applyAlignment="0" applyProtection="0">
      <alignment vertical="center"/>
    </xf>
    <xf numFmtId="0" fontId="53" fillId="38" borderId="0" applyNumberFormat="0" applyBorder="0" applyAlignment="0" applyProtection="0">
      <alignment vertical="center"/>
    </xf>
    <xf numFmtId="0" fontId="54" fillId="39" borderId="0" applyNumberFormat="0" applyBorder="0" applyAlignment="0" applyProtection="0">
      <alignment vertical="center"/>
    </xf>
    <xf numFmtId="0" fontId="54" fillId="40" borderId="0" applyNumberFormat="0" applyBorder="0" applyAlignment="0" applyProtection="0">
      <alignment vertical="center"/>
    </xf>
    <xf numFmtId="0" fontId="53" fillId="41" borderId="0" applyNumberFormat="0" applyBorder="0" applyAlignment="0" applyProtection="0">
      <alignment vertical="center"/>
    </xf>
    <xf numFmtId="0" fontId="4" fillId="0" borderId="0"/>
    <xf numFmtId="176" fontId="4" fillId="0" borderId="0"/>
    <xf numFmtId="0" fontId="55" fillId="0" borderId="0">
      <alignment vertical="center"/>
    </xf>
    <xf numFmtId="0" fontId="56" fillId="0" borderId="0"/>
    <xf numFmtId="0" fontId="4" fillId="0" borderId="0">
      <alignment vertical="center"/>
    </xf>
    <xf numFmtId="177" fontId="4" fillId="0" borderId="0" applyFont="0" applyFill="0" applyBorder="0" applyAlignment="0" applyProtection="0"/>
    <xf numFmtId="0" fontId="4" fillId="0" borderId="0"/>
    <xf numFmtId="0" fontId="56" fillId="0" borderId="0"/>
    <xf numFmtId="0" fontId="4" fillId="0" borderId="0"/>
    <xf numFmtId="0" fontId="57" fillId="0" borderId="0">
      <alignment vertical="center"/>
    </xf>
    <xf numFmtId="0" fontId="4" fillId="0" borderId="0"/>
    <xf numFmtId="0" fontId="30" fillId="0" borderId="0">
      <alignment vertical="center"/>
    </xf>
    <xf numFmtId="0" fontId="4" fillId="0" borderId="0"/>
    <xf numFmtId="0" fontId="12" fillId="0" borderId="0"/>
    <xf numFmtId="0" fontId="58" fillId="0" borderId="0"/>
    <xf numFmtId="0" fontId="4" fillId="0" borderId="0" applyNumberFormat="0" applyBorder="0" applyProtection="0">
      <alignment vertical="center"/>
    </xf>
    <xf numFmtId="43" fontId="4" fillId="0" borderId="0" applyFont="0" applyFill="0" applyBorder="0" applyAlignment="0" applyProtection="0">
      <alignment vertical="center"/>
    </xf>
    <xf numFmtId="43" fontId="30" fillId="0" borderId="0" applyFont="0" applyFill="0" applyBorder="0" applyAlignment="0" applyProtection="0">
      <alignment vertical="center"/>
    </xf>
    <xf numFmtId="0" fontId="59" fillId="0" borderId="0">
      <alignment vertical="center"/>
    </xf>
  </cellStyleXfs>
  <cellXfs count="214">
    <xf numFmtId="0" fontId="0" fillId="0" borderId="0" xfId="0"/>
    <xf numFmtId="0" fontId="1" fillId="0" borderId="0" xfId="60" applyFont="1" applyFill="1" applyAlignment="1" applyProtection="1">
      <alignment vertical="center"/>
      <protection locked="0"/>
    </xf>
    <xf numFmtId="0" fontId="2" fillId="0" borderId="0" xfId="0" applyFont="1" applyFill="1" applyAlignment="1">
      <alignment vertical="center"/>
    </xf>
    <xf numFmtId="0" fontId="2" fillId="0" borderId="0" xfId="57" applyFont="1" applyFill="1" applyAlignment="1" applyProtection="1">
      <alignment horizontal="justify" vertical="center" wrapText="1"/>
      <protection locked="0"/>
    </xf>
    <xf numFmtId="0" fontId="3" fillId="0" borderId="0" xfId="57" applyFont="1" applyFill="1" applyAlignment="1" applyProtection="1">
      <alignment horizontal="justify" vertical="center" wrapText="1"/>
      <protection locked="0"/>
    </xf>
    <xf numFmtId="0" fontId="2" fillId="0" borderId="0" xfId="56" applyFont="1" applyFill="1" applyAlignment="1" applyProtection="1">
      <alignment vertical="center"/>
      <protection locked="0"/>
    </xf>
    <xf numFmtId="0" fontId="2" fillId="0" borderId="0" xfId="57" applyFont="1" applyFill="1" applyAlignment="1" applyProtection="1">
      <alignment horizontal="justify" vertical="center"/>
      <protection locked="0"/>
    </xf>
    <xf numFmtId="0" fontId="4" fillId="0" borderId="0" xfId="0" applyFont="1" applyFill="1" applyAlignment="1">
      <alignment vertical="center"/>
    </xf>
    <xf numFmtId="0" fontId="1" fillId="0" borderId="0" xfId="60" applyFont="1" applyFill="1" applyAlignment="1" applyProtection="1">
      <alignment vertical="center"/>
    </xf>
    <xf numFmtId="178" fontId="1" fillId="0" borderId="0" xfId="60" applyNumberFormat="1" applyFont="1" applyFill="1" applyAlignment="1" applyProtection="1">
      <alignment horizontal="center" vertical="center"/>
      <protection locked="0"/>
    </xf>
    <xf numFmtId="179" fontId="1" fillId="0" borderId="0" xfId="60" applyNumberFormat="1" applyFont="1" applyFill="1" applyAlignment="1" applyProtection="1">
      <alignment vertical="center"/>
      <protection locked="0"/>
    </xf>
    <xf numFmtId="0" fontId="5" fillId="0" borderId="0" xfId="60" applyFont="1" applyFill="1" applyAlignment="1" applyProtection="1">
      <alignment horizontal="center" vertical="center"/>
    </xf>
    <xf numFmtId="0" fontId="6" fillId="0" borderId="1" xfId="57" applyFont="1" applyFill="1" applyBorder="1" applyAlignment="1" applyProtection="1">
      <alignment horizontal="center" vertical="center" wrapText="1"/>
    </xf>
    <xf numFmtId="0" fontId="6" fillId="0" borderId="2" xfId="57" applyFont="1" applyFill="1" applyBorder="1" applyAlignment="1" applyProtection="1">
      <alignment horizontal="center" vertical="center" wrapText="1"/>
    </xf>
    <xf numFmtId="178" fontId="6" fillId="0" borderId="1" xfId="57" applyNumberFormat="1" applyFont="1" applyFill="1" applyBorder="1" applyAlignment="1" applyProtection="1">
      <alignment horizontal="center" vertical="center" wrapText="1"/>
      <protection locked="0"/>
    </xf>
    <xf numFmtId="179" fontId="2" fillId="0" borderId="1" xfId="52" applyNumberFormat="1" applyFont="1" applyFill="1" applyBorder="1" applyAlignment="1" applyProtection="1">
      <alignment horizontal="center" vertical="center"/>
      <protection locked="0"/>
    </xf>
    <xf numFmtId="0" fontId="6" fillId="0" borderId="3" xfId="57" applyFont="1" applyFill="1" applyBorder="1" applyAlignment="1" applyProtection="1">
      <alignment horizontal="center" vertical="center" wrapText="1"/>
    </xf>
    <xf numFmtId="0" fontId="2" fillId="0" borderId="1" xfId="57" applyFont="1" applyFill="1" applyBorder="1" applyAlignment="1" applyProtection="1">
      <alignment horizontal="center" vertical="center"/>
    </xf>
    <xf numFmtId="49" fontId="7" fillId="0" borderId="1" xfId="57" applyNumberFormat="1" applyFont="1" applyFill="1" applyBorder="1" applyAlignment="1" applyProtection="1">
      <alignment horizontal="center" vertical="center" wrapText="1"/>
    </xf>
    <xf numFmtId="178" fontId="2" fillId="0" borderId="1" xfId="52" applyNumberFormat="1" applyFont="1" applyFill="1" applyBorder="1" applyAlignment="1" applyProtection="1">
      <alignment horizontal="center" vertical="center"/>
      <protection locked="0"/>
    </xf>
    <xf numFmtId="179" fontId="2" fillId="0" borderId="1" xfId="52" applyNumberFormat="1" applyFont="1" applyFill="1" applyBorder="1" applyAlignment="1" applyProtection="1">
      <alignment horizontal="justify" vertical="center"/>
      <protection locked="0"/>
    </xf>
    <xf numFmtId="0" fontId="2" fillId="0" borderId="1" xfId="55" applyFont="1" applyFill="1" applyBorder="1" applyAlignment="1" applyProtection="1">
      <alignment horizontal="left" vertical="center" wrapText="1"/>
    </xf>
    <xf numFmtId="43" fontId="2" fillId="0" borderId="1" xfId="57" applyNumberFormat="1" applyFont="1" applyFill="1" applyBorder="1" applyAlignment="1" applyProtection="1">
      <alignment horizontal="center" vertical="center"/>
    </xf>
    <xf numFmtId="0" fontId="8" fillId="0" borderId="1" xfId="64" applyFont="1" applyFill="1" applyBorder="1" applyAlignment="1" applyProtection="1">
      <alignment horizontal="center" vertical="center"/>
    </xf>
    <xf numFmtId="0" fontId="9" fillId="0" borderId="1" xfId="64" applyFont="1" applyFill="1" applyBorder="1" applyAlignment="1" applyProtection="1">
      <alignment horizontal="center" vertical="center" wrapText="1"/>
    </xf>
    <xf numFmtId="43" fontId="8" fillId="0" borderId="1" xfId="65" applyFont="1" applyBorder="1" applyAlignment="1" applyProtection="1">
      <alignment horizontal="center" vertical="center"/>
    </xf>
    <xf numFmtId="178" fontId="8" fillId="0" borderId="1" xfId="65" applyNumberFormat="1" applyFont="1" applyFill="1" applyBorder="1" applyAlignment="1" applyProtection="1">
      <alignment horizontal="center" vertical="center"/>
      <protection locked="0"/>
    </xf>
    <xf numFmtId="0" fontId="2" fillId="0" borderId="1" xfId="0" applyFont="1" applyFill="1" applyBorder="1" applyAlignment="1">
      <alignment vertical="center"/>
    </xf>
    <xf numFmtId="0" fontId="10" fillId="0" borderId="1" xfId="64" applyFont="1" applyFill="1" applyBorder="1" applyAlignment="1" applyProtection="1">
      <alignment horizontal="left" vertical="center" wrapText="1"/>
    </xf>
    <xf numFmtId="0" fontId="2" fillId="0" borderId="1" xfId="56" applyFont="1" applyFill="1" applyBorder="1" applyAlignment="1" applyProtection="1">
      <alignment horizontal="center" vertical="center"/>
    </xf>
    <xf numFmtId="0" fontId="2" fillId="0" borderId="1" xfId="64" applyFont="1" applyFill="1" applyBorder="1" applyAlignment="1" applyProtection="1">
      <alignment vertical="center" wrapText="1"/>
    </xf>
    <xf numFmtId="0" fontId="2" fillId="0" borderId="1" xfId="55" applyFont="1" applyFill="1" applyBorder="1" applyAlignment="1" applyProtection="1">
      <alignment horizontal="center" vertical="center" wrapText="1"/>
    </xf>
    <xf numFmtId="178" fontId="2" fillId="0" borderId="1" xfId="56" applyNumberFormat="1" applyFont="1" applyFill="1" applyBorder="1" applyAlignment="1" applyProtection="1">
      <alignment horizontal="center" vertical="center"/>
      <protection locked="0"/>
    </xf>
    <xf numFmtId="0" fontId="2" fillId="0" borderId="1" xfId="55" applyFont="1" applyFill="1" applyBorder="1" applyAlignment="1" applyProtection="1">
      <alignment horizontal="justify" vertical="center" wrapText="1"/>
    </xf>
    <xf numFmtId="0" fontId="8" fillId="0" borderId="1" xfId="64" applyFont="1" applyFill="1" applyBorder="1" applyAlignment="1" applyProtection="1">
      <alignment horizontal="left" vertical="center"/>
    </xf>
    <xf numFmtId="0" fontId="9" fillId="0" borderId="1" xfId="55" applyFont="1" applyFill="1" applyBorder="1" applyAlignment="1" applyProtection="1">
      <alignment horizontal="center" vertical="center" wrapText="1"/>
    </xf>
    <xf numFmtId="43" fontId="8" fillId="0" borderId="1" xfId="66" applyFont="1" applyBorder="1" applyAlignment="1" applyProtection="1">
      <alignment horizontal="center" vertical="center" wrapText="1"/>
    </xf>
    <xf numFmtId="178" fontId="8" fillId="0" borderId="1" xfId="66"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xf>
    <xf numFmtId="178" fontId="2" fillId="0" borderId="1" xfId="57" applyNumberFormat="1" applyFont="1" applyFill="1" applyBorder="1" applyAlignment="1" applyProtection="1">
      <alignment horizontal="center" vertical="center"/>
      <protection locked="0"/>
    </xf>
    <xf numFmtId="0" fontId="2" fillId="0" borderId="0" xfId="56" applyFont="1" applyFill="1" applyAlignment="1" applyProtection="1">
      <protection locked="0"/>
    </xf>
    <xf numFmtId="0" fontId="4" fillId="0" borderId="0" xfId="0" applyFont="1" applyFill="1" applyAlignment="1">
      <alignment horizontal="center" vertical="center"/>
    </xf>
    <xf numFmtId="0" fontId="11" fillId="0" borderId="0" xfId="0" applyFont="1" applyFill="1" applyAlignment="1">
      <alignment horizontal="center" vertical="center" wrapText="1"/>
    </xf>
    <xf numFmtId="0" fontId="2" fillId="0" borderId="1" xfId="0" applyNumberFormat="1" applyFont="1" applyFill="1" applyBorder="1" applyAlignment="1" applyProtection="1">
      <alignment horizontal="center" vertical="center" wrapText="1"/>
    </xf>
    <xf numFmtId="180" fontId="2" fillId="0" borderId="1" xfId="0" applyNumberFormat="1" applyFont="1" applyFill="1" applyBorder="1" applyAlignment="1" applyProtection="1">
      <alignment horizontal="center" vertical="center" wrapText="1"/>
    </xf>
    <xf numFmtId="180"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80" fontId="8" fillId="0" borderId="1" xfId="0" applyNumberFormat="1" applyFont="1" applyFill="1" applyBorder="1" applyAlignment="1" applyProtection="1">
      <alignment horizontal="center" vertical="center" wrapText="1"/>
      <protection locked="0"/>
    </xf>
    <xf numFmtId="180" fontId="2" fillId="0" borderId="1" xfId="0" applyNumberFormat="1" applyFont="1" applyFill="1" applyBorder="1" applyAlignment="1" applyProtection="1">
      <alignment horizontal="center" vertical="center" wrapText="1"/>
      <protection locked="0"/>
    </xf>
    <xf numFmtId="180" fontId="8"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xf>
    <xf numFmtId="0" fontId="8" fillId="0" borderId="1" xfId="0" applyFont="1" applyFill="1" applyBorder="1" applyAlignment="1">
      <alignment horizontal="left" vertical="center" wrapText="1"/>
    </xf>
    <xf numFmtId="180" fontId="13" fillId="0" borderId="1" xfId="0" applyNumberFormat="1"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2" fillId="0" borderId="0" xfId="0" applyFont="1" applyFill="1" applyAlignment="1">
      <alignment horizontal="left" vertical="center" wrapText="1"/>
    </xf>
    <xf numFmtId="0" fontId="4" fillId="0" borderId="0" xfId="0" applyNumberFormat="1" applyFont="1" applyFill="1" applyAlignment="1">
      <alignment vertical="center"/>
    </xf>
    <xf numFmtId="180" fontId="8" fillId="0" borderId="1" xfId="0" applyNumberFormat="1" applyFont="1" applyFill="1" applyBorder="1" applyAlignment="1">
      <alignment horizontal="center" vertical="center"/>
    </xf>
    <xf numFmtId="180" fontId="2" fillId="0" borderId="1" xfId="0" applyNumberFormat="1" applyFont="1" applyFill="1" applyBorder="1" applyAlignment="1" applyProtection="1">
      <alignment horizontal="center" vertical="center"/>
      <protection locked="0"/>
    </xf>
    <xf numFmtId="180" fontId="2" fillId="0" borderId="1" xfId="0" applyNumberFormat="1" applyFont="1" applyFill="1" applyBorder="1" applyAlignment="1">
      <alignment horizontal="center" vertical="center"/>
    </xf>
    <xf numFmtId="180" fontId="2" fillId="0" borderId="1" xfId="0" applyNumberFormat="1" applyFont="1" applyFill="1" applyBorder="1" applyAlignment="1">
      <alignment vertical="center"/>
    </xf>
    <xf numFmtId="0" fontId="8" fillId="0" borderId="1" xfId="0" applyFont="1" applyFill="1" applyBorder="1" applyAlignment="1"/>
    <xf numFmtId="0" fontId="14" fillId="0" borderId="1" xfId="0" applyFont="1" applyFill="1" applyBorder="1" applyAlignment="1"/>
    <xf numFmtId="0" fontId="2" fillId="0" borderId="1" xfId="0" applyFont="1" applyFill="1" applyBorder="1" applyAlignment="1">
      <alignment horizontal="center" vertical="center"/>
    </xf>
    <xf numFmtId="0" fontId="2" fillId="0" borderId="0" xfId="0" applyFont="1" applyFill="1" applyAlignment="1">
      <alignment horizontal="center" vertical="center" wrapText="1"/>
    </xf>
    <xf numFmtId="0" fontId="6" fillId="0" borderId="1" xfId="62" applyFont="1" applyFill="1" applyBorder="1" applyAlignment="1">
      <alignment horizontal="left" vertical="center" wrapText="1"/>
    </xf>
    <xf numFmtId="0" fontId="2" fillId="0" borderId="1" xfId="62" applyFont="1" applyFill="1" applyBorder="1" applyAlignment="1">
      <alignment horizontal="center" vertical="center" wrapText="1"/>
    </xf>
    <xf numFmtId="180" fontId="2" fillId="0" borderId="1" xfId="62" applyNumberFormat="1" applyFont="1" applyFill="1" applyBorder="1" applyAlignment="1">
      <alignment horizontal="center" vertical="center" wrapText="1"/>
    </xf>
    <xf numFmtId="0" fontId="8" fillId="0" borderId="1" xfId="0" applyFont="1" applyFill="1" applyBorder="1" applyAlignment="1">
      <alignment horizontal="left" vertical="center"/>
    </xf>
    <xf numFmtId="0" fontId="8" fillId="2" borderId="1" xfId="0" applyFont="1" applyFill="1" applyBorder="1" applyAlignment="1">
      <alignment horizontal="left" vertical="center"/>
    </xf>
    <xf numFmtId="0" fontId="8" fillId="2" borderId="1" xfId="0" applyFont="1" applyFill="1" applyBorder="1" applyAlignment="1">
      <alignment horizontal="center" vertical="center"/>
    </xf>
    <xf numFmtId="180" fontId="8" fillId="2" borderId="1" xfId="0" applyNumberFormat="1" applyFont="1" applyFill="1" applyBorder="1" applyAlignment="1">
      <alignment horizontal="center" vertical="center"/>
    </xf>
    <xf numFmtId="0" fontId="2" fillId="0" borderId="1" xfId="62" applyFont="1" applyFill="1" applyBorder="1" applyAlignment="1">
      <alignment horizontal="left" vertical="center" wrapText="1"/>
    </xf>
    <xf numFmtId="180" fontId="15" fillId="0" borderId="1" xfId="0" applyNumberFormat="1" applyFont="1" applyFill="1" applyBorder="1" applyAlignment="1">
      <alignment horizontal="center" vertical="center"/>
    </xf>
    <xf numFmtId="180" fontId="14" fillId="0"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180" fontId="2" fillId="0" borderId="0" xfId="0" applyNumberFormat="1" applyFont="1" applyFill="1" applyBorder="1" applyAlignment="1">
      <alignment vertical="center"/>
    </xf>
    <xf numFmtId="0" fontId="2" fillId="0" borderId="0" xfId="0" applyFont="1" applyFill="1" applyBorder="1" applyAlignment="1">
      <alignment vertical="center"/>
    </xf>
    <xf numFmtId="180" fontId="12" fillId="0" borderId="0" xfId="62" applyNumberFormat="1" applyFont="1" applyFill="1" applyAlignment="1"/>
    <xf numFmtId="181" fontId="12" fillId="0" borderId="0" xfId="62" applyNumberFormat="1" applyFont="1" applyFill="1" applyAlignment="1"/>
    <xf numFmtId="180" fontId="8" fillId="0" borderId="0" xfId="62" applyNumberFormat="1" applyFont="1" applyFill="1" applyAlignment="1"/>
    <xf numFmtId="180" fontId="12" fillId="0" borderId="0" xfId="62" applyNumberFormat="1" applyFont="1" applyFill="1" applyAlignment="1">
      <alignment horizontal="center" vertical="center" wrapText="1"/>
    </xf>
    <xf numFmtId="181" fontId="11" fillId="4" borderId="0" xfId="62" applyNumberFormat="1" applyFont="1" applyFill="1" applyAlignment="1">
      <alignment horizontal="center" vertical="center" wrapText="1"/>
    </xf>
    <xf numFmtId="181" fontId="2" fillId="0" borderId="1" xfId="0" applyNumberFormat="1" applyFont="1" applyFill="1" applyBorder="1" applyAlignment="1" applyProtection="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180" fontId="8"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180" fontId="8" fillId="3" borderId="1" xfId="0" applyNumberFormat="1" applyFont="1" applyFill="1" applyBorder="1" applyAlignment="1">
      <alignment horizontal="center" vertical="center" wrapText="1"/>
    </xf>
    <xf numFmtId="180" fontId="2" fillId="3" borderId="1" xfId="0" applyNumberFormat="1" applyFont="1" applyFill="1" applyBorder="1" applyAlignment="1">
      <alignment horizontal="center" vertical="center" wrapText="1"/>
    </xf>
    <xf numFmtId="180" fontId="13" fillId="3" borderId="1" xfId="0" applyNumberFormat="1" applyFont="1" applyFill="1" applyBorder="1" applyAlignment="1">
      <alignment horizontal="center" vertical="center" wrapText="1"/>
    </xf>
    <xf numFmtId="0" fontId="2" fillId="3" borderId="1" xfId="62" applyFont="1" applyFill="1" applyBorder="1" applyAlignment="1">
      <alignment horizontal="left" vertical="center" wrapText="1"/>
    </xf>
    <xf numFmtId="0" fontId="2" fillId="3" borderId="1" xfId="62" applyFont="1" applyFill="1" applyBorder="1" applyAlignment="1">
      <alignment horizontal="center" vertical="center" wrapText="1"/>
    </xf>
    <xf numFmtId="180" fontId="2" fillId="3" borderId="1" xfId="62"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6" borderId="1" xfId="62" applyFont="1" applyFill="1" applyBorder="1" applyAlignment="1">
      <alignment horizontal="center" vertical="center" wrapText="1"/>
    </xf>
    <xf numFmtId="180" fontId="2" fillId="6" borderId="1" xfId="62" applyNumberFormat="1" applyFont="1" applyFill="1" applyBorder="1" applyAlignment="1">
      <alignment horizontal="center" vertical="center" wrapText="1"/>
    </xf>
    <xf numFmtId="0" fontId="2" fillId="6" borderId="1" xfId="62" applyFont="1" applyFill="1" applyBorder="1" applyAlignment="1">
      <alignment horizontal="left" vertical="center" wrapText="1"/>
    </xf>
    <xf numFmtId="0" fontId="2" fillId="7" borderId="1" xfId="62" applyFont="1" applyFill="1" applyBorder="1" applyAlignment="1">
      <alignment horizontal="left" vertical="center" wrapText="1"/>
    </xf>
    <xf numFmtId="0" fontId="2" fillId="2" borderId="1" xfId="62" applyFont="1" applyFill="1" applyBorder="1" applyAlignment="1">
      <alignment horizontal="left" vertical="center" wrapText="1"/>
    </xf>
    <xf numFmtId="180" fontId="2" fillId="7" borderId="1" xfId="62" applyNumberFormat="1" applyFont="1" applyFill="1" applyBorder="1" applyAlignment="1">
      <alignment horizontal="left" vertical="center" wrapText="1"/>
    </xf>
    <xf numFmtId="181" fontId="6" fillId="8" borderId="1" xfId="62" applyNumberFormat="1" applyFont="1" applyFill="1" applyBorder="1" applyAlignment="1">
      <alignment horizontal="center" vertical="center" wrapText="1"/>
    </xf>
    <xf numFmtId="180" fontId="6" fillId="8" borderId="1" xfId="62" applyNumberFormat="1" applyFont="1" applyFill="1" applyBorder="1" applyAlignment="1">
      <alignment horizontal="left" vertical="center" wrapText="1"/>
    </xf>
    <xf numFmtId="180" fontId="2" fillId="8" borderId="1" xfId="62" applyNumberFormat="1" applyFont="1" applyFill="1" applyBorder="1" applyAlignment="1">
      <alignment horizontal="left" vertical="center" wrapText="1"/>
    </xf>
    <xf numFmtId="180" fontId="2" fillId="8" borderId="1" xfId="62" applyNumberFormat="1" applyFont="1" applyFill="1" applyBorder="1" applyAlignment="1">
      <alignment horizontal="center" vertical="center" wrapText="1"/>
    </xf>
    <xf numFmtId="0" fontId="8" fillId="3" borderId="1" xfId="0" applyFont="1" applyFill="1" applyBorder="1" applyAlignment="1">
      <alignment horizontal="center" vertical="center"/>
    </xf>
    <xf numFmtId="180" fontId="8" fillId="3" borderId="1" xfId="0" applyNumberFormat="1" applyFont="1" applyFill="1" applyBorder="1" applyAlignment="1">
      <alignment horizontal="center" vertical="center"/>
    </xf>
    <xf numFmtId="0" fontId="8" fillId="3" borderId="1" xfId="0" applyFont="1" applyFill="1" applyBorder="1" applyAlignment="1">
      <alignment horizontal="left" vertical="center"/>
    </xf>
    <xf numFmtId="0" fontId="2" fillId="3" borderId="1" xfId="0" applyFont="1" applyFill="1" applyBorder="1" applyAlignment="1">
      <alignment horizontal="left" vertical="center" wrapText="1"/>
    </xf>
    <xf numFmtId="181" fontId="2" fillId="4" borderId="1" xfId="62" applyNumberFormat="1" applyFont="1" applyFill="1" applyBorder="1" applyAlignment="1">
      <alignment horizontal="center" vertical="center" wrapText="1"/>
    </xf>
    <xf numFmtId="180" fontId="2" fillId="4" borderId="1" xfId="62" applyNumberFormat="1" applyFont="1" applyFill="1" applyBorder="1" applyAlignment="1">
      <alignment horizontal="left" vertical="center" wrapText="1"/>
    </xf>
    <xf numFmtId="180" fontId="2" fillId="0" borderId="1" xfId="62" applyNumberFormat="1" applyFont="1" applyFill="1" applyBorder="1" applyAlignment="1">
      <alignment horizontal="left" vertical="center" wrapText="1"/>
    </xf>
    <xf numFmtId="180" fontId="2" fillId="4" borderId="1" xfId="62"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5" borderId="1" xfId="0" applyFont="1" applyFill="1" applyBorder="1" applyAlignment="1"/>
    <xf numFmtId="0" fontId="16" fillId="5" borderId="1" xfId="0" applyFont="1" applyFill="1" applyBorder="1" applyAlignment="1"/>
    <xf numFmtId="0" fontId="2" fillId="5" borderId="1" xfId="0" applyFont="1" applyFill="1" applyBorder="1" applyAlignment="1">
      <alignment horizontal="center" vertical="center"/>
    </xf>
    <xf numFmtId="0" fontId="2" fillId="5" borderId="1" xfId="0" applyFont="1" applyFill="1" applyBorder="1" applyAlignment="1">
      <alignment vertical="center"/>
    </xf>
    <xf numFmtId="180"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180" fontId="12" fillId="3" borderId="1" xfId="62" applyNumberFormat="1" applyFont="1" applyFill="1" applyBorder="1" applyAlignment="1">
      <alignment horizontal="center" vertical="center" wrapText="1"/>
    </xf>
    <xf numFmtId="180" fontId="12" fillId="5" borderId="1" xfId="62" applyNumberFormat="1" applyFont="1" applyFill="1" applyBorder="1" applyAlignment="1">
      <alignment horizontal="center" vertical="center" wrapText="1"/>
    </xf>
    <xf numFmtId="180" fontId="12" fillId="0" borderId="0" xfId="62" applyNumberFormat="1" applyFont="1" applyFill="1" applyAlignment="1">
      <alignment vertical="center"/>
    </xf>
    <xf numFmtId="180" fontId="12" fillId="0" borderId="1" xfId="62" applyNumberFormat="1" applyFont="1" applyFill="1" applyBorder="1" applyAlignment="1">
      <alignment horizontal="center" vertical="center" wrapText="1"/>
    </xf>
    <xf numFmtId="181" fontId="2" fillId="8" borderId="1" xfId="62" applyNumberFormat="1" applyFont="1" applyFill="1" applyBorder="1" applyAlignment="1">
      <alignment horizontal="center" vertical="center" wrapText="1"/>
    </xf>
    <xf numFmtId="180" fontId="6" fillId="8" borderId="1" xfId="62" applyNumberFormat="1" applyFont="1" applyFill="1" applyBorder="1" applyAlignment="1">
      <alignment horizontal="center" vertical="center" wrapText="1"/>
    </xf>
    <xf numFmtId="181" fontId="2" fillId="4" borderId="0" xfId="62" applyNumberFormat="1" applyFont="1" applyFill="1" applyAlignment="1">
      <alignment horizontal="left" vertical="center" wrapText="1"/>
    </xf>
    <xf numFmtId="0" fontId="2" fillId="0" borderId="1" xfId="0" applyFont="1" applyFill="1" applyBorder="1" applyAlignment="1">
      <alignment horizontal="center" vertical="center" wrapText="1"/>
    </xf>
    <xf numFmtId="180" fontId="17" fillId="5" borderId="1" xfId="62" applyNumberFormat="1" applyFont="1" applyFill="1" applyBorder="1" applyAlignment="1">
      <alignment horizontal="center" vertical="center"/>
    </xf>
    <xf numFmtId="180" fontId="18" fillId="5" borderId="1" xfId="62" applyNumberFormat="1" applyFont="1" applyFill="1" applyBorder="1" applyAlignment="1">
      <alignment horizontal="center" vertical="center" wrapText="1"/>
    </xf>
    <xf numFmtId="181" fontId="2" fillId="4" borderId="0" xfId="62" applyNumberFormat="1" applyFont="1" applyFill="1" applyAlignment="1">
      <alignment horizontal="center" vertical="center" wrapText="1"/>
    </xf>
    <xf numFmtId="0" fontId="8" fillId="0" borderId="0" xfId="0" applyFont="1" applyFill="1" applyAlignment="1">
      <alignment horizontal="center" vertical="center" wrapText="1"/>
    </xf>
    <xf numFmtId="180" fontId="4" fillId="0" borderId="0" xfId="0" applyNumberFormat="1" applyFont="1" applyFill="1" applyAlignment="1">
      <alignment vertical="center"/>
    </xf>
    <xf numFmtId="180" fontId="4" fillId="0" borderId="0" xfId="0" applyNumberFormat="1" applyFont="1" applyFill="1" applyAlignment="1">
      <alignment horizontal="center" vertical="center"/>
    </xf>
    <xf numFmtId="180" fontId="11" fillId="0" borderId="0" xfId="0" applyNumberFormat="1" applyFont="1" applyFill="1" applyAlignment="1">
      <alignment horizontal="center" vertical="center" wrapText="1"/>
    </xf>
    <xf numFmtId="0" fontId="2" fillId="0" borderId="2" xfId="0" applyNumberFormat="1" applyFont="1" applyFill="1" applyBorder="1" applyAlignment="1" applyProtection="1">
      <alignment horizontal="center" vertical="center" wrapText="1"/>
    </xf>
    <xf numFmtId="180" fontId="2" fillId="0" borderId="2" xfId="0" applyNumberFormat="1" applyFont="1" applyFill="1" applyBorder="1" applyAlignment="1" applyProtection="1">
      <alignment horizontal="center" vertical="center" wrapText="1"/>
    </xf>
    <xf numFmtId="180" fontId="2" fillId="0" borderId="4" xfId="0" applyNumberFormat="1" applyFont="1" applyFill="1" applyBorder="1" applyAlignment="1">
      <alignment horizontal="center" vertical="center" wrapText="1"/>
    </xf>
    <xf numFmtId="180" fontId="2" fillId="0" borderId="5" xfId="0" applyNumberFormat="1"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180" fontId="2" fillId="0" borderId="6" xfId="0" applyNumberFormat="1" applyFont="1" applyFill="1" applyBorder="1" applyAlignment="1" applyProtection="1">
      <alignment horizontal="center" vertical="center" wrapText="1"/>
    </xf>
    <xf numFmtId="180" fontId="2" fillId="0" borderId="2" xfId="0" applyNumberFormat="1" applyFont="1" applyFill="1" applyBorder="1" applyAlignment="1">
      <alignment horizontal="center" vertical="center" wrapText="1"/>
    </xf>
    <xf numFmtId="0" fontId="2" fillId="0" borderId="3" xfId="0" applyNumberFormat="1" applyFont="1" applyFill="1" applyBorder="1" applyAlignment="1" applyProtection="1">
      <alignment horizontal="center" vertical="center" wrapText="1"/>
    </xf>
    <xf numFmtId="180" fontId="2" fillId="0" borderId="3" xfId="0" applyNumberFormat="1" applyFont="1" applyFill="1" applyBorder="1" applyAlignment="1" applyProtection="1">
      <alignment horizontal="center" vertical="center" wrapText="1"/>
    </xf>
    <xf numFmtId="180" fontId="2" fillId="0" borderId="3"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6" fillId="0" borderId="4" xfId="0" applyFont="1" applyFill="1" applyBorder="1" applyAlignment="1">
      <alignment horizontal="left" vertical="center" wrapText="1"/>
    </xf>
    <xf numFmtId="0" fontId="6" fillId="0" borderId="7" xfId="0" applyFont="1" applyFill="1" applyBorder="1" applyAlignment="1">
      <alignment horizontal="left" vertical="center" wrapText="1"/>
    </xf>
    <xf numFmtId="0" fontId="8" fillId="2" borderId="1" xfId="0" applyFont="1" applyFill="1" applyBorder="1" applyAlignment="1">
      <alignment horizontal="center" vertical="center" wrapText="1"/>
    </xf>
    <xf numFmtId="180" fontId="8" fillId="2" borderId="1" xfId="0" applyNumberFormat="1" applyFont="1" applyFill="1" applyBorder="1" applyAlignment="1">
      <alignment horizontal="center" vertical="center" wrapText="1"/>
    </xf>
    <xf numFmtId="180" fontId="2" fillId="0" borderId="7" xfId="0" applyNumberFormat="1" applyFont="1" applyFill="1" applyBorder="1" applyAlignment="1">
      <alignment horizontal="center" vertical="center" wrapText="1"/>
    </xf>
    <xf numFmtId="180" fontId="2" fillId="0" borderId="1" xfId="3" applyNumberFormat="1" applyFont="1" applyFill="1" applyBorder="1" applyAlignment="1">
      <alignment horizontal="center" vertical="center" wrapText="1"/>
    </xf>
    <xf numFmtId="180" fontId="2" fillId="0" borderId="6" xfId="0" applyNumberFormat="1" applyFont="1" applyFill="1" applyBorder="1" applyAlignment="1">
      <alignment horizontal="center" vertical="center" wrapText="1"/>
    </xf>
    <xf numFmtId="180" fontId="8" fillId="0" borderId="1" xfId="0" applyNumberFormat="1" applyFont="1" applyFill="1" applyBorder="1" applyAlignment="1"/>
    <xf numFmtId="180" fontId="14" fillId="0" borderId="1" xfId="0" applyNumberFormat="1" applyFont="1" applyFill="1" applyBorder="1" applyAlignment="1"/>
    <xf numFmtId="180" fontId="2" fillId="0" borderId="0" xfId="0" applyNumberFormat="1" applyFont="1" applyFill="1" applyAlignment="1">
      <alignment horizontal="left" vertical="center" wrapText="1"/>
    </xf>
    <xf numFmtId="180" fontId="2" fillId="0" borderId="0" xfId="0" applyNumberFormat="1" applyFont="1" applyFill="1" applyAlignment="1">
      <alignment horizontal="center" vertical="center" wrapText="1"/>
    </xf>
    <xf numFmtId="0" fontId="0" fillId="0" borderId="0" xfId="0" applyFill="1"/>
    <xf numFmtId="0" fontId="15"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180" fontId="19" fillId="0" borderId="1" xfId="0" applyNumberFormat="1" applyFont="1" applyFill="1" applyBorder="1" applyAlignment="1">
      <alignment horizontal="center" vertical="center" wrapText="1"/>
    </xf>
    <xf numFmtId="180" fontId="8" fillId="0" borderId="1" xfId="0" applyNumberFormat="1" applyFont="1" applyFill="1" applyBorder="1" applyAlignment="1" applyProtection="1">
      <alignment vertical="center" wrapText="1"/>
      <protection locked="0"/>
    </xf>
    <xf numFmtId="180" fontId="2" fillId="0" borderId="1" xfId="0" applyNumberFormat="1" applyFont="1" applyFill="1" applyBorder="1" applyAlignment="1">
      <alignment vertical="center" wrapText="1"/>
    </xf>
    <xf numFmtId="180" fontId="15" fillId="0" borderId="1" xfId="0" applyNumberFormat="1" applyFont="1" applyFill="1" applyBorder="1" applyAlignment="1">
      <alignment horizontal="center" vertical="center" wrapText="1"/>
    </xf>
    <xf numFmtId="180" fontId="13" fillId="0" borderId="1" xfId="0" applyNumberFormat="1" applyFont="1" applyFill="1" applyBorder="1" applyAlignment="1">
      <alignment vertical="center"/>
    </xf>
    <xf numFmtId="180" fontId="19" fillId="2" borderId="1" xfId="0" applyNumberFormat="1" applyFont="1" applyFill="1" applyBorder="1" applyAlignment="1">
      <alignment horizontal="center" vertical="center" wrapText="1"/>
    </xf>
    <xf numFmtId="180" fontId="15" fillId="2" borderId="1" xfId="0" applyNumberFormat="1" applyFont="1" applyFill="1" applyBorder="1" applyAlignment="1">
      <alignment horizontal="center" vertical="center" wrapText="1"/>
    </xf>
    <xf numFmtId="180" fontId="15"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lignment vertical="center" wrapText="1"/>
    </xf>
    <xf numFmtId="0" fontId="6" fillId="0" borderId="1" xfId="0" applyFont="1" applyFill="1" applyBorder="1" applyAlignment="1">
      <alignment horizontal="left" vertical="center" wrapText="1"/>
    </xf>
    <xf numFmtId="182" fontId="0" fillId="0" borderId="0" xfId="0" applyNumberFormat="1"/>
    <xf numFmtId="0" fontId="11" fillId="0" borderId="0" xfId="61" applyFont="1" applyFill="1" applyAlignment="1">
      <alignment horizontal="center" vertical="center"/>
    </xf>
    <xf numFmtId="0" fontId="20" fillId="0" borderId="2" xfId="61" applyFont="1" applyFill="1" applyBorder="1" applyAlignment="1">
      <alignment horizontal="center" vertical="center" wrapText="1"/>
    </xf>
    <xf numFmtId="0" fontId="20" fillId="0" borderId="2" xfId="61" applyFont="1" applyFill="1" applyBorder="1" applyAlignment="1">
      <alignment horizontal="center" vertical="center"/>
    </xf>
    <xf numFmtId="43" fontId="20" fillId="0" borderId="1" xfId="61" applyNumberFormat="1" applyFont="1" applyFill="1" applyBorder="1" applyAlignment="1">
      <alignment horizontal="center" vertical="center"/>
    </xf>
    <xf numFmtId="0" fontId="20" fillId="0" borderId="3" xfId="61" applyFont="1" applyFill="1" applyBorder="1" applyAlignment="1">
      <alignment horizontal="center" vertical="center" wrapText="1"/>
    </xf>
    <xf numFmtId="0" fontId="20" fillId="0" borderId="3" xfId="61" applyFont="1" applyFill="1" applyBorder="1" applyAlignment="1">
      <alignment horizontal="center" vertical="center"/>
    </xf>
    <xf numFmtId="43" fontId="21" fillId="0" borderId="1" xfId="54" applyNumberFormat="1" applyFont="1" applyFill="1" applyBorder="1" applyAlignment="1">
      <alignment horizontal="center" vertical="center" wrapText="1"/>
    </xf>
    <xf numFmtId="43" fontId="21" fillId="0" borderId="1" xfId="54" applyNumberFormat="1" applyFont="1" applyFill="1" applyBorder="1" applyAlignment="1">
      <alignment horizontal="center" vertical="center"/>
    </xf>
    <xf numFmtId="43" fontId="22" fillId="0" borderId="1" xfId="54" applyNumberFormat="1" applyFont="1" applyFill="1" applyBorder="1" applyAlignment="1">
      <alignment horizontal="center" vertical="center" wrapText="1"/>
    </xf>
    <xf numFmtId="0" fontId="23" fillId="0" borderId="1" xfId="59" applyFont="1" applyFill="1" applyBorder="1" applyAlignment="1">
      <alignment horizontal="center" vertical="center"/>
    </xf>
    <xf numFmtId="58" fontId="23" fillId="0" borderId="1" xfId="61" applyNumberFormat="1" applyFont="1" applyFill="1" applyBorder="1" applyAlignment="1">
      <alignment horizontal="center" vertical="center" wrapText="1"/>
    </xf>
    <xf numFmtId="43" fontId="23" fillId="0" borderId="1" xfId="54" applyNumberFormat="1" applyFont="1" applyFill="1" applyBorder="1" applyAlignment="1">
      <alignment horizontal="right" vertical="center"/>
    </xf>
    <xf numFmtId="10" fontId="24" fillId="0" borderId="1" xfId="54" applyNumberFormat="1" applyFont="1" applyFill="1" applyBorder="1" applyAlignment="1">
      <alignment horizontal="right" vertical="center"/>
    </xf>
    <xf numFmtId="0" fontId="25" fillId="0" borderId="1" xfId="61" applyFont="1" applyFill="1" applyBorder="1" applyAlignment="1">
      <alignment horizontal="center" vertical="center" wrapText="1"/>
    </xf>
    <xf numFmtId="43" fontId="25" fillId="0" borderId="1" xfId="61" applyNumberFormat="1" applyFont="1" applyFill="1" applyBorder="1" applyAlignment="1">
      <alignment vertical="center"/>
    </xf>
    <xf numFmtId="10" fontId="25" fillId="0" borderId="1" xfId="54" applyNumberFormat="1" applyFont="1" applyFill="1" applyBorder="1" applyAlignment="1">
      <alignment horizontal="right" vertical="center"/>
    </xf>
    <xf numFmtId="43" fontId="25" fillId="0" borderId="1" xfId="54" applyNumberFormat="1" applyFont="1" applyFill="1" applyBorder="1" applyAlignment="1">
      <alignment horizontal="right" vertical="center"/>
    </xf>
    <xf numFmtId="0" fontId="26" fillId="0" borderId="0" xfId="0" applyFont="1" applyAlignment="1">
      <alignment vertical="center"/>
    </xf>
    <xf numFmtId="0" fontId="26" fillId="0" borderId="0" xfId="0" applyFont="1"/>
    <xf numFmtId="0" fontId="27" fillId="0" borderId="0" xfId="49" applyFont="1" applyFill="1" applyBorder="1" applyAlignment="1">
      <alignment vertical="center" wrapText="1"/>
    </xf>
    <xf numFmtId="0" fontId="27" fillId="0" borderId="0" xfId="58" applyFont="1" applyFill="1" applyBorder="1" applyAlignment="1">
      <alignment vertical="center" wrapText="1"/>
    </xf>
    <xf numFmtId="0" fontId="28" fillId="0" borderId="0" xfId="58" applyFont="1" applyFill="1" applyBorder="1" applyAlignment="1">
      <alignment vertical="center" wrapText="1"/>
    </xf>
    <xf numFmtId="0" fontId="29" fillId="0" borderId="0" xfId="0" applyFont="1" applyFill="1" applyBorder="1" applyAlignment="1">
      <alignment vertical="center"/>
    </xf>
    <xf numFmtId="0" fontId="30" fillId="0" borderId="0" xfId="0" applyFont="1" applyFill="1" applyBorder="1" applyAlignment="1">
      <alignment vertical="center"/>
    </xf>
    <xf numFmtId="0" fontId="29" fillId="0" borderId="0" xfId="0" applyFont="1" applyFill="1" applyBorder="1" applyAlignment="1"/>
    <xf numFmtId="0" fontId="31" fillId="0" borderId="1" xfId="0" applyNumberFormat="1" applyFont="1" applyFill="1" applyBorder="1" applyAlignment="1">
      <alignment horizontal="center" vertical="center" wrapText="1"/>
    </xf>
    <xf numFmtId="0" fontId="6" fillId="9" borderId="1" xfId="0" applyNumberFormat="1" applyFont="1" applyFill="1" applyBorder="1" applyAlignment="1">
      <alignment horizontal="left" vertical="center" wrapText="1"/>
    </xf>
    <xf numFmtId="0" fontId="32" fillId="10" borderId="1" xfId="0" applyNumberFormat="1" applyFont="1" applyFill="1" applyBorder="1" applyAlignment="1">
      <alignment horizontal="left" vertical="center" wrapText="1"/>
    </xf>
    <xf numFmtId="0" fontId="33"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6" fillId="10" borderId="1" xfId="0" applyNumberFormat="1" applyFont="1" applyFill="1" applyBorder="1" applyAlignment="1">
      <alignment horizontal="left" vertical="center" wrapText="1"/>
    </xf>
    <xf numFmtId="0" fontId="32" fillId="9" borderId="1" xfId="0" applyNumberFormat="1" applyFont="1" applyFill="1" applyBorder="1" applyAlignment="1">
      <alignment horizontal="left" vertical="center" wrapText="1"/>
    </xf>
    <xf numFmtId="0" fontId="34" fillId="0" borderId="1" xfId="0" applyNumberFormat="1" applyFont="1" applyFill="1" applyBorder="1" applyAlignment="1">
      <alignment horizontal="left" vertical="center" wrapText="1"/>
    </xf>
    <xf numFmtId="0" fontId="35" fillId="0" borderId="0" xfId="0" applyFont="1" applyFill="1" applyBorder="1" applyAlignment="1">
      <alignment wrapText="1"/>
    </xf>
    <xf numFmtId="0" fontId="35" fillId="0" borderId="0" xfId="0" applyFont="1" applyFill="1" applyBorder="1" applyAlignment="1"/>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龙门富力南昆山温泉养生谷E(成控调后分三个标段) 2 2" xfId="49"/>
    <cellStyle name="常规 2 106" xfId="50"/>
    <cellStyle name="常规_凯德·风尚三期景观工程植物造价估算" xfId="51"/>
    <cellStyle name="常规_16.工程量清单" xfId="52"/>
    <cellStyle name="常规 53" xfId="53"/>
    <cellStyle name="千位分隔[0]_二号清单地库" xfId="54"/>
    <cellStyle name="常规 2 2" xfId="55"/>
    <cellStyle name="常规_14.工程量清单-290（标准层）" xfId="56"/>
    <cellStyle name="_x0007_" xfId="57"/>
    <cellStyle name="常规 2" xfId="58"/>
    <cellStyle name="常规 10 6" xfId="59"/>
    <cellStyle name="常规 15" xfId="60"/>
    <cellStyle name="常规 11 4" xfId="61"/>
    <cellStyle name="Normal" xfId="62"/>
    <cellStyle name="常规 3 3 2 5" xfId="63"/>
    <cellStyle name="常规 3 2 3" xfId="64"/>
    <cellStyle name="千位分隔 6" xfId="65"/>
    <cellStyle name="千位分隔 9 3" xfId="66"/>
    <cellStyle name="常规_Retaining Wall-Xzdj" xfId="67"/>
  </cellStyles>
  <tableStyles count="0" defaultTableStyle="Table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externalLink" Target="externalLinks/externalLink18.xml"/><Relationship Id="rId25" Type="http://schemas.openxmlformats.org/officeDocument/2006/relationships/externalLink" Target="externalLinks/externalLink17.xml"/><Relationship Id="rId24" Type="http://schemas.openxmlformats.org/officeDocument/2006/relationships/externalLink" Target="externalLinks/externalLink16.xml"/><Relationship Id="rId23" Type="http://schemas.openxmlformats.org/officeDocument/2006/relationships/externalLink" Target="externalLinks/externalLink15.xml"/><Relationship Id="rId22" Type="http://schemas.openxmlformats.org/officeDocument/2006/relationships/externalLink" Target="externalLinks/externalLink14.xml"/><Relationship Id="rId21" Type="http://schemas.openxmlformats.org/officeDocument/2006/relationships/externalLink" Target="externalLinks/externalLink13.xml"/><Relationship Id="rId20" Type="http://schemas.openxmlformats.org/officeDocument/2006/relationships/externalLink" Target="externalLinks/externalLink12.xml"/><Relationship Id="rId2" Type="http://schemas.openxmlformats.org/officeDocument/2006/relationships/worksheet" Target="worksheets/sheet2.xml"/><Relationship Id="rId19" Type="http://schemas.openxmlformats.org/officeDocument/2006/relationships/externalLink" Target="externalLinks/externalLink11.xml"/><Relationship Id="rId18" Type="http://schemas.openxmlformats.org/officeDocument/2006/relationships/externalLink" Target="externalLinks/externalLink10.xml"/><Relationship Id="rId17" Type="http://schemas.openxmlformats.org/officeDocument/2006/relationships/externalLink" Target="externalLinks/externalLink9.xml"/><Relationship Id="rId16" Type="http://schemas.openxmlformats.org/officeDocument/2006/relationships/externalLink" Target="externalLinks/externalLink8.xml"/><Relationship Id="rId15" Type="http://schemas.openxmlformats.org/officeDocument/2006/relationships/externalLink" Target="externalLinks/externalLink7.xml"/><Relationship Id="rId14" Type="http://schemas.openxmlformats.org/officeDocument/2006/relationships/externalLink" Target="externalLinks/externalLink6.xml"/><Relationship Id="rId13" Type="http://schemas.openxmlformats.org/officeDocument/2006/relationships/externalLink" Target="externalLinks/externalLink5.xml"/><Relationship Id="rId12" Type="http://schemas.openxmlformats.org/officeDocument/2006/relationships/externalLink" Target="externalLinks/externalLink4.xml"/><Relationship Id="rId11" Type="http://schemas.openxmlformats.org/officeDocument/2006/relationships/externalLink" Target="externalLinks/externalLink3.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6" Type="http://schemas.openxmlformats.org/officeDocument/2006/relationships/image" Target="../media/image28.png"/><Relationship Id="rId25" Type="http://schemas.openxmlformats.org/officeDocument/2006/relationships/image" Target="../media/image27.png"/><Relationship Id="rId24" Type="http://schemas.openxmlformats.org/officeDocument/2006/relationships/image" Target="../media/image26.png"/><Relationship Id="rId23" Type="http://schemas.openxmlformats.org/officeDocument/2006/relationships/image" Target="../media/image15.png"/><Relationship Id="rId22" Type="http://schemas.openxmlformats.org/officeDocument/2006/relationships/image" Target="../media/image25.png"/><Relationship Id="rId21" Type="http://schemas.openxmlformats.org/officeDocument/2006/relationships/image" Target="../media/image24.png"/><Relationship Id="rId20" Type="http://schemas.openxmlformats.org/officeDocument/2006/relationships/image" Target="../media/image23.png"/><Relationship Id="rId2" Type="http://schemas.openxmlformats.org/officeDocument/2006/relationships/image" Target="../media/image2.png"/><Relationship Id="rId19" Type="http://schemas.openxmlformats.org/officeDocument/2006/relationships/image" Target="../media/image22.png"/><Relationship Id="rId18" Type="http://schemas.openxmlformats.org/officeDocument/2006/relationships/image" Target="../media/image21.png"/><Relationship Id="rId17" Type="http://schemas.openxmlformats.org/officeDocument/2006/relationships/image" Target="../media/image20.png"/><Relationship Id="rId16" Type="http://schemas.openxmlformats.org/officeDocument/2006/relationships/image" Target="../media/image19.png"/><Relationship Id="rId15" Type="http://schemas.openxmlformats.org/officeDocument/2006/relationships/image" Target="../media/image18.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31</xdr:row>
      <xdr:rowOff>0</xdr:rowOff>
    </xdr:from>
    <xdr:to>
      <xdr:col>12</xdr:col>
      <xdr:colOff>790575</xdr:colOff>
      <xdr:row>34</xdr:row>
      <xdr:rowOff>416560</xdr:rowOff>
    </xdr:to>
    <xdr:pic>
      <xdr:nvPicPr>
        <xdr:cNvPr id="2" name="图片 1"/>
        <xdr:cNvPicPr>
          <a:picLocks noChangeAspect="1"/>
        </xdr:cNvPicPr>
      </xdr:nvPicPr>
      <xdr:blipFill>
        <a:blip r:embed="rId1"/>
        <a:stretch>
          <a:fillRect/>
        </a:stretch>
      </xdr:blipFill>
      <xdr:spPr>
        <a:xfrm>
          <a:off x="12597130" y="1612900"/>
          <a:ext cx="790575" cy="416560"/>
        </a:xfrm>
        <a:prstGeom prst="rect">
          <a:avLst/>
        </a:prstGeom>
        <a:noFill/>
        <a:ln w="9525">
          <a:noFill/>
        </a:ln>
      </xdr:spPr>
    </xdr:pic>
    <xdr:clientData/>
  </xdr:twoCellAnchor>
  <xdr:twoCellAnchor editAs="oneCell">
    <xdr:from>
      <xdr:col>12</xdr:col>
      <xdr:colOff>0</xdr:colOff>
      <xdr:row>30</xdr:row>
      <xdr:rowOff>0</xdr:rowOff>
    </xdr:from>
    <xdr:to>
      <xdr:col>12</xdr:col>
      <xdr:colOff>777875</xdr:colOff>
      <xdr:row>174</xdr:row>
      <xdr:rowOff>142875</xdr:rowOff>
    </xdr:to>
    <xdr:pic>
      <xdr:nvPicPr>
        <xdr:cNvPr id="3" name="图片 2"/>
        <xdr:cNvPicPr>
          <a:picLocks noChangeAspect="1"/>
        </xdr:cNvPicPr>
      </xdr:nvPicPr>
      <xdr:blipFill>
        <a:blip r:embed="rId2"/>
        <a:stretch>
          <a:fillRect/>
        </a:stretch>
      </xdr:blipFill>
      <xdr:spPr>
        <a:xfrm>
          <a:off x="12597130" y="1612900"/>
          <a:ext cx="777875" cy="714375"/>
        </a:xfrm>
        <a:prstGeom prst="rect">
          <a:avLst/>
        </a:prstGeom>
        <a:noFill/>
        <a:ln w="9525">
          <a:noFill/>
        </a:ln>
      </xdr:spPr>
    </xdr:pic>
    <xdr:clientData/>
  </xdr:twoCellAnchor>
  <xdr:twoCellAnchor editAs="oneCell">
    <xdr:from>
      <xdr:col>12</xdr:col>
      <xdr:colOff>0</xdr:colOff>
      <xdr:row>29</xdr:row>
      <xdr:rowOff>0</xdr:rowOff>
    </xdr:from>
    <xdr:to>
      <xdr:col>12</xdr:col>
      <xdr:colOff>781685</xdr:colOff>
      <xdr:row>174</xdr:row>
      <xdr:rowOff>109855</xdr:rowOff>
    </xdr:to>
    <xdr:pic>
      <xdr:nvPicPr>
        <xdr:cNvPr id="4" name="图片 3"/>
        <xdr:cNvPicPr>
          <a:picLocks noChangeAspect="1"/>
        </xdr:cNvPicPr>
      </xdr:nvPicPr>
      <xdr:blipFill>
        <a:blip r:embed="rId3"/>
        <a:stretch>
          <a:fillRect/>
        </a:stretch>
      </xdr:blipFill>
      <xdr:spPr>
        <a:xfrm>
          <a:off x="12597130" y="1612900"/>
          <a:ext cx="781685" cy="681355"/>
        </a:xfrm>
        <a:prstGeom prst="rect">
          <a:avLst/>
        </a:prstGeom>
        <a:noFill/>
        <a:ln w="9525">
          <a:noFill/>
        </a:ln>
      </xdr:spPr>
    </xdr:pic>
    <xdr:clientData/>
  </xdr:twoCellAnchor>
  <xdr:twoCellAnchor editAs="oneCell">
    <xdr:from>
      <xdr:col>12</xdr:col>
      <xdr:colOff>0</xdr:colOff>
      <xdr:row>28</xdr:row>
      <xdr:rowOff>0</xdr:rowOff>
    </xdr:from>
    <xdr:to>
      <xdr:col>12</xdr:col>
      <xdr:colOff>790575</xdr:colOff>
      <xdr:row>174</xdr:row>
      <xdr:rowOff>11430</xdr:rowOff>
    </xdr:to>
    <xdr:pic>
      <xdr:nvPicPr>
        <xdr:cNvPr id="5" name="图片 4"/>
        <xdr:cNvPicPr>
          <a:picLocks noChangeAspect="1"/>
        </xdr:cNvPicPr>
      </xdr:nvPicPr>
      <xdr:blipFill>
        <a:blip r:embed="rId4"/>
        <a:stretch>
          <a:fillRect/>
        </a:stretch>
      </xdr:blipFill>
      <xdr:spPr>
        <a:xfrm>
          <a:off x="12597130" y="1612900"/>
          <a:ext cx="790575" cy="582930"/>
        </a:xfrm>
        <a:prstGeom prst="rect">
          <a:avLst/>
        </a:prstGeom>
        <a:noFill/>
        <a:ln w="9525">
          <a:noFill/>
        </a:ln>
      </xdr:spPr>
    </xdr:pic>
    <xdr:clientData/>
  </xdr:twoCellAnchor>
  <xdr:twoCellAnchor editAs="oneCell">
    <xdr:from>
      <xdr:col>12</xdr:col>
      <xdr:colOff>0</xdr:colOff>
      <xdr:row>27</xdr:row>
      <xdr:rowOff>0</xdr:rowOff>
    </xdr:from>
    <xdr:to>
      <xdr:col>12</xdr:col>
      <xdr:colOff>772795</xdr:colOff>
      <xdr:row>174</xdr:row>
      <xdr:rowOff>240030</xdr:rowOff>
    </xdr:to>
    <xdr:pic>
      <xdr:nvPicPr>
        <xdr:cNvPr id="6" name="图片 5"/>
        <xdr:cNvPicPr>
          <a:picLocks noChangeAspect="1"/>
        </xdr:cNvPicPr>
      </xdr:nvPicPr>
      <xdr:blipFill>
        <a:blip r:embed="rId5"/>
        <a:stretch>
          <a:fillRect/>
        </a:stretch>
      </xdr:blipFill>
      <xdr:spPr>
        <a:xfrm>
          <a:off x="12597130" y="1612900"/>
          <a:ext cx="772795" cy="811530"/>
        </a:xfrm>
        <a:prstGeom prst="rect">
          <a:avLst/>
        </a:prstGeom>
        <a:noFill/>
        <a:ln w="9525">
          <a:noFill/>
        </a:ln>
      </xdr:spPr>
    </xdr:pic>
    <xdr:clientData/>
  </xdr:twoCellAnchor>
  <xdr:twoCellAnchor editAs="oneCell">
    <xdr:from>
      <xdr:col>12</xdr:col>
      <xdr:colOff>0</xdr:colOff>
      <xdr:row>25</xdr:row>
      <xdr:rowOff>0</xdr:rowOff>
    </xdr:from>
    <xdr:to>
      <xdr:col>12</xdr:col>
      <xdr:colOff>800100</xdr:colOff>
      <xdr:row>174</xdr:row>
      <xdr:rowOff>104775</xdr:rowOff>
    </xdr:to>
    <xdr:pic>
      <xdr:nvPicPr>
        <xdr:cNvPr id="7" name="图片 6"/>
        <xdr:cNvPicPr>
          <a:picLocks noChangeAspect="1"/>
        </xdr:cNvPicPr>
      </xdr:nvPicPr>
      <xdr:blipFill>
        <a:blip r:embed="rId6"/>
        <a:stretch>
          <a:fillRect/>
        </a:stretch>
      </xdr:blipFill>
      <xdr:spPr>
        <a:xfrm>
          <a:off x="12597130" y="1612900"/>
          <a:ext cx="800100" cy="676275"/>
        </a:xfrm>
        <a:prstGeom prst="rect">
          <a:avLst/>
        </a:prstGeom>
        <a:noFill/>
        <a:ln w="9525">
          <a:noFill/>
        </a:ln>
      </xdr:spPr>
    </xdr:pic>
    <xdr:clientData/>
  </xdr:twoCellAnchor>
  <xdr:twoCellAnchor editAs="oneCell">
    <xdr:from>
      <xdr:col>12</xdr:col>
      <xdr:colOff>0</xdr:colOff>
      <xdr:row>26</xdr:row>
      <xdr:rowOff>0</xdr:rowOff>
    </xdr:from>
    <xdr:to>
      <xdr:col>12</xdr:col>
      <xdr:colOff>781050</xdr:colOff>
      <xdr:row>35</xdr:row>
      <xdr:rowOff>0</xdr:rowOff>
    </xdr:to>
    <xdr:pic>
      <xdr:nvPicPr>
        <xdr:cNvPr id="8" name="图片 7"/>
        <xdr:cNvPicPr>
          <a:picLocks noChangeAspect="1"/>
        </xdr:cNvPicPr>
      </xdr:nvPicPr>
      <xdr:blipFill>
        <a:blip r:embed="rId7"/>
        <a:stretch>
          <a:fillRect/>
        </a:stretch>
      </xdr:blipFill>
      <xdr:spPr>
        <a:xfrm>
          <a:off x="12597130" y="1612900"/>
          <a:ext cx="781050" cy="571500"/>
        </a:xfrm>
        <a:prstGeom prst="rect">
          <a:avLst/>
        </a:prstGeom>
        <a:noFill/>
        <a:ln w="9525">
          <a:noFill/>
        </a:ln>
      </xdr:spPr>
    </xdr:pic>
    <xdr:clientData/>
  </xdr:twoCellAnchor>
  <xdr:twoCellAnchor editAs="oneCell">
    <xdr:from>
      <xdr:col>12</xdr:col>
      <xdr:colOff>0</xdr:colOff>
      <xdr:row>112</xdr:row>
      <xdr:rowOff>0</xdr:rowOff>
    </xdr:from>
    <xdr:to>
      <xdr:col>12</xdr:col>
      <xdr:colOff>790575</xdr:colOff>
      <xdr:row>174</xdr:row>
      <xdr:rowOff>522605</xdr:rowOff>
    </xdr:to>
    <xdr:pic>
      <xdr:nvPicPr>
        <xdr:cNvPr id="9" name="图片 8"/>
        <xdr:cNvPicPr>
          <a:picLocks noChangeAspect="1"/>
        </xdr:cNvPicPr>
      </xdr:nvPicPr>
      <xdr:blipFill>
        <a:blip r:embed="rId8"/>
        <a:stretch>
          <a:fillRect/>
        </a:stretch>
      </xdr:blipFill>
      <xdr:spPr>
        <a:xfrm>
          <a:off x="12597130" y="2184400"/>
          <a:ext cx="790575" cy="522605"/>
        </a:xfrm>
        <a:prstGeom prst="rect">
          <a:avLst/>
        </a:prstGeom>
        <a:noFill/>
        <a:ln w="9525">
          <a:noFill/>
        </a:ln>
      </xdr:spPr>
    </xdr:pic>
    <xdr:clientData/>
  </xdr:twoCellAnchor>
  <xdr:twoCellAnchor editAs="oneCell">
    <xdr:from>
      <xdr:col>12</xdr:col>
      <xdr:colOff>0</xdr:colOff>
      <xdr:row>197</xdr:row>
      <xdr:rowOff>0</xdr:rowOff>
    </xdr:from>
    <xdr:to>
      <xdr:col>12</xdr:col>
      <xdr:colOff>781050</xdr:colOff>
      <xdr:row>279</xdr:row>
      <xdr:rowOff>13970</xdr:rowOff>
    </xdr:to>
    <xdr:pic>
      <xdr:nvPicPr>
        <xdr:cNvPr id="10" name="图片 9"/>
        <xdr:cNvPicPr>
          <a:picLocks noChangeAspect="1"/>
        </xdr:cNvPicPr>
      </xdr:nvPicPr>
      <xdr:blipFill>
        <a:blip r:embed="rId9"/>
        <a:stretch>
          <a:fillRect/>
        </a:stretch>
      </xdr:blipFill>
      <xdr:spPr>
        <a:xfrm>
          <a:off x="12597130" y="2755900"/>
          <a:ext cx="781050" cy="375920"/>
        </a:xfrm>
        <a:prstGeom prst="rect">
          <a:avLst/>
        </a:prstGeom>
        <a:noFill/>
        <a:ln w="9525">
          <a:noFill/>
        </a:ln>
      </xdr:spPr>
    </xdr:pic>
    <xdr:clientData/>
  </xdr:twoCellAnchor>
  <xdr:twoCellAnchor editAs="oneCell">
    <xdr:from>
      <xdr:col>12</xdr:col>
      <xdr:colOff>0</xdr:colOff>
      <xdr:row>198</xdr:row>
      <xdr:rowOff>0</xdr:rowOff>
    </xdr:from>
    <xdr:to>
      <xdr:col>12</xdr:col>
      <xdr:colOff>781685</xdr:colOff>
      <xdr:row>279</xdr:row>
      <xdr:rowOff>0</xdr:rowOff>
    </xdr:to>
    <xdr:pic>
      <xdr:nvPicPr>
        <xdr:cNvPr id="11" name="图片 10"/>
        <xdr:cNvPicPr>
          <a:picLocks noChangeAspect="1"/>
        </xdr:cNvPicPr>
      </xdr:nvPicPr>
      <xdr:blipFill>
        <a:blip r:embed="rId10"/>
        <a:stretch>
          <a:fillRect/>
        </a:stretch>
      </xdr:blipFill>
      <xdr:spPr>
        <a:xfrm>
          <a:off x="12597130" y="2755900"/>
          <a:ext cx="781685" cy="361950"/>
        </a:xfrm>
        <a:prstGeom prst="rect">
          <a:avLst/>
        </a:prstGeom>
        <a:noFill/>
        <a:ln w="9525">
          <a:noFill/>
        </a:ln>
      </xdr:spPr>
    </xdr:pic>
    <xdr:clientData/>
  </xdr:twoCellAnchor>
  <xdr:twoCellAnchor editAs="oneCell">
    <xdr:from>
      <xdr:col>12</xdr:col>
      <xdr:colOff>0</xdr:colOff>
      <xdr:row>199</xdr:row>
      <xdr:rowOff>0</xdr:rowOff>
    </xdr:from>
    <xdr:to>
      <xdr:col>12</xdr:col>
      <xdr:colOff>771525</xdr:colOff>
      <xdr:row>279</xdr:row>
      <xdr:rowOff>14605</xdr:rowOff>
    </xdr:to>
    <xdr:pic>
      <xdr:nvPicPr>
        <xdr:cNvPr id="12" name="图片 11"/>
        <xdr:cNvPicPr>
          <a:picLocks noChangeAspect="1"/>
        </xdr:cNvPicPr>
      </xdr:nvPicPr>
      <xdr:blipFill>
        <a:blip r:embed="rId11"/>
        <a:stretch>
          <a:fillRect/>
        </a:stretch>
      </xdr:blipFill>
      <xdr:spPr>
        <a:xfrm>
          <a:off x="12597130" y="2755900"/>
          <a:ext cx="771525" cy="376555"/>
        </a:xfrm>
        <a:prstGeom prst="rect">
          <a:avLst/>
        </a:prstGeom>
        <a:noFill/>
        <a:ln w="9525">
          <a:noFill/>
        </a:ln>
      </xdr:spPr>
    </xdr:pic>
    <xdr:clientData/>
  </xdr:twoCellAnchor>
  <xdr:twoCellAnchor editAs="oneCell">
    <xdr:from>
      <xdr:col>12</xdr:col>
      <xdr:colOff>0</xdr:colOff>
      <xdr:row>252</xdr:row>
      <xdr:rowOff>0</xdr:rowOff>
    </xdr:from>
    <xdr:to>
      <xdr:col>13</xdr:col>
      <xdr:colOff>0</xdr:colOff>
      <xdr:row>280</xdr:row>
      <xdr:rowOff>104140</xdr:rowOff>
    </xdr:to>
    <xdr:pic>
      <xdr:nvPicPr>
        <xdr:cNvPr id="13" name="图片 12"/>
        <xdr:cNvPicPr>
          <a:picLocks noChangeAspect="1"/>
        </xdr:cNvPicPr>
      </xdr:nvPicPr>
      <xdr:blipFill>
        <a:blip r:embed="rId12"/>
        <a:stretch>
          <a:fillRect/>
        </a:stretch>
      </xdr:blipFill>
      <xdr:spPr>
        <a:xfrm>
          <a:off x="12597130" y="2755900"/>
          <a:ext cx="809625" cy="647065"/>
        </a:xfrm>
        <a:prstGeom prst="rect">
          <a:avLst/>
        </a:prstGeom>
        <a:noFill/>
        <a:ln w="9525">
          <a:noFill/>
        </a:ln>
      </xdr:spPr>
    </xdr:pic>
    <xdr:clientData/>
  </xdr:twoCellAnchor>
  <xdr:twoCellAnchor editAs="oneCell">
    <xdr:from>
      <xdr:col>12</xdr:col>
      <xdr:colOff>0</xdr:colOff>
      <xdr:row>255</xdr:row>
      <xdr:rowOff>0</xdr:rowOff>
    </xdr:from>
    <xdr:to>
      <xdr:col>12</xdr:col>
      <xdr:colOff>771525</xdr:colOff>
      <xdr:row>280</xdr:row>
      <xdr:rowOff>53975</xdr:rowOff>
    </xdr:to>
    <xdr:pic>
      <xdr:nvPicPr>
        <xdr:cNvPr id="14" name="图片 13"/>
        <xdr:cNvPicPr>
          <a:picLocks noChangeAspect="1"/>
        </xdr:cNvPicPr>
      </xdr:nvPicPr>
      <xdr:blipFill>
        <a:blip r:embed="rId13"/>
        <a:stretch>
          <a:fillRect/>
        </a:stretch>
      </xdr:blipFill>
      <xdr:spPr>
        <a:xfrm>
          <a:off x="12597130" y="2755900"/>
          <a:ext cx="771525" cy="596900"/>
        </a:xfrm>
        <a:prstGeom prst="rect">
          <a:avLst/>
        </a:prstGeom>
        <a:noFill/>
        <a:ln w="9525">
          <a:noFill/>
        </a:ln>
      </xdr:spPr>
    </xdr:pic>
    <xdr:clientData/>
  </xdr:twoCellAnchor>
  <xdr:twoCellAnchor editAs="oneCell">
    <xdr:from>
      <xdr:col>12</xdr:col>
      <xdr:colOff>0</xdr:colOff>
      <xdr:row>253</xdr:row>
      <xdr:rowOff>0</xdr:rowOff>
    </xdr:from>
    <xdr:to>
      <xdr:col>12</xdr:col>
      <xdr:colOff>790575</xdr:colOff>
      <xdr:row>279</xdr:row>
      <xdr:rowOff>13335</xdr:rowOff>
    </xdr:to>
    <xdr:pic>
      <xdr:nvPicPr>
        <xdr:cNvPr id="15" name="图片 14"/>
        <xdr:cNvPicPr>
          <a:picLocks noChangeAspect="1"/>
        </xdr:cNvPicPr>
      </xdr:nvPicPr>
      <xdr:blipFill>
        <a:blip r:embed="rId14"/>
        <a:stretch>
          <a:fillRect/>
        </a:stretch>
      </xdr:blipFill>
      <xdr:spPr>
        <a:xfrm>
          <a:off x="12597130" y="2755900"/>
          <a:ext cx="790575" cy="375285"/>
        </a:xfrm>
        <a:prstGeom prst="rect">
          <a:avLst/>
        </a:prstGeom>
        <a:noFill/>
        <a:ln w="9525">
          <a:noFill/>
        </a:ln>
      </xdr:spPr>
    </xdr:pic>
    <xdr:clientData/>
  </xdr:twoCellAnchor>
  <xdr:twoCellAnchor editAs="oneCell">
    <xdr:from>
      <xdr:col>12</xdr:col>
      <xdr:colOff>0</xdr:colOff>
      <xdr:row>254</xdr:row>
      <xdr:rowOff>0</xdr:rowOff>
    </xdr:from>
    <xdr:to>
      <xdr:col>12</xdr:col>
      <xdr:colOff>791210</xdr:colOff>
      <xdr:row>279</xdr:row>
      <xdr:rowOff>10160</xdr:rowOff>
    </xdr:to>
    <xdr:pic>
      <xdr:nvPicPr>
        <xdr:cNvPr id="26" name="图片 25"/>
        <xdr:cNvPicPr>
          <a:picLocks noChangeAspect="1"/>
        </xdr:cNvPicPr>
      </xdr:nvPicPr>
      <xdr:blipFill>
        <a:blip r:embed="rId15"/>
        <a:stretch>
          <a:fillRect/>
        </a:stretch>
      </xdr:blipFill>
      <xdr:spPr>
        <a:xfrm>
          <a:off x="12597130" y="2755900"/>
          <a:ext cx="791210" cy="372110"/>
        </a:xfrm>
        <a:prstGeom prst="rect">
          <a:avLst/>
        </a:prstGeom>
        <a:noFill/>
        <a:ln w="9525">
          <a:noFill/>
        </a:ln>
      </xdr:spPr>
    </xdr:pic>
    <xdr:clientData/>
  </xdr:twoCellAnchor>
  <xdr:twoCellAnchor>
    <xdr:from>
      <xdr:col>12</xdr:col>
      <xdr:colOff>0</xdr:colOff>
      <xdr:row>123</xdr:row>
      <xdr:rowOff>0</xdr:rowOff>
    </xdr:from>
    <xdr:to>
      <xdr:col>12</xdr:col>
      <xdr:colOff>756285</xdr:colOff>
      <xdr:row>123</xdr:row>
      <xdr:rowOff>538480</xdr:rowOff>
    </xdr:to>
    <xdr:pic>
      <xdr:nvPicPr>
        <xdr:cNvPr id="29" name="图片 3"/>
        <xdr:cNvPicPr>
          <a:picLocks noChangeAspect="1"/>
        </xdr:cNvPicPr>
      </xdr:nvPicPr>
      <xdr:blipFill>
        <a:blip r:embed="rId16"/>
        <a:stretch>
          <a:fillRect/>
        </a:stretch>
      </xdr:blipFill>
      <xdr:spPr>
        <a:xfrm>
          <a:off x="12597130" y="2184400"/>
          <a:ext cx="756285" cy="0"/>
        </a:xfrm>
        <a:prstGeom prst="rect">
          <a:avLst/>
        </a:prstGeom>
        <a:noFill/>
        <a:ln>
          <a:noFill/>
        </a:ln>
      </xdr:spPr>
    </xdr:pic>
    <xdr:clientData/>
  </xdr:twoCellAnchor>
  <xdr:twoCellAnchor>
    <xdr:from>
      <xdr:col>13</xdr:col>
      <xdr:colOff>0</xdr:colOff>
      <xdr:row>123</xdr:row>
      <xdr:rowOff>0</xdr:rowOff>
    </xdr:from>
    <xdr:to>
      <xdr:col>13</xdr:col>
      <xdr:colOff>643890</xdr:colOff>
      <xdr:row>123</xdr:row>
      <xdr:rowOff>504825</xdr:rowOff>
    </xdr:to>
    <xdr:pic>
      <xdr:nvPicPr>
        <xdr:cNvPr id="30" name="图片 4"/>
        <xdr:cNvPicPr>
          <a:picLocks noChangeAspect="1"/>
        </xdr:cNvPicPr>
      </xdr:nvPicPr>
      <xdr:blipFill>
        <a:blip r:embed="rId17"/>
        <a:stretch>
          <a:fillRect/>
        </a:stretch>
      </xdr:blipFill>
      <xdr:spPr>
        <a:xfrm>
          <a:off x="13406755" y="2184400"/>
          <a:ext cx="643890" cy="0"/>
        </a:xfrm>
        <a:prstGeom prst="rect">
          <a:avLst/>
        </a:prstGeom>
        <a:noFill/>
        <a:ln>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4</xdr:row>
      <xdr:rowOff>0</xdr:rowOff>
    </xdr:from>
    <xdr:to>
      <xdr:col>12</xdr:col>
      <xdr:colOff>790575</xdr:colOff>
      <xdr:row>5</xdr:row>
      <xdr:rowOff>248920</xdr:rowOff>
    </xdr:to>
    <xdr:pic>
      <xdr:nvPicPr>
        <xdr:cNvPr id="2" name="图片 1"/>
        <xdr:cNvPicPr>
          <a:picLocks noChangeAspect="1"/>
        </xdr:cNvPicPr>
      </xdr:nvPicPr>
      <xdr:blipFill>
        <a:blip r:embed="rId1"/>
        <a:stretch>
          <a:fillRect/>
        </a:stretch>
      </xdr:blipFill>
      <xdr:spPr>
        <a:xfrm>
          <a:off x="12597130" y="1041400"/>
          <a:ext cx="790575" cy="429895"/>
        </a:xfrm>
        <a:prstGeom prst="rect">
          <a:avLst/>
        </a:prstGeom>
        <a:noFill/>
        <a:ln w="9525">
          <a:noFill/>
        </a:ln>
      </xdr:spPr>
    </xdr:pic>
    <xdr:clientData/>
  </xdr:twoCellAnchor>
  <xdr:twoCellAnchor editAs="oneCell">
    <xdr:from>
      <xdr:col>12</xdr:col>
      <xdr:colOff>0</xdr:colOff>
      <xdr:row>4</xdr:row>
      <xdr:rowOff>0</xdr:rowOff>
    </xdr:from>
    <xdr:to>
      <xdr:col>12</xdr:col>
      <xdr:colOff>777875</xdr:colOff>
      <xdr:row>6</xdr:row>
      <xdr:rowOff>112395</xdr:rowOff>
    </xdr:to>
    <xdr:pic>
      <xdr:nvPicPr>
        <xdr:cNvPr id="3" name="图片 2"/>
        <xdr:cNvPicPr>
          <a:picLocks noChangeAspect="1"/>
        </xdr:cNvPicPr>
      </xdr:nvPicPr>
      <xdr:blipFill>
        <a:blip r:embed="rId2"/>
        <a:stretch>
          <a:fillRect/>
        </a:stretch>
      </xdr:blipFill>
      <xdr:spPr>
        <a:xfrm>
          <a:off x="12597130" y="1041400"/>
          <a:ext cx="777875" cy="721995"/>
        </a:xfrm>
        <a:prstGeom prst="rect">
          <a:avLst/>
        </a:prstGeom>
        <a:noFill/>
        <a:ln w="9525">
          <a:noFill/>
        </a:ln>
      </xdr:spPr>
    </xdr:pic>
    <xdr:clientData/>
  </xdr:twoCellAnchor>
  <xdr:twoCellAnchor editAs="oneCell">
    <xdr:from>
      <xdr:col>12</xdr:col>
      <xdr:colOff>0</xdr:colOff>
      <xdr:row>4</xdr:row>
      <xdr:rowOff>0</xdr:rowOff>
    </xdr:from>
    <xdr:to>
      <xdr:col>12</xdr:col>
      <xdr:colOff>781685</xdr:colOff>
      <xdr:row>6</xdr:row>
      <xdr:rowOff>79375</xdr:rowOff>
    </xdr:to>
    <xdr:pic>
      <xdr:nvPicPr>
        <xdr:cNvPr id="4" name="图片 3"/>
        <xdr:cNvPicPr>
          <a:picLocks noChangeAspect="1"/>
        </xdr:cNvPicPr>
      </xdr:nvPicPr>
      <xdr:blipFill>
        <a:blip r:embed="rId3"/>
        <a:stretch>
          <a:fillRect/>
        </a:stretch>
      </xdr:blipFill>
      <xdr:spPr>
        <a:xfrm>
          <a:off x="12597130" y="1041400"/>
          <a:ext cx="781685" cy="688975"/>
        </a:xfrm>
        <a:prstGeom prst="rect">
          <a:avLst/>
        </a:prstGeom>
        <a:noFill/>
        <a:ln w="9525">
          <a:noFill/>
        </a:ln>
      </xdr:spPr>
    </xdr:pic>
    <xdr:clientData/>
  </xdr:twoCellAnchor>
  <xdr:twoCellAnchor editAs="oneCell">
    <xdr:from>
      <xdr:col>12</xdr:col>
      <xdr:colOff>0</xdr:colOff>
      <xdr:row>4</xdr:row>
      <xdr:rowOff>0</xdr:rowOff>
    </xdr:from>
    <xdr:to>
      <xdr:col>12</xdr:col>
      <xdr:colOff>790575</xdr:colOff>
      <xdr:row>5</xdr:row>
      <xdr:rowOff>392430</xdr:rowOff>
    </xdr:to>
    <xdr:pic>
      <xdr:nvPicPr>
        <xdr:cNvPr id="5" name="图片 4"/>
        <xdr:cNvPicPr>
          <a:picLocks noChangeAspect="1"/>
        </xdr:cNvPicPr>
      </xdr:nvPicPr>
      <xdr:blipFill>
        <a:blip r:embed="rId4"/>
        <a:stretch>
          <a:fillRect/>
        </a:stretch>
      </xdr:blipFill>
      <xdr:spPr>
        <a:xfrm>
          <a:off x="12597130" y="1041400"/>
          <a:ext cx="790575" cy="573405"/>
        </a:xfrm>
        <a:prstGeom prst="rect">
          <a:avLst/>
        </a:prstGeom>
        <a:noFill/>
        <a:ln w="9525">
          <a:noFill/>
        </a:ln>
      </xdr:spPr>
    </xdr:pic>
    <xdr:clientData/>
  </xdr:twoCellAnchor>
  <xdr:twoCellAnchor editAs="oneCell">
    <xdr:from>
      <xdr:col>12</xdr:col>
      <xdr:colOff>0</xdr:colOff>
      <xdr:row>4</xdr:row>
      <xdr:rowOff>0</xdr:rowOff>
    </xdr:from>
    <xdr:to>
      <xdr:col>12</xdr:col>
      <xdr:colOff>772795</xdr:colOff>
      <xdr:row>6</xdr:row>
      <xdr:rowOff>209550</xdr:rowOff>
    </xdr:to>
    <xdr:pic>
      <xdr:nvPicPr>
        <xdr:cNvPr id="6" name="图片 5"/>
        <xdr:cNvPicPr>
          <a:picLocks noChangeAspect="1"/>
        </xdr:cNvPicPr>
      </xdr:nvPicPr>
      <xdr:blipFill>
        <a:blip r:embed="rId5"/>
        <a:stretch>
          <a:fillRect/>
        </a:stretch>
      </xdr:blipFill>
      <xdr:spPr>
        <a:xfrm>
          <a:off x="12597130" y="1041400"/>
          <a:ext cx="772795" cy="819150"/>
        </a:xfrm>
        <a:prstGeom prst="rect">
          <a:avLst/>
        </a:prstGeom>
        <a:noFill/>
        <a:ln w="9525">
          <a:noFill/>
        </a:ln>
      </xdr:spPr>
    </xdr:pic>
    <xdr:clientData/>
  </xdr:twoCellAnchor>
  <xdr:twoCellAnchor editAs="oneCell">
    <xdr:from>
      <xdr:col>12</xdr:col>
      <xdr:colOff>0</xdr:colOff>
      <xdr:row>4</xdr:row>
      <xdr:rowOff>0</xdr:rowOff>
    </xdr:from>
    <xdr:to>
      <xdr:col>12</xdr:col>
      <xdr:colOff>800100</xdr:colOff>
      <xdr:row>6</xdr:row>
      <xdr:rowOff>74295</xdr:rowOff>
    </xdr:to>
    <xdr:pic>
      <xdr:nvPicPr>
        <xdr:cNvPr id="7" name="图片 6"/>
        <xdr:cNvPicPr>
          <a:picLocks noChangeAspect="1"/>
        </xdr:cNvPicPr>
      </xdr:nvPicPr>
      <xdr:blipFill>
        <a:blip r:embed="rId6"/>
        <a:stretch>
          <a:fillRect/>
        </a:stretch>
      </xdr:blipFill>
      <xdr:spPr>
        <a:xfrm>
          <a:off x="12597130" y="1041400"/>
          <a:ext cx="800100" cy="683895"/>
        </a:xfrm>
        <a:prstGeom prst="rect">
          <a:avLst/>
        </a:prstGeom>
        <a:noFill/>
        <a:ln w="9525">
          <a:noFill/>
        </a:ln>
      </xdr:spPr>
    </xdr:pic>
    <xdr:clientData/>
  </xdr:twoCellAnchor>
  <xdr:twoCellAnchor editAs="oneCell">
    <xdr:from>
      <xdr:col>12</xdr:col>
      <xdr:colOff>0</xdr:colOff>
      <xdr:row>4</xdr:row>
      <xdr:rowOff>0</xdr:rowOff>
    </xdr:from>
    <xdr:to>
      <xdr:col>12</xdr:col>
      <xdr:colOff>781050</xdr:colOff>
      <xdr:row>5</xdr:row>
      <xdr:rowOff>381000</xdr:rowOff>
    </xdr:to>
    <xdr:pic>
      <xdr:nvPicPr>
        <xdr:cNvPr id="8" name="图片 7"/>
        <xdr:cNvPicPr>
          <a:picLocks noChangeAspect="1"/>
        </xdr:cNvPicPr>
      </xdr:nvPicPr>
      <xdr:blipFill>
        <a:blip r:embed="rId7"/>
        <a:stretch>
          <a:fillRect/>
        </a:stretch>
      </xdr:blipFill>
      <xdr:spPr>
        <a:xfrm>
          <a:off x="12597130" y="1041400"/>
          <a:ext cx="781050" cy="561975"/>
        </a:xfrm>
        <a:prstGeom prst="rect">
          <a:avLst/>
        </a:prstGeom>
        <a:noFill/>
        <a:ln w="9525">
          <a:noFill/>
        </a:ln>
      </xdr:spPr>
    </xdr:pic>
    <xdr:clientData/>
  </xdr:twoCellAnchor>
  <xdr:twoCellAnchor editAs="oneCell">
    <xdr:from>
      <xdr:col>12</xdr:col>
      <xdr:colOff>0</xdr:colOff>
      <xdr:row>4</xdr:row>
      <xdr:rowOff>0</xdr:rowOff>
    </xdr:from>
    <xdr:to>
      <xdr:col>12</xdr:col>
      <xdr:colOff>790575</xdr:colOff>
      <xdr:row>5</xdr:row>
      <xdr:rowOff>354965</xdr:rowOff>
    </xdr:to>
    <xdr:pic>
      <xdr:nvPicPr>
        <xdr:cNvPr id="9" name="图片 8"/>
        <xdr:cNvPicPr>
          <a:picLocks noChangeAspect="1"/>
        </xdr:cNvPicPr>
      </xdr:nvPicPr>
      <xdr:blipFill>
        <a:blip r:embed="rId8"/>
        <a:stretch>
          <a:fillRect/>
        </a:stretch>
      </xdr:blipFill>
      <xdr:spPr>
        <a:xfrm>
          <a:off x="12597130" y="1041400"/>
          <a:ext cx="790575" cy="535940"/>
        </a:xfrm>
        <a:prstGeom prst="rect">
          <a:avLst/>
        </a:prstGeom>
        <a:noFill/>
        <a:ln w="9525">
          <a:noFill/>
        </a:ln>
      </xdr:spPr>
    </xdr:pic>
    <xdr:clientData/>
  </xdr:twoCellAnchor>
  <xdr:twoCellAnchor editAs="oneCell">
    <xdr:from>
      <xdr:col>12</xdr:col>
      <xdr:colOff>0</xdr:colOff>
      <xdr:row>4</xdr:row>
      <xdr:rowOff>0</xdr:rowOff>
    </xdr:from>
    <xdr:to>
      <xdr:col>12</xdr:col>
      <xdr:colOff>781050</xdr:colOff>
      <xdr:row>5</xdr:row>
      <xdr:rowOff>242570</xdr:rowOff>
    </xdr:to>
    <xdr:pic>
      <xdr:nvPicPr>
        <xdr:cNvPr id="10" name="图片 9"/>
        <xdr:cNvPicPr>
          <a:picLocks noChangeAspect="1"/>
        </xdr:cNvPicPr>
      </xdr:nvPicPr>
      <xdr:blipFill>
        <a:blip r:embed="rId9"/>
        <a:stretch>
          <a:fillRect/>
        </a:stretch>
      </xdr:blipFill>
      <xdr:spPr>
        <a:xfrm>
          <a:off x="12597130" y="1041400"/>
          <a:ext cx="781050" cy="423545"/>
        </a:xfrm>
        <a:prstGeom prst="rect">
          <a:avLst/>
        </a:prstGeom>
        <a:noFill/>
        <a:ln w="9525">
          <a:noFill/>
        </a:ln>
      </xdr:spPr>
    </xdr:pic>
    <xdr:clientData/>
  </xdr:twoCellAnchor>
  <xdr:twoCellAnchor editAs="oneCell">
    <xdr:from>
      <xdr:col>12</xdr:col>
      <xdr:colOff>0</xdr:colOff>
      <xdr:row>4</xdr:row>
      <xdr:rowOff>0</xdr:rowOff>
    </xdr:from>
    <xdr:to>
      <xdr:col>12</xdr:col>
      <xdr:colOff>781685</xdr:colOff>
      <xdr:row>5</xdr:row>
      <xdr:rowOff>228600</xdr:rowOff>
    </xdr:to>
    <xdr:pic>
      <xdr:nvPicPr>
        <xdr:cNvPr id="11" name="图片 10"/>
        <xdr:cNvPicPr>
          <a:picLocks noChangeAspect="1"/>
        </xdr:cNvPicPr>
      </xdr:nvPicPr>
      <xdr:blipFill>
        <a:blip r:embed="rId10"/>
        <a:stretch>
          <a:fillRect/>
        </a:stretch>
      </xdr:blipFill>
      <xdr:spPr>
        <a:xfrm>
          <a:off x="12597130" y="1041400"/>
          <a:ext cx="781685" cy="409575"/>
        </a:xfrm>
        <a:prstGeom prst="rect">
          <a:avLst/>
        </a:prstGeom>
        <a:noFill/>
        <a:ln w="9525">
          <a:noFill/>
        </a:ln>
      </xdr:spPr>
    </xdr:pic>
    <xdr:clientData/>
  </xdr:twoCellAnchor>
  <xdr:twoCellAnchor editAs="oneCell">
    <xdr:from>
      <xdr:col>12</xdr:col>
      <xdr:colOff>0</xdr:colOff>
      <xdr:row>4</xdr:row>
      <xdr:rowOff>0</xdr:rowOff>
    </xdr:from>
    <xdr:to>
      <xdr:col>12</xdr:col>
      <xdr:colOff>771525</xdr:colOff>
      <xdr:row>5</xdr:row>
      <xdr:rowOff>226060</xdr:rowOff>
    </xdr:to>
    <xdr:pic>
      <xdr:nvPicPr>
        <xdr:cNvPr id="12" name="图片 11"/>
        <xdr:cNvPicPr>
          <a:picLocks noChangeAspect="1"/>
        </xdr:cNvPicPr>
      </xdr:nvPicPr>
      <xdr:blipFill>
        <a:blip r:embed="rId11"/>
        <a:stretch>
          <a:fillRect/>
        </a:stretch>
      </xdr:blipFill>
      <xdr:spPr>
        <a:xfrm>
          <a:off x="12597130" y="1041400"/>
          <a:ext cx="771525" cy="407035"/>
        </a:xfrm>
        <a:prstGeom prst="rect">
          <a:avLst/>
        </a:prstGeom>
        <a:noFill/>
        <a:ln w="9525">
          <a:noFill/>
        </a:ln>
      </xdr:spPr>
    </xdr:pic>
    <xdr:clientData/>
  </xdr:twoCellAnchor>
  <xdr:twoCellAnchor editAs="oneCell">
    <xdr:from>
      <xdr:col>12</xdr:col>
      <xdr:colOff>0</xdr:colOff>
      <xdr:row>4</xdr:row>
      <xdr:rowOff>0</xdr:rowOff>
    </xdr:from>
    <xdr:to>
      <xdr:col>13</xdr:col>
      <xdr:colOff>0</xdr:colOff>
      <xdr:row>6</xdr:row>
      <xdr:rowOff>119380</xdr:rowOff>
    </xdr:to>
    <xdr:pic>
      <xdr:nvPicPr>
        <xdr:cNvPr id="13" name="图片 12"/>
        <xdr:cNvPicPr>
          <a:picLocks noChangeAspect="1"/>
        </xdr:cNvPicPr>
      </xdr:nvPicPr>
      <xdr:blipFill>
        <a:blip r:embed="rId12"/>
        <a:stretch>
          <a:fillRect/>
        </a:stretch>
      </xdr:blipFill>
      <xdr:spPr>
        <a:xfrm>
          <a:off x="12597130" y="1041400"/>
          <a:ext cx="809625" cy="728980"/>
        </a:xfrm>
        <a:prstGeom prst="rect">
          <a:avLst/>
        </a:prstGeom>
        <a:noFill/>
        <a:ln w="9525">
          <a:noFill/>
        </a:ln>
      </xdr:spPr>
    </xdr:pic>
    <xdr:clientData/>
  </xdr:twoCellAnchor>
  <xdr:twoCellAnchor editAs="oneCell">
    <xdr:from>
      <xdr:col>12</xdr:col>
      <xdr:colOff>0</xdr:colOff>
      <xdr:row>4</xdr:row>
      <xdr:rowOff>0</xdr:rowOff>
    </xdr:from>
    <xdr:to>
      <xdr:col>12</xdr:col>
      <xdr:colOff>771525</xdr:colOff>
      <xdr:row>6</xdr:row>
      <xdr:rowOff>69215</xdr:rowOff>
    </xdr:to>
    <xdr:pic>
      <xdr:nvPicPr>
        <xdr:cNvPr id="14" name="图片 13"/>
        <xdr:cNvPicPr>
          <a:picLocks noChangeAspect="1"/>
        </xdr:cNvPicPr>
      </xdr:nvPicPr>
      <xdr:blipFill>
        <a:blip r:embed="rId13"/>
        <a:stretch>
          <a:fillRect/>
        </a:stretch>
      </xdr:blipFill>
      <xdr:spPr>
        <a:xfrm>
          <a:off x="12597130" y="1041400"/>
          <a:ext cx="771525" cy="678815"/>
        </a:xfrm>
        <a:prstGeom prst="rect">
          <a:avLst/>
        </a:prstGeom>
        <a:noFill/>
        <a:ln w="9525">
          <a:noFill/>
        </a:ln>
      </xdr:spPr>
    </xdr:pic>
    <xdr:clientData/>
  </xdr:twoCellAnchor>
  <xdr:twoCellAnchor editAs="oneCell">
    <xdr:from>
      <xdr:col>12</xdr:col>
      <xdr:colOff>0</xdr:colOff>
      <xdr:row>4</xdr:row>
      <xdr:rowOff>0</xdr:rowOff>
    </xdr:from>
    <xdr:to>
      <xdr:col>12</xdr:col>
      <xdr:colOff>790575</xdr:colOff>
      <xdr:row>5</xdr:row>
      <xdr:rowOff>241935</xdr:rowOff>
    </xdr:to>
    <xdr:pic>
      <xdr:nvPicPr>
        <xdr:cNvPr id="15" name="图片 14"/>
        <xdr:cNvPicPr>
          <a:picLocks noChangeAspect="1"/>
        </xdr:cNvPicPr>
      </xdr:nvPicPr>
      <xdr:blipFill>
        <a:blip r:embed="rId14"/>
        <a:stretch>
          <a:fillRect/>
        </a:stretch>
      </xdr:blipFill>
      <xdr:spPr>
        <a:xfrm>
          <a:off x="12597130" y="1041400"/>
          <a:ext cx="790575" cy="422910"/>
        </a:xfrm>
        <a:prstGeom prst="rect">
          <a:avLst/>
        </a:prstGeom>
        <a:noFill/>
        <a:ln w="9525">
          <a:noFill/>
        </a:ln>
      </xdr:spPr>
    </xdr:pic>
    <xdr:clientData/>
  </xdr:twoCellAnchor>
  <xdr:twoCellAnchor editAs="oneCell">
    <xdr:from>
      <xdr:col>12</xdr:col>
      <xdr:colOff>0</xdr:colOff>
      <xdr:row>5</xdr:row>
      <xdr:rowOff>0</xdr:rowOff>
    </xdr:from>
    <xdr:to>
      <xdr:col>12</xdr:col>
      <xdr:colOff>788035</xdr:colOff>
      <xdr:row>6</xdr:row>
      <xdr:rowOff>95885</xdr:rowOff>
    </xdr:to>
    <xdr:pic>
      <xdr:nvPicPr>
        <xdr:cNvPr id="16" name="图片 15"/>
        <xdr:cNvPicPr>
          <a:picLocks noChangeAspect="1"/>
        </xdr:cNvPicPr>
      </xdr:nvPicPr>
      <xdr:blipFill>
        <a:blip r:embed="rId15"/>
        <a:stretch>
          <a:fillRect/>
        </a:stretch>
      </xdr:blipFill>
      <xdr:spPr>
        <a:xfrm>
          <a:off x="12597130" y="1222375"/>
          <a:ext cx="788035" cy="524510"/>
        </a:xfrm>
        <a:prstGeom prst="rect">
          <a:avLst/>
        </a:prstGeom>
        <a:noFill/>
        <a:ln w="9525">
          <a:noFill/>
        </a:ln>
      </xdr:spPr>
    </xdr:pic>
    <xdr:clientData/>
  </xdr:twoCellAnchor>
  <xdr:twoCellAnchor editAs="oneCell">
    <xdr:from>
      <xdr:col>12</xdr:col>
      <xdr:colOff>0</xdr:colOff>
      <xdr:row>6</xdr:row>
      <xdr:rowOff>0</xdr:rowOff>
    </xdr:from>
    <xdr:to>
      <xdr:col>12</xdr:col>
      <xdr:colOff>788035</xdr:colOff>
      <xdr:row>7</xdr:row>
      <xdr:rowOff>85725</xdr:rowOff>
    </xdr:to>
    <xdr:pic>
      <xdr:nvPicPr>
        <xdr:cNvPr id="17" name="图片 16"/>
        <xdr:cNvPicPr>
          <a:picLocks noChangeAspect="1"/>
        </xdr:cNvPicPr>
      </xdr:nvPicPr>
      <xdr:blipFill>
        <a:blip r:embed="rId16"/>
        <a:stretch>
          <a:fillRect/>
        </a:stretch>
      </xdr:blipFill>
      <xdr:spPr>
        <a:xfrm>
          <a:off x="12597130" y="1651000"/>
          <a:ext cx="788035" cy="800100"/>
        </a:xfrm>
        <a:prstGeom prst="rect">
          <a:avLst/>
        </a:prstGeom>
        <a:noFill/>
        <a:ln w="9525">
          <a:noFill/>
        </a:ln>
      </xdr:spPr>
    </xdr:pic>
    <xdr:clientData/>
  </xdr:twoCellAnchor>
  <xdr:twoCellAnchor editAs="oneCell">
    <xdr:from>
      <xdr:col>12</xdr:col>
      <xdr:colOff>0</xdr:colOff>
      <xdr:row>7</xdr:row>
      <xdr:rowOff>0</xdr:rowOff>
    </xdr:from>
    <xdr:to>
      <xdr:col>12</xdr:col>
      <xdr:colOff>791210</xdr:colOff>
      <xdr:row>8</xdr:row>
      <xdr:rowOff>94615</xdr:rowOff>
    </xdr:to>
    <xdr:pic>
      <xdr:nvPicPr>
        <xdr:cNvPr id="18" name="图片 17"/>
        <xdr:cNvPicPr>
          <a:picLocks noChangeAspect="1"/>
        </xdr:cNvPicPr>
      </xdr:nvPicPr>
      <xdr:blipFill>
        <a:blip r:embed="rId17"/>
        <a:stretch>
          <a:fillRect/>
        </a:stretch>
      </xdr:blipFill>
      <xdr:spPr>
        <a:xfrm>
          <a:off x="12597130" y="2365375"/>
          <a:ext cx="791210" cy="666115"/>
        </a:xfrm>
        <a:prstGeom prst="rect">
          <a:avLst/>
        </a:prstGeom>
        <a:noFill/>
        <a:ln w="9525">
          <a:noFill/>
        </a:ln>
      </xdr:spPr>
    </xdr:pic>
    <xdr:clientData/>
  </xdr:twoCellAnchor>
  <xdr:twoCellAnchor editAs="oneCell">
    <xdr:from>
      <xdr:col>12</xdr:col>
      <xdr:colOff>0</xdr:colOff>
      <xdr:row>8</xdr:row>
      <xdr:rowOff>0</xdr:rowOff>
    </xdr:from>
    <xdr:to>
      <xdr:col>12</xdr:col>
      <xdr:colOff>791210</xdr:colOff>
      <xdr:row>9</xdr:row>
      <xdr:rowOff>107950</xdr:rowOff>
    </xdr:to>
    <xdr:pic>
      <xdr:nvPicPr>
        <xdr:cNvPr id="19" name="图片 18"/>
        <xdr:cNvPicPr>
          <a:picLocks noChangeAspect="1"/>
        </xdr:cNvPicPr>
      </xdr:nvPicPr>
      <xdr:blipFill>
        <a:blip r:embed="rId18"/>
        <a:stretch>
          <a:fillRect/>
        </a:stretch>
      </xdr:blipFill>
      <xdr:spPr>
        <a:xfrm>
          <a:off x="12597130" y="2936875"/>
          <a:ext cx="791210" cy="679450"/>
        </a:xfrm>
        <a:prstGeom prst="rect">
          <a:avLst/>
        </a:prstGeom>
        <a:noFill/>
        <a:ln w="9525">
          <a:noFill/>
        </a:ln>
      </xdr:spPr>
    </xdr:pic>
    <xdr:clientData/>
  </xdr:twoCellAnchor>
  <xdr:twoCellAnchor editAs="oneCell">
    <xdr:from>
      <xdr:col>12</xdr:col>
      <xdr:colOff>0</xdr:colOff>
      <xdr:row>9</xdr:row>
      <xdr:rowOff>0</xdr:rowOff>
    </xdr:from>
    <xdr:to>
      <xdr:col>12</xdr:col>
      <xdr:colOff>788670</xdr:colOff>
      <xdr:row>10</xdr:row>
      <xdr:rowOff>95885</xdr:rowOff>
    </xdr:to>
    <xdr:pic>
      <xdr:nvPicPr>
        <xdr:cNvPr id="20" name="图片 19"/>
        <xdr:cNvPicPr>
          <a:picLocks noChangeAspect="1"/>
        </xdr:cNvPicPr>
      </xdr:nvPicPr>
      <xdr:blipFill>
        <a:blip r:embed="rId19"/>
        <a:stretch>
          <a:fillRect/>
        </a:stretch>
      </xdr:blipFill>
      <xdr:spPr>
        <a:xfrm>
          <a:off x="12597130" y="3508375"/>
          <a:ext cx="788670" cy="667385"/>
        </a:xfrm>
        <a:prstGeom prst="rect">
          <a:avLst/>
        </a:prstGeom>
        <a:noFill/>
        <a:ln w="9525">
          <a:noFill/>
        </a:ln>
      </xdr:spPr>
    </xdr:pic>
    <xdr:clientData/>
  </xdr:twoCellAnchor>
  <xdr:twoCellAnchor editAs="oneCell">
    <xdr:from>
      <xdr:col>12</xdr:col>
      <xdr:colOff>0</xdr:colOff>
      <xdr:row>10</xdr:row>
      <xdr:rowOff>0</xdr:rowOff>
    </xdr:from>
    <xdr:to>
      <xdr:col>12</xdr:col>
      <xdr:colOff>800100</xdr:colOff>
      <xdr:row>11</xdr:row>
      <xdr:rowOff>6985</xdr:rowOff>
    </xdr:to>
    <xdr:pic>
      <xdr:nvPicPr>
        <xdr:cNvPr id="21" name="图片 20"/>
        <xdr:cNvPicPr>
          <a:picLocks noChangeAspect="1"/>
        </xdr:cNvPicPr>
      </xdr:nvPicPr>
      <xdr:blipFill>
        <a:blip r:embed="rId20"/>
        <a:stretch>
          <a:fillRect/>
        </a:stretch>
      </xdr:blipFill>
      <xdr:spPr>
        <a:xfrm>
          <a:off x="12597130" y="4079875"/>
          <a:ext cx="800100" cy="721360"/>
        </a:xfrm>
        <a:prstGeom prst="rect">
          <a:avLst/>
        </a:prstGeom>
        <a:noFill/>
        <a:ln w="9525">
          <a:noFill/>
        </a:ln>
      </xdr:spPr>
    </xdr:pic>
    <xdr:clientData/>
  </xdr:twoCellAnchor>
  <xdr:twoCellAnchor editAs="oneCell">
    <xdr:from>
      <xdr:col>12</xdr:col>
      <xdr:colOff>0</xdr:colOff>
      <xdr:row>11</xdr:row>
      <xdr:rowOff>0</xdr:rowOff>
    </xdr:from>
    <xdr:to>
      <xdr:col>12</xdr:col>
      <xdr:colOff>804545</xdr:colOff>
      <xdr:row>12</xdr:row>
      <xdr:rowOff>95250</xdr:rowOff>
    </xdr:to>
    <xdr:pic>
      <xdr:nvPicPr>
        <xdr:cNvPr id="22" name="图片 21"/>
        <xdr:cNvPicPr>
          <a:picLocks noChangeAspect="1"/>
        </xdr:cNvPicPr>
      </xdr:nvPicPr>
      <xdr:blipFill>
        <a:blip r:embed="rId21"/>
        <a:stretch>
          <a:fillRect/>
        </a:stretch>
      </xdr:blipFill>
      <xdr:spPr>
        <a:xfrm>
          <a:off x="12597130" y="4794250"/>
          <a:ext cx="804545" cy="666750"/>
        </a:xfrm>
        <a:prstGeom prst="rect">
          <a:avLst/>
        </a:prstGeom>
        <a:noFill/>
        <a:ln w="9525">
          <a:noFill/>
        </a:ln>
      </xdr:spPr>
    </xdr:pic>
    <xdr:clientData/>
  </xdr:twoCellAnchor>
  <xdr:twoCellAnchor editAs="oneCell">
    <xdr:from>
      <xdr:col>12</xdr:col>
      <xdr:colOff>0</xdr:colOff>
      <xdr:row>14</xdr:row>
      <xdr:rowOff>0</xdr:rowOff>
    </xdr:from>
    <xdr:to>
      <xdr:col>12</xdr:col>
      <xdr:colOff>772160</xdr:colOff>
      <xdr:row>15</xdr:row>
      <xdr:rowOff>114300</xdr:rowOff>
    </xdr:to>
    <xdr:pic>
      <xdr:nvPicPr>
        <xdr:cNvPr id="23" name="图片 22"/>
        <xdr:cNvPicPr>
          <a:picLocks noChangeAspect="1"/>
        </xdr:cNvPicPr>
      </xdr:nvPicPr>
      <xdr:blipFill>
        <a:blip r:embed="rId22"/>
        <a:stretch>
          <a:fillRect/>
        </a:stretch>
      </xdr:blipFill>
      <xdr:spPr>
        <a:xfrm>
          <a:off x="12597130" y="6365875"/>
          <a:ext cx="772160" cy="685800"/>
        </a:xfrm>
        <a:prstGeom prst="rect">
          <a:avLst/>
        </a:prstGeom>
        <a:noFill/>
        <a:ln w="9525">
          <a:noFill/>
        </a:ln>
      </xdr:spPr>
    </xdr:pic>
    <xdr:clientData/>
  </xdr:twoCellAnchor>
  <xdr:twoCellAnchor editAs="oneCell">
    <xdr:from>
      <xdr:col>12</xdr:col>
      <xdr:colOff>0</xdr:colOff>
      <xdr:row>4</xdr:row>
      <xdr:rowOff>0</xdr:rowOff>
    </xdr:from>
    <xdr:to>
      <xdr:col>12</xdr:col>
      <xdr:colOff>791210</xdr:colOff>
      <xdr:row>5</xdr:row>
      <xdr:rowOff>238760</xdr:rowOff>
    </xdr:to>
    <xdr:pic>
      <xdr:nvPicPr>
        <xdr:cNvPr id="24" name="图片 23"/>
        <xdr:cNvPicPr>
          <a:picLocks noChangeAspect="1"/>
        </xdr:cNvPicPr>
      </xdr:nvPicPr>
      <xdr:blipFill>
        <a:blip r:embed="rId23"/>
        <a:stretch>
          <a:fillRect/>
        </a:stretch>
      </xdr:blipFill>
      <xdr:spPr>
        <a:xfrm>
          <a:off x="12597130" y="1041400"/>
          <a:ext cx="791210" cy="419735"/>
        </a:xfrm>
        <a:prstGeom prst="rect">
          <a:avLst/>
        </a:prstGeom>
        <a:noFill/>
        <a:ln w="9525">
          <a:noFill/>
        </a:ln>
      </xdr:spPr>
    </xdr:pic>
    <xdr:clientData/>
  </xdr:twoCellAnchor>
  <xdr:twoCellAnchor>
    <xdr:from>
      <xdr:col>12</xdr:col>
      <xdr:colOff>0</xdr:colOff>
      <xdr:row>12</xdr:row>
      <xdr:rowOff>0</xdr:rowOff>
    </xdr:from>
    <xdr:to>
      <xdr:col>12</xdr:col>
      <xdr:colOff>782320</xdr:colOff>
      <xdr:row>12</xdr:row>
      <xdr:rowOff>695325</xdr:rowOff>
    </xdr:to>
    <xdr:pic>
      <xdr:nvPicPr>
        <xdr:cNvPr id="25" name="图片 7"/>
        <xdr:cNvPicPr>
          <a:picLocks noChangeAspect="1"/>
        </xdr:cNvPicPr>
      </xdr:nvPicPr>
      <xdr:blipFill>
        <a:blip r:embed="rId24"/>
        <a:stretch>
          <a:fillRect/>
        </a:stretch>
      </xdr:blipFill>
      <xdr:spPr>
        <a:xfrm>
          <a:off x="12597130" y="5365750"/>
          <a:ext cx="782320" cy="571500"/>
        </a:xfrm>
        <a:prstGeom prst="rect">
          <a:avLst/>
        </a:prstGeom>
        <a:noFill/>
        <a:ln>
          <a:noFill/>
        </a:ln>
      </xdr:spPr>
    </xdr:pic>
    <xdr:clientData/>
  </xdr:twoCellAnchor>
  <xdr:twoCellAnchor editAs="oneCell">
    <xdr:from>
      <xdr:col>12</xdr:col>
      <xdr:colOff>0</xdr:colOff>
      <xdr:row>13</xdr:row>
      <xdr:rowOff>0</xdr:rowOff>
    </xdr:from>
    <xdr:to>
      <xdr:col>12</xdr:col>
      <xdr:colOff>751205</xdr:colOff>
      <xdr:row>13</xdr:row>
      <xdr:rowOff>361950</xdr:rowOff>
    </xdr:to>
    <xdr:pic>
      <xdr:nvPicPr>
        <xdr:cNvPr id="26" name="图片 25"/>
        <xdr:cNvPicPr>
          <a:picLocks noChangeAspect="1"/>
        </xdr:cNvPicPr>
      </xdr:nvPicPr>
      <xdr:blipFill>
        <a:blip r:embed="rId25"/>
        <a:stretch>
          <a:fillRect/>
        </a:stretch>
      </xdr:blipFill>
      <xdr:spPr>
        <a:xfrm>
          <a:off x="12597130" y="5937250"/>
          <a:ext cx="751205" cy="361950"/>
        </a:xfrm>
        <a:prstGeom prst="rect">
          <a:avLst/>
        </a:prstGeom>
        <a:noFill/>
        <a:ln w="9525">
          <a:noFill/>
        </a:ln>
      </xdr:spPr>
    </xdr:pic>
    <xdr:clientData/>
  </xdr:twoCellAnchor>
  <xdr:twoCellAnchor editAs="oneCell">
    <xdr:from>
      <xdr:col>13</xdr:col>
      <xdr:colOff>0</xdr:colOff>
      <xdr:row>13</xdr:row>
      <xdr:rowOff>0</xdr:rowOff>
    </xdr:from>
    <xdr:to>
      <xdr:col>13</xdr:col>
      <xdr:colOff>655955</xdr:colOff>
      <xdr:row>13</xdr:row>
      <xdr:rowOff>409575</xdr:rowOff>
    </xdr:to>
    <xdr:pic>
      <xdr:nvPicPr>
        <xdr:cNvPr id="27" name="图片 26"/>
        <xdr:cNvPicPr>
          <a:picLocks noChangeAspect="1"/>
        </xdr:cNvPicPr>
      </xdr:nvPicPr>
      <xdr:blipFill>
        <a:blip r:embed="rId26"/>
        <a:stretch>
          <a:fillRect/>
        </a:stretch>
      </xdr:blipFill>
      <xdr:spPr>
        <a:xfrm>
          <a:off x="13406755" y="5937250"/>
          <a:ext cx="655955" cy="4095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1487;&#29233;&#22899;&#22899;&#30340;&#31169;&#20154;&#31354;&#38388;\Desktop\&#26032;&#24314;&#25991;&#20214;&#22841;\&#31034;&#33539;&#21306;&#26223;&#35266;&#24037;&#31243;+2017.6.5+&#38472;&#33395;&#25935;+&#29579;&#24310;&#32431;\&#25104;&#26524;&#25991;&#20214;\RecoveredExternalLink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Qy-000\&#21672;&#35810;&#37096;%20(G)\Documents%20and%20Settings\chenjr\Local%20Settings\Temporary%20Internet%20Files\OLKF6\&#30408;&#37117;&#22823;&#21414;&#25353;&#32467;&#31639;&#35843;&#25972;&#27979;&#3163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Qy-000\&#21672;&#35810;&#37096;%20(G)\&#39033;&#30446;\1.&#28383;&#28572;&#23665;\6.&#32467;&#31639;\&#30887;&#28023;&#24609;&#26223;\&#30002;&#26041;&#23457;&#26680;\&#32467;&#31639;&#23457;&#26680;&#65288;11.11.15)\&#32467;&#31639;&#34920;&#26684;\&#40857;&#28246;&#20108;&#21306;&#39044;&#31639;&#26680;&#23545;&#20214;\&#33457;&#22253;&#27915;&#25151;&#12289;&#22320;&#19979;&#36710;&#24211;&#26680;&#23545;&#24037;&#31243;&#37327;&#31614;&#23383;&#29256;\&#33457;&#22253;&#27915;&#25151;&#26680;&#23545;&#20214;\&#24314;&#31569;\&#19993;&#21333;&#20803;&#26680;&#23545;&#24213;&#31295;&#26126;&#32454;\9#&#27004;\&#20013;&#28023;&#22825;&#22320;\&#21271;&#20140;&#23567;&#32418;&#38376;&#28165;&#21333;\&#21271;&#20140;&#23567;&#32418;&#38376;&#23621;&#20303;&#21306;R7-U&#24037;&#31243;&#37327;&#35745;&#31639;&#31295;&#65288;&#24314;&#31569;&#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Users\TJX\Desktop\&#22799;&#21333;\&#29141;&#37066;\&#27700;&#30005;&#31639;&#3732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andan\123\3#&#270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Users\&#21487;&#29233;&#22899;&#22899;&#30340;&#31169;&#20154;&#31354;&#38388;\Desktop\&#26032;&#24314;&#25991;&#20214;&#22841;\&#31034;&#33539;&#21306;&#26223;&#35266;&#24037;&#31243;+2017.6.5+&#38472;&#33395;&#25935;+&#29579;&#24310;&#32431;\&#25104;&#26524;&#25991;&#20214;\RecoveredExternalLink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Users\TJX\Desktop\B&#22320;&#22359;&#24037;&#31243;&#37327;205.6.2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Qy-000\&#21672;&#35810;&#37096;%20(G)\&#39033;&#30446;\1.&#28383;&#28572;&#23665;\6.&#32467;&#31639;\&#30887;&#28023;&#24609;&#26223;\&#30002;&#26041;&#23457;&#26680;\&#32467;&#31639;&#23457;&#26680;&#65288;11.11.15)\&#32467;&#31639;&#34920;&#26684;\&#20844;&#25991;&#21253;\&#20844;&#25991;&#21253;\&#23457;&#26680;&#12289;&#26631;&#24213;&#12289;&#35745;&#31639;&#24213;&#31295;&#12289;&#28165;&#26631;&#27169;&#26495;\&#35745;&#31639;&#24213;&#31295;&#27169;&#2649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Qy-000\&#21672;&#35810;&#37096;%20(G)\Documents%20and%20Settings\Administrator\&#26700;&#38754;\H&#30424;\&#40857;&#22478;\&#40857;&#22478;&#27979;&#31639;\&#40857;&#22478;&#27979;&#31639;&#26681;&#25454;&#26032;&#26041;&#26696;(200411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0849;&#20139;&#25991;&#20214;&#22841;\&#28009;&#24503;&#20234;&#27827;&#28286;&#39033;&#30446;\&#27169;&#26495;\2-1&#12304;&#24037;&#31243;&#28165;&#21333;&#12305;&#24037;&#31243;&#37327;&#28165;&#21333;-&#21442;&#3277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p-server\I\CHINA\616\BQ-MEA\MC\HOUSE\REIN_H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xzl\&#32463;&#27982;&#35780;&#20215;\&#35199;&#35199;&#32463;&#33829;&#35745;&#21010;(2100&#19975;&#32654;&#20803;&#25353;&#21407;&#21512;&#21516;&#20607;&#3682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UZHILAI\&#37096;&#38376;&#20869;&#37096;&#20849;&#20139;\&#39033;&#30446;&#27979;&#31639;\&#27979;&#31639;&#27169;&#29256;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UZHILAI\&#37096;&#38376;&#20869;&#37096;&#20849;&#20139;\&#37096;&#38376;&#20869;&#37096;&#20849;&#20139;\&#19968;&#32423;&#24320;&#21457;&#39033;&#30446;&#27979;&#31639;\2&#35199;&#32466;&#32447;\&#35199;&#32466;&#32447;&#32993;&#21516;&#21271;&#20391;&#39033;&#30446;&#32463;&#27982;&#27979;&#3163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01\develop$\&#21508;&#39033;&#30446;&#27979;&#31639;&#36807;&#31243;&#36164;&#26009;\&#35266;&#23665;&#27700;\&#26149;&#26862;&#24444;&#23736;&#27979;&#31639;&#65288;&#32451;&#20064;&#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Qy-000\&#21672;&#35810;&#37096;%20(G)\&#21326;&#36828;.&#23578;&#37117;&#22269;&#38469;&#65288;&#20108;&#12289;&#19977;&#26399;&#65289;&#32463;&#27982;&#27979;&#31639;&#65288;04.02.28&#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Qy-000\&#21672;&#35810;&#37096;%20(G)\H&#30424;\&#40857;&#22478;\&#40857;&#22478;&#27979;&#31639;\&#40857;&#22478;&#27979;&#31639;&#26681;&#25454;&#26032;&#26041;&#26696;(200411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计算稿"/>
      <sheetName val="单位库"/>
      <sheetName val="Summary"/>
      <sheetName val="PILE CAP"/>
      <sheetName val="BEAM"/>
      <sheetName val="SLAB"/>
      <sheetName val="WALL"/>
      <sheetName val="COLUMN"/>
      <sheetName val="General"/>
      <sheetName val="Sheet5"/>
      <sheetName val="Sheet6"/>
      <sheetName val="Sheet7"/>
      <sheetName val="Sheet8"/>
      <sheetName val="Sheet9"/>
      <sheetName val="Sheet10"/>
      <sheetName val="Sheet11"/>
      <sheetName val="Sheet12"/>
      <sheetName val="Sheet13"/>
      <sheetName val="Sheet14"/>
      <sheetName val="Sheet15"/>
      <sheetName val="Sheet16"/>
      <sheetName val="常用项目"/>
      <sheetName val="1#非桩基础 "/>
      <sheetName val="投标总结"/>
      <sheetName val="塔楼给排水清单 "/>
      <sheetName val="15#裙楼土建"/>
      <sheetName val="16#裙楼土建"/>
      <sheetName val="一号清单开办费"/>
      <sheetName val="15#塔楼土建"/>
      <sheetName val="裙楼土建成本分析"/>
      <sheetName val="17#非桩基础"/>
      <sheetName val="高层塔楼土建成本分析"/>
      <sheetName val="17#裙楼土建"/>
      <sheetName val="15#非桩基础"/>
      <sheetName val="16#非桩基础"/>
      <sheetName val="地库土建"/>
      <sheetName val="18#裙楼土建 "/>
      <sheetName val="11#塔楼土建"/>
      <sheetName val="18#非桩基础 "/>
      <sheetName val="10#裙楼土建"/>
      <sheetName val="Sheet1"/>
      <sheetName val="暗渠以西人防地库（暂定）"/>
      <sheetName val="1 开办费汇总"/>
      <sheetName val="D1#地库汇总BQ3.1-SUM"/>
      <sheetName val="A6#小高层地上汇总BQ5.1-SUM"/>
      <sheetName val="A7#小高层地上汇总BQ6.1-SUM"/>
      <sheetName val="A11#高层地上汇总BQ7.1-SUM"/>
      <sheetName val="A12#小高层地上汇总BQ8.1-SUM"/>
      <sheetName val="A15#高层汇总BQ9.1-SUM"/>
      <sheetName val="A16#高层汇总BQ10.1-SUM "/>
      <sheetName val="S1#裙楼地上汇总BQ4.1-SUM"/>
      <sheetName val="预算200326"/>
      <sheetName val="#REF!"/>
      <sheetName val="資料庫"/>
      <sheetName val="BQ2.10"/>
      <sheetName val="Sheet4"/>
      <sheetName val="Open"/>
      <sheetName val="eqpmad2"/>
      <sheetName val="编制说明"/>
      <sheetName val="应供量清单"/>
      <sheetName val="合格证 (2)"/>
      <sheetName val="明細表"/>
      <sheetName val="21"/>
      <sheetName val="BQ2-住宅部分"/>
      <sheetName val="BQ2-商业街部分"/>
      <sheetName val="POWER ASSUMPTIONS"/>
      <sheetName val="3"/>
      <sheetName val="8"/>
      <sheetName val="Wl. Fin."/>
      <sheetName val="中海城三期（01A及01E小学）"/>
      <sheetName val="中海城四期（02C）"/>
      <sheetName val="Toolbox"/>
      <sheetName val="GS"/>
      <sheetName val="Main"/>
      <sheetName val="XLR_NoRangeSheet"/>
      <sheetName val="型材表"/>
      <sheetName val="材料单价表"/>
      <sheetName val="汇总表"/>
      <sheetName val="配置表"/>
      <sheetName val="地连墙"/>
      <sheetName val="主要项目单价分析表 "/>
      <sheetName val="电线"/>
      <sheetName val="电缆"/>
      <sheetName val="Financ. Overview"/>
      <sheetName val="磨具余料庫"/>
      <sheetName val="二号清单"/>
      <sheetName val="单位"/>
      <sheetName val="SW-T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设计面积指标"/>
      <sheetName val="前面积指标"/>
      <sheetName val="投资明细"/>
      <sheetName val="投资汇总"/>
      <sheetName val="损益表"/>
      <sheetName val="损益比较表 "/>
      <sheetName val="Sheet1"/>
      <sheetName val="销售收入"/>
      <sheetName val="预结算表"/>
      <sheetName val="不可预见费"/>
      <sheetName val="付款记录"/>
      <sheetName val="建安汇总"/>
      <sheetName val="出租收入"/>
      <sheetName val="资金平衡"/>
      <sheetName val="颂阳公寓"/>
      <sheetName val="写字楼B"/>
      <sheetName val="写字楼A"/>
      <sheetName val="华远公寓"/>
      <sheetName val="沃尔玛"/>
      <sheetName val="会所"/>
      <sheetName val="地下B3-B2"/>
      <sheetName val="封面"/>
      <sheetName val="分项车库分摊成本"/>
      <sheetName val="分项车库不分成本"/>
      <sheetName val="车库成本与收入对冲"/>
      <sheetName val="土地出让金"/>
      <sheetName val="按出让金权重计"/>
      <sheetName val="分项利润"/>
      <sheetName val="面积指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问题"/>
      <sheetName val="独立基础"/>
      <sheetName val="板 "/>
      <sheetName val="梁"/>
      <sheetName val="墙"/>
      <sheetName val="柱"/>
      <sheetName val="其它构件"/>
      <sheetName val="楼梯"/>
      <sheetName val="二次结构"/>
      <sheetName val="Sheet1"/>
      <sheetName val="建筑面积"/>
      <sheetName val="屋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给排水"/>
      <sheetName val="电气"/>
    </sheetNames>
    <sheetDataSet>
      <sheetData sheetId="0" refreshError="1"/>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地下"/>
      <sheetName val="二层"/>
      <sheetName val="三层"/>
      <sheetName val="四层"/>
      <sheetName val="五层"/>
      <sheetName val="Sheet1"/>
      <sheetName val="门窗表"/>
      <sheetName val="地上首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计算稿"/>
      <sheetName val="单位库"/>
      <sheetName val="Summary"/>
      <sheetName val="PILE CAP"/>
      <sheetName val="BEAM"/>
      <sheetName val="SLAB"/>
      <sheetName val="WALL"/>
      <sheetName val="COLUMN"/>
      <sheetName val="General"/>
      <sheetName val="Sheet5"/>
      <sheetName val="Sheet6"/>
      <sheetName val="Sheet7"/>
      <sheetName val="Sheet8"/>
      <sheetName val="Sheet9"/>
      <sheetName val="Sheet10"/>
      <sheetName val="Sheet11"/>
      <sheetName val="Sheet12"/>
      <sheetName val="Sheet13"/>
      <sheetName val="Sheet14"/>
      <sheetName val="Sheet15"/>
      <sheetName val="Sheet16"/>
      <sheetName val="常用项目"/>
      <sheetName val="1#非桩基础 "/>
      <sheetName val="投标总结"/>
      <sheetName val="塔楼给排水清单 "/>
      <sheetName val="15#裙楼土建"/>
      <sheetName val="16#裙楼土建"/>
      <sheetName val="一号清单开办费"/>
      <sheetName val="15#塔楼土建"/>
      <sheetName val="裙楼土建成本分析"/>
      <sheetName val="17#非桩基础"/>
      <sheetName val="高层塔楼土建成本分析"/>
      <sheetName val="17#裙楼土建"/>
      <sheetName val="15#非桩基础"/>
      <sheetName val="16#非桩基础"/>
      <sheetName val="地库土建"/>
      <sheetName val="18#裙楼土建 "/>
      <sheetName val="11#塔楼土建"/>
      <sheetName val="18#非桩基础 "/>
      <sheetName val="10#裙楼土建"/>
      <sheetName val="Sheet1"/>
      <sheetName val="暗渠以西人防地库（暂定）"/>
      <sheetName val="1 开办费汇总"/>
      <sheetName val="D1#地库汇总BQ3.1-SUM"/>
      <sheetName val="A6#小高层地上汇总BQ5.1-SUM"/>
      <sheetName val="A7#小高层地上汇总BQ6.1-SUM"/>
      <sheetName val="A11#高层地上汇总BQ7.1-SUM"/>
      <sheetName val="A12#小高层地上汇总BQ8.1-SUM"/>
      <sheetName val="A15#高层汇总BQ9.1-SUM"/>
      <sheetName val="A16#高层汇总BQ10.1-SUM "/>
      <sheetName val="S1#裙楼地上汇总BQ4.1-SUM"/>
      <sheetName val="预算200326"/>
      <sheetName val="#REF!"/>
      <sheetName val="資料庫"/>
      <sheetName val="BQ2.10"/>
      <sheetName val="Sheet4"/>
      <sheetName val="Open"/>
      <sheetName val="eqpmad2"/>
      <sheetName val="编制说明"/>
      <sheetName val="应供量清单"/>
      <sheetName val="合格证 (2)"/>
      <sheetName val="明細表"/>
      <sheetName val="21"/>
      <sheetName val="BQ2-住宅部分"/>
      <sheetName val="BQ2-商业街部分"/>
      <sheetName val="POWER ASSUMPTIONS"/>
      <sheetName val="3"/>
      <sheetName val="8"/>
      <sheetName val="Wl. Fin."/>
      <sheetName val="中海城三期（01A及01E小学）"/>
      <sheetName val="中海城四期（02C）"/>
      <sheetName val="Toolbox"/>
      <sheetName val="GS"/>
      <sheetName val="Main"/>
      <sheetName val="XLR_NoRangeSheet"/>
      <sheetName val="型材表"/>
      <sheetName val="材料单价表"/>
      <sheetName val="汇总表"/>
      <sheetName val="配置表"/>
      <sheetName val="地连墙"/>
      <sheetName val="主要项目单价分析表 "/>
      <sheetName val="电线"/>
      <sheetName val="电缆"/>
      <sheetName val="Financ. Overview"/>
      <sheetName val="磨具余料庫"/>
      <sheetName val="二号清单"/>
      <sheetName val="单位"/>
      <sheetName val="SW-T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土建"/>
      <sheetName val="绿化"/>
      <sheetName val="电气"/>
      <sheetName val="给排水"/>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问题"/>
      <sheetName val="地上首层"/>
      <sheetName val="陶粒墙"/>
      <sheetName val="户型统计表"/>
      <sheetName val="门窗统计表"/>
      <sheetName val="承台砼"/>
      <sheetName val="桩基砼"/>
      <sheetName val="梁 (侧面积)"/>
      <sheetName val="梁"/>
      <sheetName val="板"/>
      <sheetName val="柱"/>
      <sheetName val="墙"/>
      <sheetName val="楼梯"/>
      <sheetName val="桩基砼 (2)"/>
      <sheetName val="承台砼 (2)"/>
      <sheetName val="给排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封面"/>
      <sheetName val="面积指标"/>
      <sheetName val="投资进度"/>
      <sheetName val="指标调整分析"/>
      <sheetName val="资金平衡表"/>
      <sheetName val="财务费用"/>
      <sheetName val="销售收入"/>
      <sheetName val="损益表"/>
      <sheetName val="售价静态分析"/>
      <sheetName val="合同执行情况表"/>
      <sheetName val="支付台账"/>
      <sheetName val="露台计算"/>
      <sheetName val="门窗计算"/>
      <sheetName val="基础数据（道路面积）"/>
      <sheetName val="基础数据（户型户数）"/>
      <sheetName val="基础资料（B）"/>
      <sheetName val="5201.2004"/>
      <sheetName val="写字楼B"/>
      <sheetName val="地上首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编制说明"/>
      <sheetName val="表1 汇总"/>
      <sheetName val="表2 园林绿化工程"/>
      <sheetName val="表3 园建工程"/>
      <sheetName val="表4 安装工程 "/>
      <sheetName val="界面划分"/>
      <sheetName val="备用清单"/>
      <sheetName val="清单调整情况说明"/>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mary"/>
      <sheetName val="PILE CAP"/>
      <sheetName val="BEAM"/>
      <sheetName val="SLAB"/>
      <sheetName val="WALL"/>
      <sheetName val="COLUMN"/>
      <sheetName val="General"/>
      <sheetName val="Sheet5"/>
      <sheetName val="Sheet6"/>
      <sheetName val="Sheet7"/>
      <sheetName val="Sheet8"/>
      <sheetName val="Sheet9"/>
      <sheetName val="Sheet10"/>
      <sheetName val="Sheet11"/>
      <sheetName val="Sheet12"/>
      <sheetName val="Sheet13"/>
      <sheetName val="Sheet14"/>
      <sheetName val="Sheet15"/>
      <sheetName val="Sheet16"/>
      <sheetName val="常用项目"/>
      <sheetName val="1#非桩基础 "/>
      <sheetName val="投标总结"/>
      <sheetName val="塔楼给排水清单 "/>
      <sheetName val="15#裙楼土建"/>
      <sheetName val="16#裙楼土建"/>
      <sheetName val="一号清单开办费"/>
      <sheetName val="15#塔楼土建"/>
      <sheetName val="裙楼土建成本分析"/>
      <sheetName val="17#非桩基础"/>
      <sheetName val="高层塔楼土建成本分析"/>
      <sheetName val="17#裙楼土建"/>
      <sheetName val="15#非桩基础"/>
      <sheetName val="16#非桩基础"/>
      <sheetName val="地库土建"/>
      <sheetName val="18#裙楼土建 "/>
      <sheetName val="11#塔楼土建"/>
      <sheetName val="18#非桩基础 "/>
      <sheetName val="10#裙楼土建"/>
      <sheetName val="Sheet1"/>
      <sheetName val="暗渠以西人防地库（暂定）"/>
      <sheetName val="1 开办费汇总"/>
      <sheetName val="编制说明"/>
      <sheetName val="資料庫"/>
      <sheetName val="BQ2.10"/>
      <sheetName val="应供量清单"/>
      <sheetName val="预算200326"/>
      <sheetName val="#REF!"/>
      <sheetName val="D1#地库汇总BQ3.1-SUM"/>
      <sheetName val="A6#小高层地上汇总BQ5.1-SUM"/>
      <sheetName val="A7#小高层地上汇总BQ6.1-SUM"/>
      <sheetName val="A11#高层地上汇总BQ7.1-SUM"/>
      <sheetName val="A12#小高层地上汇总BQ8.1-SUM"/>
      <sheetName val="A15#高层汇总BQ9.1-SUM"/>
      <sheetName val="A16#高层汇总BQ10.1-SUM "/>
      <sheetName val="S1#裙楼地上汇总BQ4.1-SUM"/>
      <sheetName val="Sheet4"/>
      <sheetName val="合格证 (2)"/>
      <sheetName val="明細表"/>
      <sheetName val="GS"/>
      <sheetName val="Main"/>
      <sheetName val="POWER ASSUMPTIONS"/>
      <sheetName val="21"/>
      <sheetName val="3"/>
      <sheetName val="8"/>
      <sheetName val="XLR_NoRangeSheet"/>
      <sheetName val="BQ2-住宅部分"/>
      <sheetName val="BQ2-商业街部分"/>
      <sheetName val="Open"/>
      <sheetName val="Wl. Fin."/>
      <sheetName val="Toolbox"/>
      <sheetName val="G1102地块一区（省一建） "/>
      <sheetName val="型材表"/>
      <sheetName val="材料单价表"/>
      <sheetName val="汇总表"/>
      <sheetName val="配置表"/>
      <sheetName val="中海城三期（01A及01E小学）"/>
      <sheetName val="中海城四期（02C）"/>
      <sheetName val="主要项目单价分析表 "/>
      <sheetName val="电线"/>
      <sheetName val="电缆"/>
      <sheetName val="磨具余料庫"/>
      <sheetName val="eqpmad2"/>
      <sheetName val="Financ. Overview"/>
      <sheetName val="地连墙"/>
      <sheetName val="面积表"/>
      <sheetName val="二号清单"/>
      <sheetName val="材料"/>
      <sheetName val="工料测量师报告"/>
      <sheetName val="7.1APP3"/>
      <sheetName val="1"/>
      <sheetName val="2012-9科目余额表 (6)"/>
      <sheetName val="科目余额表 (5)"/>
      <sheetName val="G2TempSheet"/>
      <sheetName val="2.1设计部"/>
      <sheetName val="银行账户"/>
      <sheetName val="月报表"/>
      <sheetName val="Hic_150EOffice"/>
      <sheetName val="工程量"/>
      <sheetName val="清单"/>
      <sheetName val="1."/>
      <sheetName val="内围地梁钢筋说明"/>
      <sheetName val="BQ4.1.1至4.1.4"/>
      <sheetName val="SW-TEO"/>
      <sheetName val="单位"/>
      <sheetName val="4、综合单价分析表"/>
      <sheetName val="材料价格"/>
      <sheetName val="工程量A"/>
      <sheetName val="单价报价明细表"/>
      <sheetName val="报价明细表"/>
      <sheetName val="投标价目总计"/>
      <sheetName val="7"/>
      <sheetName val="投标材料清单 "/>
      <sheetName val="S1单价表"/>
      <sheetName val="BQ3-1"/>
      <sheetName val="BQ5.3-1"/>
      <sheetName val="2"/>
      <sheetName val="6"/>
      <sheetName val="面积合计（藏）"/>
      <sheetName val="4"/>
      <sheetName val="5"/>
      <sheetName val="计算表"/>
      <sheetName val="03定额库"/>
      <sheetName val="94定额库"/>
      <sheetName val="封面"/>
      <sheetName val="清单库"/>
      <sheetName val="电视监控"/>
      <sheetName val="일반공사"/>
      <sheetName val="单价分析表格式"/>
      <sheetName val="1#"/>
      <sheetName val="开办费"/>
      <sheetName val="BQ2.1~基础工程及土方工程清单"/>
      <sheetName val="BQ2.2~GDG9#网点土方清单"/>
      <sheetName val="BQ3.1.1~地下室1土建清单"/>
      <sheetName val="BQ3.1.2~地下室1机电清单"/>
      <sheetName val="BQ4.1.1~GDG9#土建清单"/>
      <sheetName val="BQ4.1.2~GDG9#机电清单"/>
      <sheetName val="BQ5.1.1~GD6#土建清单"/>
      <sheetName val="BQ5.1.2~GD6#机电清单"/>
      <sheetName val="BQ5.2.1~GD7+GDG8#土建清单"/>
      <sheetName val="BQ5.2.2~GD7+GDG8#机电清单"/>
      <sheetName val="BQ5.3.1~GD8+GDG10#土建清单"/>
      <sheetName val="BQ5.3.2~GD8+GDG10#机电清单"/>
      <sheetName val="BQ5.4.1~GD9#土建清单 "/>
      <sheetName val="BQ5.4.2~GD9#机电清单"/>
      <sheetName val="00000ppy"/>
      <sheetName val="雨棚"/>
      <sheetName val="一层·C区"/>
      <sheetName val="单位库"/>
      <sheetName val="CD"/>
      <sheetName val="Data"/>
      <sheetName val="计算稿-3#楼"/>
      <sheetName val="改加胶玻璃、室外栏杆"/>
      <sheetName val="Mp-team 1"/>
      <sheetName val="XL4Poppy"/>
      <sheetName val="柱"/>
      <sheetName val="费率表"/>
      <sheetName val="A"/>
      <sheetName val="单价表"/>
      <sheetName val="貨品科目"/>
      <sheetName val="14.桥架"/>
      <sheetName val="T(B)Summary"/>
      <sheetName val="EXRATE"/>
      <sheetName val="BQ"/>
      <sheetName val="土建地上商业部分"/>
      <sheetName val="MOTOR"/>
      <sheetName val="S"/>
      <sheetName val="ID"/>
      <sheetName val="M&amp;E"/>
      <sheetName val="FS"/>
      <sheetName val="M-Par"/>
      <sheetName val="Col"/>
      <sheetName val="Wall(int)"/>
      <sheetName val="Wall(ext) "/>
      <sheetName val="Reinf"/>
      <sheetName val="Summary of Cost"/>
      <sheetName val="材料表"/>
      <sheetName val="G单价分析"/>
      <sheetName val="H单价分析"/>
      <sheetName val="N单价分析 "/>
      <sheetName val="C单价分析 "/>
      <sheetName val="一层电梯厅单价分析"/>
      <sheetName val="二层电梯厅单价分析"/>
      <sheetName val="参数"/>
      <sheetName val="Data Sheet"/>
      <sheetName val="A3地块围护结构"/>
      <sheetName val="sn"/>
      <sheetName val="Setting"/>
      <sheetName val="总量统计"/>
      <sheetName val="RA-markate"/>
      <sheetName val="10"/>
      <sheetName val="节点（12-2立面）"/>
      <sheetName val="附件二"/>
      <sheetName val="dw list"/>
      <sheetName val="A翼写字楼"/>
      <sheetName val="S-Hotel"/>
      <sheetName val="下拉菜单"/>
      <sheetName val="第一部分定价"/>
      <sheetName val="Combo"/>
      <sheetName val="基本资料"/>
      <sheetName val="清单汇总"/>
      <sheetName val="KDB"/>
      <sheetName val="取费系数"/>
      <sheetName val="SR6SUM"/>
      <sheetName val="92#"/>
      <sheetName val="基 础"/>
      <sheetName val="数据"/>
      <sheetName val="B1-1清单外装修"/>
      <sheetName val="三号清单之电气工程综合单价分析"/>
      <sheetName val="三号清单之给排水工程综合单价分析"/>
      <sheetName val="before"/>
      <sheetName val="目录"/>
      <sheetName val="Sheet1 (11)"/>
      <sheetName val="机房工程B"/>
      <sheetName val="P1012001"/>
      <sheetName val="设计部"/>
      <sheetName val="Aging Datasheet"/>
      <sheetName val="ECCS_1 DataSheet"/>
      <sheetName val="KPI Datasheet"/>
      <sheetName val="土建工程综合单价表"/>
      <sheetName val="土建工程综合单价组价明细表"/>
      <sheetName val="Bill-2.1（1）"/>
      <sheetName val="rebrand"/>
      <sheetName val="企业格式单价分析表"/>
      <sheetName val="JOA首頁"/>
      <sheetName val="第二章 - 可视对讲系统"/>
      <sheetName val="土方"/>
      <sheetName val="成本测算"/>
      <sheetName val="总价"/>
      <sheetName val="Fly Sheets"/>
      <sheetName val="建筑面积 "/>
      <sheetName val="Fee Rate Summary"/>
      <sheetName val="MC"/>
      <sheetName val="7#强电"/>
      <sheetName val="工程计算书"/>
      <sheetName val="G.1R-Shou COP Gf"/>
      <sheetName val="ben"/>
      <sheetName val="材料名称标准表"/>
      <sheetName val="KKKKKKKK"/>
      <sheetName val="推拉"/>
      <sheetName val="电气设置"/>
      <sheetName val="电气计算"/>
      <sheetName val="点表"/>
      <sheetName val="index"/>
      <sheetName val="附表02.管材管件"/>
      <sheetName val="五金（华建+坚朗）"/>
      <sheetName val="材料表-王瑜"/>
      <sheetName val="G2C2"/>
      <sheetName val="架空层绿化回填土计算表"/>
      <sheetName val="架空层消防路回填土计算表"/>
      <sheetName val="D0026B3"/>
      <sheetName val="一层板"/>
      <sheetName val="底板梁"/>
      <sheetName val=""/>
      <sheetName val="按新系统"/>
      <sheetName val="措施费测算"/>
      <sheetName val="承台(砖模) "/>
      <sheetName val="工程量计算"/>
      <sheetName val="报价细目表"/>
      <sheetName val="单价分析过程"/>
      <sheetName val="主要材料价格表 (2)"/>
      <sheetName val="开办费项目"/>
      <sheetName val="汇总"/>
      <sheetName val="工程量清单计价表-塔楼-03"/>
      <sheetName val="Sheet2"/>
      <sheetName val="基础工程量估算"/>
      <sheetName val="基础项目"/>
      <sheetName val="安装综合单价分析表"/>
      <sheetName val="slipsumpR"/>
      <sheetName val="名称"/>
      <sheetName val="做法表"/>
      <sheetName val="塔楼主体"/>
      <sheetName val="PUR资料库"/>
      <sheetName val="甲"/>
      <sheetName val="甲指乙供材料报价表"/>
      <sheetName val="表3"/>
      <sheetName val="8、主材品牌表 "/>
      <sheetName val="单价分析"/>
      <sheetName val="@cover"/>
      <sheetName val="定额"/>
      <sheetName val="配合比"/>
      <sheetName val="封"/>
      <sheetName val="模板参数"/>
      <sheetName val="送电装材统计"/>
      <sheetName val="_______"/>
      <sheetName val="核算项目余额表"/>
      <sheetName val="工程材料"/>
      <sheetName val="土建直接费"/>
      <sheetName val="室内汇总"/>
      <sheetName val="综合单价分析表-详细"/>
      <sheetName val="15-1-A户型"/>
      <sheetName val="单价分析表"/>
      <sheetName val="分部分项清单(模板)"/>
      <sheetName val="材料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十一工程用款统计"/>
      <sheetName val="封面"/>
      <sheetName val="4800万美元偿还计划"/>
      <sheetName val="拆迁9.18累计"/>
      <sheetName val="拆迁9.19后计划"/>
      <sheetName val="2000年用款计划"/>
      <sheetName val="投资计划"/>
      <sheetName val="现金流量"/>
      <sheetName val="还本付息"/>
      <sheetName val="损益表"/>
      <sheetName val="总成本"/>
      <sheetName val="收入"/>
      <sheetName val="面积"/>
      <sheetName val="单方成本"/>
      <sheetName val="敏感参数"/>
      <sheetName val="1#地"/>
      <sheetName val="2#地 "/>
      <sheetName val="2#8#增加费用"/>
      <sheetName val="4#"/>
      <sheetName val="3#"/>
      <sheetName val="5#办公"/>
      <sheetName val="6#"/>
      <sheetName val="7#地"/>
      <sheetName val="8#地"/>
      <sheetName val="9#地"/>
      <sheetName val="10#地"/>
      <sheetName val="大木仓"/>
      <sheetName val="前期市政"/>
      <sheetName val="一期市政"/>
      <sheetName val="二期市政"/>
      <sheetName val="其余市政"/>
      <sheetName val="地铁商城"/>
      <sheetName val="Sheet3"/>
      <sheetName val="基础资料（B）"/>
      <sheetName val="面积指标"/>
      <sheetName val="5201.2004"/>
      <sheetName val="写字楼B"/>
      <sheetName val="投资估算表"/>
      <sheetName val="索引表"/>
      <sheetName val="Aging Datasheet"/>
      <sheetName val="ECCS_1 DataSheet"/>
      <sheetName val="KPI Datasheet"/>
      <sheetName val="CFS"/>
      <sheetName val="Parameters"/>
      <sheetName val="分产品销售收入、成本分析表"/>
      <sheetName val="雷梦"/>
      <sheetName val="三分厂04年1-12月销售价 "/>
      <sheetName val="05年1月销售价"/>
      <sheetName val="04年12月销售价"/>
      <sheetName val="资产品名库"/>
      <sheetName val="华房01"/>
      <sheetName val="健翔01"/>
      <sheetName val="京通01"/>
      <sheetName val="字典(不需输入)"/>
      <sheetName val="目录"/>
      <sheetName val="成本测算"/>
      <sheetName val="选择报表"/>
      <sheetName val="资产负债表"/>
      <sheetName val="A翼写字楼"/>
      <sheetName val="银行借款询证"/>
      <sheetName val="敏感详细分析"/>
      <sheetName val="Note 1 - Recon Profit"/>
      <sheetName val="Cash Flow Statement"/>
      <sheetName val="资产负债表汇编"/>
      <sheetName val="重要参数汇总"/>
      <sheetName val="目标成本汇总表"/>
      <sheetName val="CJA 2006"/>
      <sheetName val=""/>
      <sheetName val="总表"/>
      <sheetName val="PL 2007"/>
      <sheetName val="PL 2005"/>
      <sheetName val="PL 2006"/>
      <sheetName val="W"/>
      <sheetName val="1-合同台帐"/>
      <sheetName val="合同台帐"/>
      <sheetName val="CS02表"/>
      <sheetName val="时间设置"/>
      <sheetName val="合同及付款台账"/>
      <sheetName val="旅游地产预算总表"/>
      <sheetName val="1参"/>
      <sheetName val="1收"/>
      <sheetName val="1支"/>
      <sheetName val="成本指标明细"/>
      <sheetName val="2011年立项"/>
      <sheetName val="链接"/>
      <sheetName val="5清波"/>
      <sheetName val="1-1基本信息"/>
      <sheetName val="“预算选填立项必填”成本差异表"/>
      <sheetName val="表Ⅰ-3 项目设计指标及资源汇总表"/>
      <sheetName val="滚动"/>
      <sheetName val="日报(有预售证的)"/>
      <sheetName val="34#楼"/>
      <sheetName val="6#楼"/>
      <sheetName val="9#楼"/>
      <sheetName val="5#幼儿园"/>
      <sheetName val="XL4Poppy"/>
      <sheetName val="土建工程综合单价表"/>
      <sheetName val="JY-4"/>
      <sheetName val="成本项目"/>
      <sheetName val="Adjustment"/>
      <sheetName val="营销费用预算"/>
      <sheetName val="营销合约"/>
      <sheetName val="楼宇价目表A10"/>
      <sheetName val="楼宇价目表A9"/>
      <sheetName val="楼宇价目表B1"/>
      <sheetName val="楼宇价目表B2"/>
      <sheetName val="分类说明"/>
      <sheetName val="原因说明"/>
      <sheetName val="填报说明"/>
      <sheetName val="list"/>
      <sheetName val="NAME"/>
      <sheetName val="General_Assum"/>
      <sheetName val="估算汇总表"/>
      <sheetName val="单方成本测算(帐面)"/>
      <sheetName val="成本结转表(IFRS)"/>
      <sheetName val="3.1 规划设计费(设计提供) 10.19"/>
      <sheetName val="040506利息分摊"/>
      <sheetName val="2006内部公司往来利息及调整（per entity）"/>
      <sheetName val="07利息分摊"/>
      <sheetName val="合同付款"/>
      <sheetName val="HKBUD"/>
      <sheetName val="Sheet1"/>
      <sheetName val="填表说明"/>
      <sheetName val="G2TempSheet"/>
      <sheetName val="主干系统"/>
      <sheetName val="MOHKG"/>
      <sheetName val="工程量计算表"/>
      <sheetName val="POWER ASSUMPTIONS"/>
      <sheetName val="主要规划指标"/>
      <sheetName val="银行"/>
      <sheetName val="投入计划（中间数据）"/>
      <sheetName val="销售收入表"/>
      <sheetName val="面积指标表"/>
      <sheetName val="现金流分析表"/>
      <sheetName val="单价"/>
      <sheetName val="企业表一"/>
      <sheetName val="M-5C"/>
      <sheetName val="M-5A"/>
      <sheetName val="资金计划 "/>
      <sheetName val="Control"/>
      <sheetName val="Bank Debt"/>
      <sheetName val="GFA"/>
      <sheetName val="封面&amp;目录"/>
      <sheetName val="QY"/>
      <sheetName val="Financial highligts"/>
      <sheetName val="Toolbox"/>
      <sheetName val="07水"/>
      <sheetName val="西西经营计划(2100万美元按原合同偿还)"/>
      <sheetName val="设计部"/>
      <sheetName val="牛栏山一级"/>
      <sheetName val="金泰(艳澜山)"/>
      <sheetName val="Overstatement"/>
      <sheetName val="报表项目基本情况表"/>
      <sheetName val="2004年"/>
      <sheetName val="2006年"/>
      <sheetName val="2005年"/>
      <sheetName val="资本化利息分配表"/>
      <sheetName val="拆迁9_18累计"/>
      <sheetName val="拆迁9_19后计划"/>
      <sheetName val="2#地_"/>
      <sheetName val="Aging_Datasheet"/>
      <sheetName val="ECCS_1_DataSheet"/>
      <sheetName val="KPI_Datasheet"/>
      <sheetName val="三分厂04年1-12月销售价_"/>
      <sheetName val="Note_1_-_Recon_Profit"/>
      <sheetName val="Cash_Flow_Statement"/>
      <sheetName val="CJA_2006"/>
      <sheetName val="PL_2007"/>
      <sheetName val="PL_2005"/>
      <sheetName val="PL_2006"/>
      <sheetName val="表Ⅰ-3_项目设计指标及资源汇总表"/>
      <sheetName val="5201_2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封面"/>
      <sheetName val="面积指标"/>
      <sheetName val="投资进度"/>
      <sheetName val="销售收入"/>
      <sheetName val="资金平衡"/>
      <sheetName val="损益表"/>
      <sheetName val="财务费用"/>
      <sheetName val="结果分析"/>
      <sheetName val="Sheet4"/>
      <sheetName val="Sheet5"/>
      <sheetName val="Sheet6"/>
      <sheetName val="Sheet7"/>
      <sheetName val="Sheet8"/>
      <sheetName val="Sheet9"/>
      <sheetName val="Sheet10"/>
      <sheetName val="5201.2004"/>
      <sheetName val="写字楼B"/>
      <sheetName val="基础资料（B）"/>
      <sheetName val="目录"/>
      <sheetName val="Note 1 - Recon Profit"/>
      <sheetName val="Cash Flow Statement"/>
      <sheetName val="银行借款询证"/>
      <sheetName val="华房01"/>
      <sheetName val="健翔01"/>
      <sheetName val="京通01"/>
      <sheetName val="资产品名库"/>
      <sheetName val="字典(不需输入)"/>
      <sheetName val="投资估算表"/>
      <sheetName val="雷梦"/>
      <sheetName val="三分厂04年1-12月销售价 "/>
      <sheetName val="05年1月销售价"/>
      <sheetName val="04年12月销售价"/>
      <sheetName val="PL 2007"/>
      <sheetName val="PL 2005"/>
      <sheetName val="PL 2006"/>
      <sheetName val="Aging Datasheet"/>
      <sheetName val="敏感参数"/>
      <sheetName val="索引表"/>
      <sheetName val="（区域维度）项目立项批复及总额指标梳理"/>
      <sheetName val="Sheet2"/>
      <sheetName val="A翼写字楼"/>
      <sheetName val="资产负债表汇编"/>
      <sheetName val="分产品销售收入、成本分析表"/>
      <sheetName val="物业服务收入"/>
      <sheetName val="敏感详细分析"/>
      <sheetName val="Parameters"/>
      <sheetName val="5清波"/>
      <sheetName val="资产负债表"/>
      <sheetName val="选择报表"/>
      <sheetName val="成本测算"/>
      <sheetName val="ECCS_1 DataSheet"/>
      <sheetName val="KPI Datasheet"/>
      <sheetName val="1参"/>
      <sheetName val="1收"/>
      <sheetName val="1支"/>
      <sheetName val="CFS"/>
      <sheetName val="CJA 2006"/>
      <sheetName val="时间设置"/>
      <sheetName val="报表项目基本情况表"/>
      <sheetName val="目标成本测算模板"/>
      <sheetName val="链接"/>
      <sheetName val="合同台帐"/>
      <sheetName val="滚动"/>
      <sheetName val="表Ⅲ-1 项目目标成本测算"/>
      <sheetName val="重要参数汇总"/>
      <sheetName val="QY"/>
      <sheetName val="list"/>
      <sheetName val="目标成本1"/>
      <sheetName val="成本台帐"/>
      <sheetName val="商业综合成本"/>
      <sheetName val="主要规划指标"/>
      <sheetName val="NAME"/>
      <sheetName val="合同台账"/>
      <sheetName val="General_Assum"/>
      <sheetName val="二号清单-联排别墅地下土建（14#）"/>
      <sheetName val="Open"/>
      <sheetName val="招标方式和定标方式自动统计"/>
      <sheetName val="2004年"/>
      <sheetName val="2006年"/>
      <sheetName val="2005年"/>
      <sheetName val="资本化利息分配表"/>
      <sheetName val="3.1 规划设计费(设计提供) 10.19"/>
      <sheetName val="Financial highligts"/>
      <sheetName val="新的工作表"/>
      <sheetName val="G2TempSheet"/>
      <sheetName val="资金计划 "/>
      <sheetName val="#REF!"/>
      <sheetName val="Control"/>
      <sheetName val="Bank Debt"/>
      <sheetName val="GFA"/>
      <sheetName val="按合同排序"/>
      <sheetName val="合同分类及部门名称、经办人"/>
      <sheetName val="Ten"/>
      <sheetName val="PY-pp"/>
      <sheetName val="Summary"/>
      <sheetName v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估算备份"/>
      <sheetName val="封面"/>
      <sheetName val="面积指标"/>
      <sheetName val="投资进度 "/>
      <sheetName val="销售收入"/>
      <sheetName val="资金平衡"/>
      <sheetName val="损益表"/>
      <sheetName val="财务费用"/>
      <sheetName val="结果分析"/>
      <sheetName val="Sheet4"/>
      <sheetName val="Sheet5"/>
      <sheetName val="Sheet6"/>
      <sheetName val="Sheet7"/>
      <sheetName val="Sheet8"/>
      <sheetName val="Sheet9"/>
      <sheetName val="Sheet10"/>
      <sheetName val="汇总"/>
      <sheetName val="5201.2004"/>
      <sheetName val="甲供苗木起挖运输"/>
      <sheetName val="投资估算表"/>
      <sheetName val="Parameters"/>
      <sheetName val="资产负债表"/>
      <sheetName val="敏感参数"/>
      <sheetName val="资产品名库"/>
      <sheetName val="字典(不需输入)"/>
      <sheetName val="目录"/>
      <sheetName val="基础资料（B）"/>
      <sheetName val="分产品销售收入、成本分析表"/>
      <sheetName val="雷梦"/>
      <sheetName val="ECCS_1 DataSheet"/>
      <sheetName val="CJA 2006"/>
      <sheetName val="写字楼B"/>
      <sheetName val="Aging Datasheet"/>
      <sheetName val="KPI Datasheet"/>
      <sheetName val="工业"/>
      <sheetName val="敏感详细分析"/>
      <sheetName val="资产负债表汇编"/>
      <sheetName val="A翼写字楼"/>
      <sheetName val="PL 2007"/>
      <sheetName val="PL 2005"/>
      <sheetName val="PL 2006"/>
      <sheetName val="三分厂04年1-12月销售价 "/>
      <sheetName val="05年1月销售价"/>
      <sheetName val="04年12月销售价"/>
      <sheetName val="CFS"/>
      <sheetName val="索引表"/>
      <sheetName val="选择报表"/>
      <sheetName val="华房01"/>
      <sheetName val="健翔01"/>
      <sheetName val="京通01"/>
      <sheetName val="Note 1 - Recon Profit"/>
      <sheetName val="Cash Flow Statement"/>
      <sheetName val=""/>
      <sheetName val="1参"/>
      <sheetName val="1收"/>
      <sheetName val="1支"/>
      <sheetName val="动态成本信息"/>
      <sheetName val="1-合同台帐"/>
      <sheetName val="13年新增"/>
      <sheetName val="商业综合成本"/>
      <sheetName val="成本测算"/>
      <sheetName val="表Ⅲ-5 费用预算表"/>
      <sheetName val="合同及付款台帐"/>
      <sheetName val="2011年立项"/>
      <sheetName val="合同及付款台账"/>
      <sheetName val="QY"/>
      <sheetName val="list"/>
      <sheetName val="12#楼"/>
      <sheetName val="7#楼"/>
      <sheetName val="8#楼"/>
      <sheetName val="车库"/>
      <sheetName val="合同台帐"/>
      <sheetName val="报表项目基本情况表"/>
      <sheetName val="NAME"/>
      <sheetName val="成本台帐"/>
      <sheetName val="主要规划指标"/>
      <sheetName val="#REF!"/>
      <sheetName val="Sheet2"/>
      <sheetName val="单方成本测算(帐面)"/>
      <sheetName val="成本结转表(IFRS)"/>
      <sheetName val="物业服务收入"/>
      <sheetName val="时间设置"/>
      <sheetName val="Adjustment"/>
      <sheetName val="收入与成本"/>
      <sheetName val="销售比率"/>
      <sheetName val="G1-1 building"/>
      <sheetName val="重要参数汇总"/>
      <sheetName val="牛栏山一级"/>
      <sheetName val="金泰(艳澜山)"/>
      <sheetName val="Overstatement"/>
      <sheetName val="040506利息分摊"/>
      <sheetName val="2006内部公司往来利息及调整（per entity）"/>
      <sheetName val="07利息分摊"/>
      <sheetName val="2004年"/>
      <sheetName val="2006年"/>
      <sheetName val="2005年"/>
      <sheetName val="资本化利息分配表"/>
      <sheetName val="3.1 规划设计费(设计提供) 10.19"/>
      <sheetName val="HKBUD"/>
      <sheetName val="company operations"/>
      <sheetName val="hangzhou2"/>
      <sheetName val="O301"/>
      <sheetName val="tph-comrental"/>
      <sheetName val="qu"/>
      <sheetName val="已售按揭回款"/>
      <sheetName val="cashflow-commerc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Parameters"/>
      <sheetName val="目录"/>
      <sheetName val="Note 1 - Recon Profit"/>
      <sheetName val="Cash Flow Statement"/>
      <sheetName val="组团面积"/>
      <sheetName val="套数"/>
      <sheetName val="总指标"/>
      <sheetName val="基础资料（B）"/>
      <sheetName val="2004年"/>
      <sheetName val="2006年"/>
      <sheetName val="2005年"/>
      <sheetName val="资本化利息分配表"/>
      <sheetName val="Aging Datasheet"/>
      <sheetName val="面积指标"/>
      <sheetName val="单方成本测算(帐面)"/>
      <sheetName val="成本结转表(IFRS)"/>
      <sheetName val="写字楼B"/>
      <sheetName val="参数表"/>
      <sheetName val="CFS"/>
      <sheetName val="敏感参数"/>
      <sheetName val="#REF!"/>
      <sheetName val="内围地梁钢筋说明"/>
      <sheetName val="21"/>
      <sheetName val="墙面工程"/>
      <sheetName val="建筑面积 "/>
      <sheetName val="工程量计算书"/>
      <sheetName val="汇总表"/>
      <sheetName val="名称"/>
      <sheetName val="规划指标"/>
      <sheetName val="计算表"/>
      <sheetName val="土建工程综合单价表"/>
      <sheetName val="综合单价汇总表"/>
      <sheetName val="枣园--建安-间接"/>
      <sheetName val="土建工程综合单价组价明细表"/>
      <sheetName val="全期规划指标 "/>
      <sheetName val="财务费用"/>
      <sheetName val="收入与成本"/>
      <sheetName val="销售比率"/>
      <sheetName val="BS"/>
      <sheetName val="材料费"/>
      <sheetName val="成本汇总 "/>
      <sheetName val="施工参考单价报价表"/>
      <sheetName val="甲指乙供材料报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日期编号（A）"/>
      <sheetName val="住宅面积明细（B-1)"/>
      <sheetName val="非住宅面积明细（B-2)"/>
      <sheetName val="分期开发安排（B-3）"/>
      <sheetName val="基础资料（B）"/>
      <sheetName val="成本测算（C)"/>
      <sheetName val="项目计划（D)"/>
      <sheetName val="付款计划（E)"/>
      <sheetName val="销售（F）"/>
      <sheetName val="回款（-1)"/>
      <sheetName val="租金（G)"/>
      <sheetName val="税金及留存资产"/>
      <sheetName val="现金流量（H)"/>
      <sheetName val="资金来源与运用(I)"/>
      <sheetName val="Sheet10"/>
      <sheetName val="5201.2004"/>
      <sheetName val="Parameters"/>
      <sheetName val="面积指标"/>
      <sheetName val="写字楼B"/>
      <sheetName val="Note 1 - Recon Profit"/>
      <sheetName val="Cash Flow Statement"/>
      <sheetName val="敏感参数"/>
      <sheetName val="CF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封面"/>
      <sheetName val="面积指标"/>
      <sheetName val="项目成本分摊"/>
      <sheetName val="投资进度"/>
      <sheetName val="月度投资进度计划"/>
      <sheetName val="七通一平转让(8000）"/>
      <sheetName val="七通一平转让(9000）"/>
      <sheetName val="七通一平转让(8500）"/>
      <sheetName val="七通一平转让(底线）"/>
      <sheetName val="七通一平转让(理想）"/>
      <sheetName val="月度销售收入"/>
      <sheetName val="面积繁感性分析"/>
      <sheetName val="损益表"/>
      <sheetName val="商业销售损益"/>
      <sheetName val="月度资金平衡"/>
      <sheetName val="公寓损益表"/>
      <sheetName val="办公损益表"/>
      <sheetName val="损益表 (2)"/>
      <sheetName val="繁感性分析"/>
      <sheetName val="出租部分贴现"/>
      <sheetName val="商业损益表"/>
      <sheetName val="损益表汇总(蔡)"/>
      <sheetName val="财务费用"/>
      <sheetName val="敏感性分析"/>
      <sheetName val="建安成本分析"/>
      <sheetName val="销售费用分析"/>
      <sheetName val="写字楼B"/>
      <sheetName val="5201.2004"/>
      <sheetName val="敏感参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封面"/>
      <sheetName val="面积指标"/>
      <sheetName val="投资进度"/>
      <sheetName val="指标调整分析"/>
      <sheetName val="资金平衡表"/>
      <sheetName val="财务费用"/>
      <sheetName val="销售收入"/>
      <sheetName val="损益表"/>
      <sheetName val="售价静态分析"/>
      <sheetName val="合同执行情况表"/>
      <sheetName val="支付台账"/>
      <sheetName val="露台计算"/>
      <sheetName val="门窗计算"/>
      <sheetName val="基础数据（道路面积）"/>
      <sheetName val="基础数据（户型户数）"/>
      <sheetName val="基础资料（B）"/>
      <sheetName val="5201.2004"/>
      <sheetName val="写字楼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56"/>
  <sheetViews>
    <sheetView zoomScale="145" zoomScaleNormal="145" workbookViewId="0">
      <pane ySplit="1" topLeftCell="A2" activePane="bottomLeft" state="frozen"/>
      <selection/>
      <selection pane="bottomLeft" activeCell="A13" sqref="A13"/>
    </sheetView>
  </sheetViews>
  <sheetFormatPr defaultColWidth="10.1619047619048" defaultRowHeight="15"/>
  <cols>
    <col min="1" max="1" width="164.114285714286" style="202" customWidth="1"/>
    <col min="2" max="31" width="10.2857142857143" style="202"/>
    <col min="32" max="16384" width="10.1619047619048" style="202"/>
  </cols>
  <sheetData>
    <row r="1" spans="1:1">
      <c r="A1" s="203" t="s">
        <v>0</v>
      </c>
    </row>
    <row r="2" s="197" customFormat="1" ht="15.75" spans="1:1">
      <c r="A2" s="204" t="s">
        <v>1</v>
      </c>
    </row>
    <row r="3" s="198" customFormat="1" ht="15.75" spans="1:1">
      <c r="A3" s="205" t="s">
        <v>2</v>
      </c>
    </row>
    <row r="4" s="197" customFormat="1" ht="15.75" spans="1:1">
      <c r="A4" s="205" t="s">
        <v>3</v>
      </c>
    </row>
    <row r="5" s="197" customFormat="1" ht="15.75" spans="1:1">
      <c r="A5" s="205" t="s">
        <v>4</v>
      </c>
    </row>
    <row r="6" s="199" customFormat="1" ht="12.75" spans="1:1">
      <c r="A6" s="204" t="s">
        <v>5</v>
      </c>
    </row>
    <row r="7" s="200" customFormat="1" spans="1:1">
      <c r="A7" s="206" t="s">
        <v>6</v>
      </c>
    </row>
    <row r="8" s="200" customFormat="1" ht="22.5" spans="1:1">
      <c r="A8" s="207" t="s">
        <v>7</v>
      </c>
    </row>
    <row r="9" s="200" customFormat="1" ht="33.75" spans="1:1">
      <c r="A9" s="206" t="s">
        <v>8</v>
      </c>
    </row>
    <row r="10" s="200" customFormat="1" spans="1:1">
      <c r="A10" s="208" t="s">
        <v>9</v>
      </c>
    </row>
    <row r="11" s="200" customFormat="1" spans="1:1">
      <c r="A11" s="204" t="s">
        <v>10</v>
      </c>
    </row>
    <row r="12" s="200" customFormat="1" spans="1:1">
      <c r="A12" s="209" t="s">
        <v>11</v>
      </c>
    </row>
    <row r="13" s="200" customFormat="1" spans="1:1">
      <c r="A13" s="207" t="s">
        <v>12</v>
      </c>
    </row>
    <row r="14" s="200" customFormat="1" ht="45" spans="1:1">
      <c r="A14" s="207" t="s">
        <v>13</v>
      </c>
    </row>
    <row r="15" s="200" customFormat="1" spans="1:1">
      <c r="A15" s="207" t="s">
        <v>14</v>
      </c>
    </row>
    <row r="16" s="200" customFormat="1" spans="1:1">
      <c r="A16" s="207" t="s">
        <v>15</v>
      </c>
    </row>
    <row r="17" s="200" customFormat="1" spans="1:1">
      <c r="A17" s="207" t="s">
        <v>16</v>
      </c>
    </row>
    <row r="18" s="200" customFormat="1" spans="1:1">
      <c r="A18" s="207" t="s">
        <v>17</v>
      </c>
    </row>
    <row r="19" s="200" customFormat="1" spans="1:1">
      <c r="A19" s="209" t="s">
        <v>18</v>
      </c>
    </row>
    <row r="20" s="200" customFormat="1" ht="23.25" spans="1:1">
      <c r="A20" s="207" t="s">
        <v>19</v>
      </c>
    </row>
    <row r="21" s="200" customFormat="1" spans="1:1">
      <c r="A21" s="207" t="s">
        <v>20</v>
      </c>
    </row>
    <row r="22" s="200" customFormat="1" spans="1:1">
      <c r="A22" s="207" t="s">
        <v>21</v>
      </c>
    </row>
    <row r="23" s="200" customFormat="1" ht="45" spans="1:1">
      <c r="A23" s="207" t="s">
        <v>22</v>
      </c>
    </row>
    <row r="24" s="200" customFormat="1" ht="46" customHeight="1" spans="1:1">
      <c r="A24" s="207" t="s">
        <v>23</v>
      </c>
    </row>
    <row r="25" s="200" customFormat="1" ht="78.75" spans="1:1">
      <c r="A25" s="207" t="s">
        <v>24</v>
      </c>
    </row>
    <row r="26" s="200" customFormat="1" ht="101.25" spans="1:1">
      <c r="A26" s="207" t="s">
        <v>25</v>
      </c>
    </row>
    <row r="27" spans="1:1">
      <c r="A27" s="210" t="s">
        <v>26</v>
      </c>
    </row>
    <row r="28" ht="33.75" spans="1:1">
      <c r="A28" s="211" t="s">
        <v>27</v>
      </c>
    </row>
    <row r="29" spans="1:1">
      <c r="A29" s="212"/>
    </row>
    <row r="30" spans="1:1">
      <c r="A30" s="213"/>
    </row>
    <row r="31" spans="1:1">
      <c r="A31" s="213"/>
    </row>
    <row r="32" spans="1:1">
      <c r="A32" s="213"/>
    </row>
    <row r="33" spans="1:1">
      <c r="A33" s="213"/>
    </row>
    <row r="34" spans="1:1">
      <c r="A34" s="213"/>
    </row>
    <row r="35" spans="1:1">
      <c r="A35" s="213"/>
    </row>
    <row r="36" spans="1:1">
      <c r="A36" s="213"/>
    </row>
    <row r="37" spans="1:1">
      <c r="A37" s="213"/>
    </row>
    <row r="38" spans="1:1">
      <c r="A38" s="212"/>
    </row>
    <row r="39" s="201" customFormat="1" ht="13.5"/>
    <row r="40" s="201" customFormat="1" ht="13.5"/>
    <row r="41" s="201" customFormat="1" ht="13.5"/>
    <row r="42" s="201" customFormat="1" ht="13.5"/>
    <row r="43" s="201" customFormat="1" ht="13.5"/>
    <row r="44" s="201" customFormat="1" ht="13.5"/>
    <row r="45" s="201" customFormat="1" ht="13.5"/>
    <row r="46" s="201" customFormat="1" ht="13.5"/>
    <row r="47" s="201" customFormat="1" ht="13.5"/>
    <row r="48" s="201" customFormat="1" ht="13.5"/>
    <row r="49" s="201" customFormat="1" ht="13.5"/>
    <row r="50" s="201" customFormat="1" ht="13.5"/>
    <row r="51" s="201" customFormat="1" ht="13.5"/>
    <row r="52" s="201" customFormat="1" ht="13.5"/>
    <row r="53" s="201" customFormat="1" ht="13.5"/>
    <row r="54" s="201" customFormat="1" ht="13.5"/>
    <row r="55" s="201" customFormat="1" ht="13.5"/>
    <row r="56" s="201" customFormat="1" ht="13.5"/>
    <row r="57" s="201" customFormat="1" ht="13.5"/>
    <row r="58" s="201" customFormat="1" ht="13.5"/>
    <row r="59" s="201" customFormat="1" ht="13.5"/>
    <row r="60" s="201" customFormat="1" ht="13.5"/>
    <row r="61" s="201" customFormat="1" ht="13.5"/>
    <row r="62" s="201" customFormat="1" ht="13.5"/>
    <row r="63" s="201" customFormat="1" ht="13.5"/>
    <row r="64" s="201" customFormat="1" ht="13.5"/>
    <row r="65" s="201" customFormat="1" ht="13.5"/>
    <row r="66" s="201" customFormat="1" ht="13.5"/>
    <row r="67" s="201" customFormat="1" ht="13.5"/>
    <row r="68" s="201" customFormat="1" ht="13.5"/>
    <row r="69" s="201" customFormat="1" ht="13.5"/>
    <row r="70" s="201" customFormat="1" ht="13.5"/>
    <row r="71" s="201" customFormat="1" ht="13.5"/>
    <row r="72" s="201" customFormat="1" ht="13.5"/>
    <row r="73" s="201" customFormat="1" ht="13.5"/>
    <row r="74" s="201" customFormat="1" ht="13.5"/>
    <row r="75" s="201" customFormat="1" ht="13.5"/>
    <row r="76" s="201" customFormat="1" ht="13.5"/>
    <row r="77" s="201" customFormat="1" ht="13.5"/>
    <row r="78" s="201" customFormat="1" ht="13.5"/>
    <row r="79" s="201" customFormat="1" ht="13.5"/>
    <row r="80" s="201" customFormat="1" ht="13.5"/>
    <row r="81" s="201" customFormat="1" ht="13.5"/>
    <row r="82" s="201" customFormat="1" ht="13.5"/>
    <row r="83" s="201" customFormat="1" ht="13.5"/>
    <row r="84" s="201" customFormat="1" ht="13.5"/>
    <row r="85" s="201" customFormat="1" ht="13.5"/>
    <row r="86" s="201" customFormat="1" ht="13.5"/>
    <row r="87" s="201" customFormat="1" ht="13.5"/>
    <row r="88" s="201" customFormat="1" ht="13.5"/>
    <row r="89" s="201" customFormat="1" ht="13.5"/>
    <row r="90" s="201" customFormat="1" ht="13.5"/>
    <row r="91" s="201" customFormat="1" ht="13.5"/>
    <row r="92" s="201" customFormat="1" ht="13.5"/>
    <row r="93" s="201" customFormat="1" ht="13.5"/>
    <row r="94" s="201" customFormat="1" ht="13.5"/>
    <row r="95" s="201" customFormat="1" ht="13.5"/>
    <row r="96" s="201" customFormat="1" ht="13.5"/>
    <row r="97" s="201" customFormat="1" ht="13.5"/>
    <row r="98" s="201" customFormat="1" ht="13.5"/>
    <row r="99" s="201" customFormat="1" ht="13.5"/>
    <row r="100" s="201" customFormat="1" ht="13.5"/>
    <row r="101" s="201" customFormat="1" ht="13.5"/>
    <row r="102" s="201" customFormat="1" ht="13.5"/>
    <row r="103" s="201" customFormat="1" ht="13.5"/>
    <row r="104" s="201" customFormat="1" ht="13.5"/>
    <row r="105" s="201" customFormat="1" ht="13.5"/>
    <row r="106" s="201" customFormat="1" ht="13.5"/>
    <row r="107" s="201" customFormat="1" ht="13.5"/>
    <row r="108" s="201" customFormat="1" ht="13.5"/>
    <row r="109" s="201" customFormat="1" ht="13.5"/>
    <row r="110" s="201" customFormat="1" ht="13.5"/>
    <row r="111" s="201" customFormat="1" ht="13.5"/>
    <row r="112" s="201" customFormat="1" ht="13.5"/>
    <row r="113" s="201" customFormat="1" ht="13.5"/>
    <row r="114" s="201" customFormat="1" ht="13.5"/>
    <row r="115" s="201" customFormat="1" ht="13.5"/>
    <row r="116" s="201" customFormat="1" ht="13.5"/>
    <row r="117" s="201" customFormat="1" ht="13.5"/>
    <row r="118" s="201" customFormat="1" ht="13.5"/>
    <row r="119" s="201" customFormat="1" ht="13.5"/>
    <row r="120" s="201" customFormat="1" ht="13.5"/>
    <row r="121" s="201" customFormat="1" ht="13.5"/>
    <row r="122" s="201" customFormat="1" ht="13.5"/>
    <row r="123" s="201" customFormat="1" ht="13.5"/>
    <row r="124" s="201" customFormat="1" ht="13.5"/>
    <row r="125" s="201" customFormat="1" ht="13.5"/>
    <row r="126" s="201" customFormat="1" ht="13.5"/>
    <row r="127" s="201" customFormat="1" ht="13.5"/>
    <row r="128" s="201" customFormat="1" ht="13.5"/>
    <row r="129" s="201" customFormat="1" ht="13.5"/>
    <row r="130" s="201" customFormat="1" ht="13.5"/>
    <row r="131" s="201" customFormat="1" ht="13.5"/>
    <row r="132" s="201" customFormat="1" ht="13.5"/>
    <row r="133" s="201" customFormat="1" ht="13.5"/>
    <row r="134" s="201" customFormat="1" ht="13.5"/>
    <row r="135" s="201" customFormat="1" ht="13.5"/>
    <row r="136" s="201" customFormat="1" ht="13.5"/>
    <row r="137" s="201" customFormat="1" ht="13.5"/>
    <row r="138" s="201" customFormat="1" ht="13.5"/>
    <row r="139" s="201" customFormat="1" ht="13.5"/>
    <row r="140" s="201" customFormat="1" ht="13.5"/>
    <row r="141" s="201" customFormat="1" ht="13.5"/>
    <row r="142" s="201" customFormat="1" ht="13.5"/>
    <row r="143" s="201" customFormat="1" ht="13.5"/>
    <row r="144" s="201" customFormat="1" ht="13.5"/>
    <row r="145" s="201" customFormat="1" ht="13.5"/>
    <row r="146" s="201" customFormat="1" ht="13.5"/>
    <row r="147" s="201" customFormat="1" ht="13.5"/>
    <row r="148" s="201" customFormat="1" ht="13.5"/>
    <row r="149" s="201" customFormat="1" ht="13.5"/>
    <row r="150" s="201" customFormat="1" ht="13.5"/>
    <row r="151" s="201" customFormat="1" ht="13.5"/>
    <row r="152" s="201" customFormat="1" ht="13.5"/>
    <row r="153" s="201" customFormat="1" ht="13.5"/>
    <row r="154" s="201" customFormat="1" ht="13.5"/>
    <row r="155" s="201" customFormat="1" ht="13.5"/>
    <row r="156" s="201" customFormat="1" ht="13.5"/>
    <row r="157" s="201" customFormat="1" ht="13.5"/>
    <row r="158" s="201" customFormat="1" ht="13.5"/>
    <row r="159" s="201" customFormat="1" ht="13.5"/>
    <row r="160" s="201" customFormat="1" ht="13.5"/>
    <row r="161" s="201" customFormat="1" ht="13.5"/>
    <row r="162" s="201" customFormat="1" ht="13.5"/>
    <row r="163" s="201" customFormat="1" ht="13.5"/>
    <row r="164" s="201" customFormat="1" ht="13.5"/>
    <row r="165" s="201" customFormat="1" ht="13.5"/>
    <row r="166" s="201" customFormat="1" ht="13.5"/>
    <row r="167" s="201" customFormat="1" ht="13.5"/>
    <row r="168" s="201" customFormat="1" ht="13.5"/>
    <row r="169" s="201" customFormat="1" ht="13.5"/>
    <row r="170" s="201" customFormat="1" ht="13.5"/>
    <row r="171" s="201" customFormat="1" ht="13.5"/>
    <row r="172" s="201" customFormat="1" ht="13.5"/>
    <row r="173" s="201" customFormat="1" ht="13.5"/>
    <row r="174" s="201" customFormat="1" ht="13.5"/>
    <row r="175" s="201" customFormat="1" ht="13.5"/>
    <row r="176" s="201" customFormat="1" ht="13.5"/>
    <row r="177" s="201" customFormat="1" ht="13.5"/>
    <row r="178" s="201" customFormat="1" ht="13.5"/>
    <row r="179" s="201" customFormat="1" ht="13.5"/>
    <row r="180" s="201" customFormat="1" ht="13.5"/>
    <row r="181" s="201" customFormat="1" ht="13.5"/>
    <row r="182" s="201" customFormat="1" ht="13.5"/>
    <row r="183" s="201" customFormat="1" ht="13.5"/>
    <row r="184" s="201" customFormat="1" ht="13.5"/>
    <row r="185" s="201" customFormat="1" ht="13.5"/>
    <row r="186" s="201" customFormat="1" ht="13.5"/>
    <row r="187" s="201" customFormat="1" ht="13.5"/>
    <row r="188" s="201" customFormat="1" ht="13.5"/>
    <row r="189" s="201" customFormat="1" ht="13.5"/>
    <row r="190" s="201" customFormat="1" ht="13.5"/>
    <row r="191" s="201" customFormat="1" ht="13.5"/>
    <row r="192" s="201" customFormat="1" ht="13.5"/>
    <row r="193" s="201" customFormat="1" ht="13.5"/>
    <row r="194" s="201" customFormat="1" ht="13.5"/>
    <row r="195" s="201" customFormat="1" ht="13.5"/>
    <row r="196" s="201" customFormat="1" ht="13.5"/>
    <row r="197" s="201" customFormat="1" ht="13.5"/>
    <row r="198" s="201" customFormat="1" ht="13.5"/>
    <row r="199" s="201" customFormat="1" ht="13.5"/>
    <row r="200" s="201" customFormat="1" ht="13.5"/>
    <row r="201" s="201" customFormat="1" ht="13.5"/>
    <row r="202" s="201" customFormat="1" ht="13.5"/>
    <row r="203" s="201" customFormat="1" ht="13.5"/>
    <row r="204" s="201" customFormat="1" ht="13.5"/>
    <row r="205" s="201" customFormat="1" ht="13.5"/>
    <row r="206" s="201" customFormat="1" ht="13.5"/>
    <row r="207" s="201" customFormat="1" ht="13.5"/>
    <row r="208" s="201" customFormat="1" ht="13.5"/>
    <row r="209" s="201" customFormat="1" ht="13.5"/>
    <row r="210" s="201" customFormat="1" ht="13.5"/>
    <row r="211" s="201" customFormat="1" ht="13.5"/>
    <row r="212" s="201" customFormat="1" ht="13.5"/>
    <row r="213" s="201" customFormat="1" ht="13.5"/>
    <row r="214" s="201" customFormat="1" ht="13.5"/>
    <row r="215" s="201" customFormat="1" ht="13.5"/>
    <row r="216" s="201" customFormat="1" ht="13.5"/>
    <row r="217" s="201" customFormat="1" ht="13.5"/>
    <row r="218" s="201" customFormat="1" ht="13.5"/>
    <row r="219" s="201" customFormat="1" ht="13.5"/>
    <row r="220" s="201" customFormat="1" ht="13.5"/>
    <row r="221" s="201" customFormat="1" ht="13.5"/>
    <row r="222" s="201" customFormat="1" ht="13.5"/>
    <row r="223" s="201" customFormat="1" ht="13.5"/>
    <row r="224" s="201" customFormat="1" ht="13.5"/>
    <row r="225" s="201" customFormat="1" ht="13.5"/>
    <row r="226" s="201" customFormat="1" ht="13.5"/>
    <row r="227" s="201" customFormat="1" ht="13.5"/>
    <row r="228" s="201" customFormat="1" ht="13.5"/>
    <row r="229" s="201" customFormat="1" ht="13.5"/>
    <row r="230" s="201" customFormat="1" ht="13.5"/>
    <row r="231" s="201" customFormat="1" ht="13.5"/>
    <row r="232" s="201" customFormat="1" ht="13.5"/>
    <row r="233" s="201" customFormat="1" ht="13.5"/>
    <row r="234" s="201" customFormat="1" ht="13.5"/>
    <row r="235" s="201" customFormat="1" ht="13.5"/>
    <row r="236" s="201" customFormat="1" ht="13.5"/>
    <row r="237" s="201" customFormat="1" ht="13.5"/>
    <row r="238" s="201" customFormat="1" ht="13.5"/>
    <row r="239" s="201" customFormat="1" ht="13.5"/>
    <row r="240" s="201" customFormat="1" ht="13.5"/>
    <row r="241" s="201" customFormat="1" ht="13.5"/>
    <row r="242" s="201" customFormat="1" ht="13.5"/>
    <row r="243" s="201" customFormat="1" ht="13.5"/>
    <row r="244" s="201" customFormat="1" ht="13.5"/>
    <row r="245" s="201" customFormat="1" ht="13.5"/>
    <row r="246" s="201" customFormat="1" ht="13.5"/>
    <row r="247" s="201" customFormat="1" ht="13.5"/>
    <row r="248" s="201" customFormat="1" ht="13.5"/>
    <row r="249" s="201" customFormat="1" ht="13.5"/>
    <row r="250" s="201" customFormat="1" ht="13.5"/>
    <row r="251" s="201" customFormat="1" ht="13.5"/>
    <row r="252" s="201" customFormat="1" ht="13.5"/>
    <row r="253" s="201" customFormat="1" ht="13.5"/>
    <row r="254" s="201" customFormat="1" ht="13.5"/>
    <row r="255" s="201" customFormat="1" ht="13.5"/>
    <row r="256" s="201" customFormat="1" ht="13.5"/>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tabSelected="1" view="pageBreakPreview" zoomScaleNormal="100" workbookViewId="0">
      <selection activeCell="K10" sqref="K10"/>
    </sheetView>
  </sheetViews>
  <sheetFormatPr defaultColWidth="9.14285714285714" defaultRowHeight="12.75"/>
  <cols>
    <col min="1" max="1" width="7.42857142857143" customWidth="1"/>
    <col min="2" max="2" width="31.5714285714286" customWidth="1"/>
    <col min="3" max="3" width="18.5714285714286" customWidth="1"/>
    <col min="4" max="4" width="10.4285714285714" customWidth="1"/>
    <col min="5" max="5" width="16.7142857142857" customWidth="1"/>
    <col min="6" max="6" width="19.4285714285714" customWidth="1"/>
    <col min="7" max="7" width="14" customWidth="1"/>
    <col min="8" max="8" width="12.7142857142857" customWidth="1"/>
    <col min="10" max="10" width="12.8857142857143"/>
    <col min="11" max="11" width="20.1428571428571" style="177" customWidth="1"/>
  </cols>
  <sheetData>
    <row r="1" ht="35" customHeight="1" spans="1:8">
      <c r="A1" s="178" t="s">
        <v>28</v>
      </c>
      <c r="B1" s="178"/>
      <c r="C1" s="178"/>
      <c r="D1" s="178"/>
      <c r="E1" s="178"/>
      <c r="F1" s="178"/>
      <c r="G1" s="178"/>
      <c r="H1" s="178"/>
    </row>
    <row r="2" ht="29" customHeight="1" spans="1:8">
      <c r="A2" s="179" t="s">
        <v>29</v>
      </c>
      <c r="B2" s="180" t="s">
        <v>30</v>
      </c>
      <c r="C2" s="181" t="s">
        <v>31</v>
      </c>
      <c r="D2" s="181"/>
      <c r="E2" s="181"/>
      <c r="F2" s="181"/>
      <c r="G2" s="181" t="s">
        <v>32</v>
      </c>
      <c r="H2" s="181"/>
    </row>
    <row r="3" ht="29" customHeight="1" spans="1:8">
      <c r="A3" s="182"/>
      <c r="B3" s="183"/>
      <c r="C3" s="184" t="s">
        <v>33</v>
      </c>
      <c r="D3" s="185" t="s">
        <v>34</v>
      </c>
      <c r="E3" s="185" t="s">
        <v>35</v>
      </c>
      <c r="F3" s="185" t="s">
        <v>36</v>
      </c>
      <c r="G3" s="186" t="s">
        <v>37</v>
      </c>
      <c r="H3" s="186" t="s">
        <v>38</v>
      </c>
    </row>
    <row r="4" ht="29" customHeight="1" spans="1:8">
      <c r="A4" s="187">
        <v>1</v>
      </c>
      <c r="B4" s="188" t="s">
        <v>39</v>
      </c>
      <c r="C4" s="189">
        <f>园建工程!L276/1.09</f>
        <v>5242640.310999</v>
      </c>
      <c r="D4" s="190">
        <v>0.09</v>
      </c>
      <c r="E4" s="189">
        <f>C4*D4</f>
        <v>471837.62798991</v>
      </c>
      <c r="F4" s="189">
        <f>C4+E4</f>
        <v>5714477.93898891</v>
      </c>
      <c r="G4" s="189">
        <v>25655</v>
      </c>
      <c r="H4" s="189">
        <f t="shared" ref="H4:H9" si="0">F4/G4</f>
        <v>222.743244552287</v>
      </c>
    </row>
    <row r="5" ht="29" customHeight="1" spans="1:8">
      <c r="A5" s="187">
        <v>2</v>
      </c>
      <c r="B5" s="188" t="s">
        <v>40</v>
      </c>
      <c r="C5" s="189">
        <f>绿化工程!L101/1.09</f>
        <v>3087167.3784</v>
      </c>
      <c r="D5" s="190">
        <v>0.09</v>
      </c>
      <c r="E5" s="189">
        <f>C5*D5</f>
        <v>277845.064056</v>
      </c>
      <c r="F5" s="189">
        <f>C5+E5</f>
        <v>3365012.442456</v>
      </c>
      <c r="G5" s="189">
        <v>25655</v>
      </c>
      <c r="H5" s="189">
        <f t="shared" si="0"/>
        <v>131.164000875307</v>
      </c>
    </row>
    <row r="6" ht="29" customHeight="1" spans="1:8">
      <c r="A6" s="187">
        <v>3</v>
      </c>
      <c r="B6" s="188" t="s">
        <v>41</v>
      </c>
      <c r="C6" s="189">
        <f>水电工程!L99/1.09</f>
        <v>967666.4052</v>
      </c>
      <c r="D6" s="190">
        <v>0.09</v>
      </c>
      <c r="E6" s="189">
        <f>C6*D6</f>
        <v>87089.976468</v>
      </c>
      <c r="F6" s="189">
        <f>C6+E6</f>
        <v>1054756.381668</v>
      </c>
      <c r="G6" s="189">
        <v>25655</v>
      </c>
      <c r="H6" s="189">
        <f t="shared" si="0"/>
        <v>41.1130922497759</v>
      </c>
    </row>
    <row r="7" ht="29" customHeight="1" spans="1:8">
      <c r="A7" s="187">
        <v>4</v>
      </c>
      <c r="B7" s="188" t="s">
        <v>42</v>
      </c>
      <c r="C7" s="189">
        <f>室外雨污水工程!L28/1.09</f>
        <v>482282.928</v>
      </c>
      <c r="D7" s="190">
        <v>0.09</v>
      </c>
      <c r="E7" s="189">
        <f>C7*D7</f>
        <v>43405.46352</v>
      </c>
      <c r="F7" s="189">
        <f>C7+E7</f>
        <v>525688.39152</v>
      </c>
      <c r="G7" s="189">
        <v>25655</v>
      </c>
      <c r="H7" s="189">
        <f t="shared" si="0"/>
        <v>20.4906798487624</v>
      </c>
    </row>
    <row r="8" ht="29" customHeight="1" spans="1:8">
      <c r="A8" s="187">
        <v>5</v>
      </c>
      <c r="B8" s="188" t="s">
        <v>43</v>
      </c>
      <c r="C8" s="189">
        <f>软装工程!L16/1.09</f>
        <v>275288.853</v>
      </c>
      <c r="D8" s="190">
        <v>0.09</v>
      </c>
      <c r="E8" s="189">
        <f>C8*D8</f>
        <v>24775.99677</v>
      </c>
      <c r="F8" s="189">
        <f>C8+E8</f>
        <v>300064.84977</v>
      </c>
      <c r="G8" s="189">
        <v>25655</v>
      </c>
      <c r="H8" s="189">
        <f t="shared" si="0"/>
        <v>11.6961547366985</v>
      </c>
    </row>
    <row r="9" ht="29" customHeight="1" spans="1:11">
      <c r="A9" s="187">
        <v>6</v>
      </c>
      <c r="B9" s="191" t="s">
        <v>44</v>
      </c>
      <c r="C9" s="192">
        <f t="shared" ref="C9:F9" si="1">SUM(C4:C8)</f>
        <v>10055045.875599</v>
      </c>
      <c r="D9" s="193">
        <v>0.09</v>
      </c>
      <c r="E9" s="192">
        <f t="shared" si="1"/>
        <v>904954.12880391</v>
      </c>
      <c r="F9" s="192">
        <f t="shared" si="1"/>
        <v>10960000.0044029</v>
      </c>
      <c r="G9" s="194">
        <f>G6</f>
        <v>25655</v>
      </c>
      <c r="H9" s="194">
        <f t="shared" si="0"/>
        <v>427.20717226283</v>
      </c>
      <c r="J9">
        <v>1.09</v>
      </c>
      <c r="K9" s="177">
        <f>F9/J9</f>
        <v>10055045.875599</v>
      </c>
    </row>
    <row r="10" ht="24" customHeight="1" spans="2:11">
      <c r="B10" s="195" t="s">
        <v>45</v>
      </c>
      <c r="J10">
        <v>0.09</v>
      </c>
      <c r="K10" s="177">
        <f>K9*J10</f>
        <v>904954.128803909</v>
      </c>
    </row>
    <row r="11" spans="11:11">
      <c r="K11" s="177">
        <f>SUM(K9:K10)</f>
        <v>10960000.0044029</v>
      </c>
    </row>
    <row r="13" spans="5:5">
      <c r="E13" s="196"/>
    </row>
    <row r="14" spans="5:5">
      <c r="E14" s="196"/>
    </row>
    <row r="15" spans="5:5">
      <c r="E15" s="196"/>
    </row>
  </sheetData>
  <mergeCells count="5">
    <mergeCell ref="A1:H1"/>
    <mergeCell ref="C2:F2"/>
    <mergeCell ref="G2:H2"/>
    <mergeCell ref="A2:A3"/>
    <mergeCell ref="B2:B3"/>
  </mergeCells>
  <dataValidations count="1">
    <dataValidation type="list" allowBlank="1" showInputMessage="1" showErrorMessage="1" sqref="D4:D9">
      <formula1>"6%,9%,13%"</formula1>
    </dataValidation>
  </dataValidations>
  <pageMargins left="0.75" right="0.75" top="1" bottom="1" header="0.5" footer="0.5"/>
  <pageSetup paperSize="9" scale="94" orientation="landscape"/>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N290"/>
  <sheetViews>
    <sheetView view="pageBreakPreview" zoomScaleNormal="100" workbookViewId="0">
      <pane xSplit="5" ySplit="4" topLeftCell="F5" activePane="bottomRight" state="frozen"/>
      <selection/>
      <selection pane="topRight"/>
      <selection pane="bottomLeft"/>
      <selection pane="bottomRight" activeCell="G283" sqref="G283"/>
    </sheetView>
  </sheetViews>
  <sheetFormatPr defaultColWidth="10.2857142857143" defaultRowHeight="14.25"/>
  <cols>
    <col min="1" max="1" width="7.14285714285714" style="7" customWidth="1"/>
    <col min="2" max="2" width="17.8571428571429" style="7" customWidth="1"/>
    <col min="3" max="3" width="37.8571428571429" style="7" customWidth="1"/>
    <col min="4" max="4" width="10.4285714285714" style="7" customWidth="1"/>
    <col min="5" max="5" width="16.7142857142857" style="7" customWidth="1"/>
    <col min="6" max="6" width="14" style="7" customWidth="1"/>
    <col min="7" max="7" width="13.1428571428571" style="7" customWidth="1"/>
    <col min="8" max="8" width="14.1428571428571" style="7" customWidth="1"/>
    <col min="9" max="9" width="15.647619047619" style="7" customWidth="1"/>
    <col min="10" max="10" width="14.5714285714286" style="7" customWidth="1"/>
    <col min="11" max="11" width="13.7142857142857" style="42" customWidth="1"/>
    <col min="12" max="12" width="13.7142857142857" style="7" customWidth="1"/>
    <col min="13" max="13" width="12.1428571428571" style="7"/>
    <col min="14" max="14" width="13.4285714285714" style="7" customWidth="1"/>
    <col min="15" max="16384" width="10.2857142857143" style="7"/>
  </cols>
  <sheetData>
    <row r="1" ht="34" customHeight="1" spans="1:14">
      <c r="A1" s="43" t="s">
        <v>46</v>
      </c>
      <c r="B1" s="43"/>
      <c r="C1" s="43"/>
      <c r="D1" s="43"/>
      <c r="E1" s="43"/>
      <c r="F1" s="43"/>
      <c r="G1" s="43"/>
      <c r="H1" s="43"/>
      <c r="I1" s="43"/>
      <c r="J1" s="43"/>
      <c r="K1" s="43"/>
      <c r="L1" s="43"/>
      <c r="M1" s="43"/>
      <c r="N1" s="43"/>
    </row>
    <row r="2" ht="13" customHeight="1" spans="1:14">
      <c r="A2" s="44" t="s">
        <v>29</v>
      </c>
      <c r="B2" s="44" t="s">
        <v>47</v>
      </c>
      <c r="C2" s="44" t="s">
        <v>48</v>
      </c>
      <c r="D2" s="44" t="s">
        <v>49</v>
      </c>
      <c r="E2" s="45" t="s">
        <v>50</v>
      </c>
      <c r="F2" s="46" t="s">
        <v>51</v>
      </c>
      <c r="G2" s="46"/>
      <c r="H2" s="46"/>
      <c r="I2" s="46"/>
      <c r="J2" s="46"/>
      <c r="K2" s="46" t="s">
        <v>52</v>
      </c>
      <c r="L2" s="46" t="s">
        <v>53</v>
      </c>
      <c r="M2" s="46" t="s">
        <v>54</v>
      </c>
      <c r="N2" s="46" t="s">
        <v>55</v>
      </c>
    </row>
    <row r="3" ht="25" customHeight="1" spans="1:14">
      <c r="A3" s="44"/>
      <c r="B3" s="44"/>
      <c r="C3" s="44"/>
      <c r="D3" s="44"/>
      <c r="E3" s="45"/>
      <c r="F3" s="46" t="s">
        <v>56</v>
      </c>
      <c r="G3" s="46" t="s">
        <v>57</v>
      </c>
      <c r="H3" s="46" t="s">
        <v>58</v>
      </c>
      <c r="I3" s="46" t="s">
        <v>59</v>
      </c>
      <c r="J3" s="46" t="s">
        <v>60</v>
      </c>
      <c r="K3" s="46"/>
      <c r="L3" s="46"/>
      <c r="M3" s="46"/>
      <c r="N3" s="46"/>
    </row>
    <row r="4" ht="10" customHeight="1" spans="1:14">
      <c r="A4" s="44"/>
      <c r="B4" s="44"/>
      <c r="C4" s="44"/>
      <c r="D4" s="44"/>
      <c r="E4" s="45"/>
      <c r="F4" s="46"/>
      <c r="G4" s="46"/>
      <c r="H4" s="46"/>
      <c r="I4" s="46">
        <v>0.14</v>
      </c>
      <c r="J4" s="46">
        <v>0.09</v>
      </c>
      <c r="K4" s="46"/>
      <c r="L4" s="46"/>
      <c r="M4" s="46"/>
      <c r="N4" s="46"/>
    </row>
    <row r="5" hidden="1" spans="1:14">
      <c r="A5" s="47" t="s">
        <v>61</v>
      </c>
      <c r="B5" s="48" t="s">
        <v>62</v>
      </c>
      <c r="C5" s="48"/>
      <c r="D5" s="49"/>
      <c r="E5" s="49"/>
      <c r="F5" s="52"/>
      <c r="G5" s="133"/>
      <c r="H5" s="52"/>
      <c r="I5" s="64"/>
      <c r="J5" s="65"/>
      <c r="K5" s="66"/>
      <c r="L5" s="27"/>
      <c r="M5" s="27"/>
      <c r="N5" s="27"/>
    </row>
    <row r="6" hidden="1" spans="1:14">
      <c r="A6" s="47"/>
      <c r="B6" s="48" t="s">
        <v>63</v>
      </c>
      <c r="C6" s="48"/>
      <c r="D6" s="49"/>
      <c r="E6" s="49"/>
      <c r="F6" s="52"/>
      <c r="G6" s="133"/>
      <c r="H6" s="52"/>
      <c r="I6" s="64"/>
      <c r="J6" s="65"/>
      <c r="K6" s="66"/>
      <c r="L6" s="27"/>
      <c r="M6" s="27"/>
      <c r="N6" s="27"/>
    </row>
    <row r="7" ht="33.75" hidden="1" outlineLevel="1" spans="1:14">
      <c r="A7" s="49">
        <v>1</v>
      </c>
      <c r="B7" s="54" t="s">
        <v>64</v>
      </c>
      <c r="C7" s="54" t="s">
        <v>65</v>
      </c>
      <c r="D7" s="49" t="s">
        <v>66</v>
      </c>
      <c r="E7" s="52">
        <v>8232.72</v>
      </c>
      <c r="F7" s="50">
        <v>0</v>
      </c>
      <c r="G7" s="51">
        <v>0</v>
      </c>
      <c r="H7" s="52">
        <v>5.5</v>
      </c>
      <c r="I7" s="60">
        <f>(F7+G7+H7)*$I$4</f>
        <v>0.77</v>
      </c>
      <c r="J7" s="61">
        <f>(F7+G7+H7+I7)*$J$4</f>
        <v>0.5643</v>
      </c>
      <c r="K7" s="62">
        <f t="shared" ref="K7:K32" si="0">F7+G7+H7+I7+J7</f>
        <v>6.8343</v>
      </c>
      <c r="L7" s="62">
        <f t="shared" ref="L7:L32" si="1">E7*K7</f>
        <v>56264.878296</v>
      </c>
      <c r="M7" s="62"/>
      <c r="N7" s="63"/>
    </row>
    <row r="8" ht="45" outlineLevel="1" spans="1:14">
      <c r="A8" s="49">
        <v>2</v>
      </c>
      <c r="B8" s="54" t="s">
        <v>67</v>
      </c>
      <c r="C8" s="54" t="s">
        <v>68</v>
      </c>
      <c r="D8" s="49" t="s">
        <v>69</v>
      </c>
      <c r="E8" s="52">
        <v>1284.465</v>
      </c>
      <c r="F8" s="50">
        <v>20</v>
      </c>
      <c r="G8" s="51">
        <v>80</v>
      </c>
      <c r="H8" s="52">
        <v>32.18</v>
      </c>
      <c r="I8" s="60">
        <f>(F8+G8+H8)*$I$4</f>
        <v>18.5052</v>
      </c>
      <c r="J8" s="61">
        <f>(F8+G8+H8+I8)*$J$4</f>
        <v>13.561668</v>
      </c>
      <c r="K8" s="62">
        <f t="shared" si="0"/>
        <v>164.246868</v>
      </c>
      <c r="L8" s="62">
        <f t="shared" si="1"/>
        <v>210969.35330562</v>
      </c>
      <c r="M8" s="62"/>
      <c r="N8" s="63"/>
    </row>
    <row r="9" ht="45" hidden="1" outlineLevel="1" spans="1:14">
      <c r="A9" s="49">
        <v>3</v>
      </c>
      <c r="B9" s="54" t="s">
        <v>70</v>
      </c>
      <c r="C9" s="54" t="s">
        <v>71</v>
      </c>
      <c r="D9" s="49" t="s">
        <v>69</v>
      </c>
      <c r="E9" s="52">
        <v>856.31</v>
      </c>
      <c r="F9" s="50">
        <v>90</v>
      </c>
      <c r="G9" s="51">
        <v>330</v>
      </c>
      <c r="H9" s="52">
        <v>40</v>
      </c>
      <c r="I9" s="60">
        <f>(F9+G9+H9)*$I$4</f>
        <v>64.4</v>
      </c>
      <c r="J9" s="61">
        <f>(F9+G9+H9+I9)*$J$4</f>
        <v>47.196</v>
      </c>
      <c r="K9" s="62">
        <f t="shared" si="0"/>
        <v>571.596</v>
      </c>
      <c r="L9" s="62">
        <f t="shared" si="1"/>
        <v>489463.37076</v>
      </c>
      <c r="M9" s="62"/>
      <c r="N9" s="63"/>
    </row>
    <row r="10" ht="33.75" hidden="1" outlineLevel="1" spans="1:14">
      <c r="A10" s="49">
        <v>4</v>
      </c>
      <c r="B10" s="54" t="s">
        <v>72</v>
      </c>
      <c r="C10" s="54" t="s">
        <v>73</v>
      </c>
      <c r="D10" s="49" t="s">
        <v>69</v>
      </c>
      <c r="E10" s="52">
        <v>790.234</v>
      </c>
      <c r="F10" s="50">
        <v>20</v>
      </c>
      <c r="G10" s="55">
        <v>120</v>
      </c>
      <c r="H10" s="52">
        <v>35</v>
      </c>
      <c r="I10" s="60">
        <f>(F10+G10+H10)*$I$4</f>
        <v>24.5</v>
      </c>
      <c r="J10" s="61">
        <f>(F10+G10+H10+I10)*$J$4</f>
        <v>17.955</v>
      </c>
      <c r="K10" s="62">
        <f t="shared" si="0"/>
        <v>217.455</v>
      </c>
      <c r="L10" s="62">
        <f t="shared" si="1"/>
        <v>171840.33447</v>
      </c>
      <c r="M10" s="62"/>
      <c r="N10" s="63"/>
    </row>
    <row r="11" ht="45" hidden="1" outlineLevel="1" spans="1:14">
      <c r="A11" s="49">
        <v>5</v>
      </c>
      <c r="B11" s="54" t="s">
        <v>70</v>
      </c>
      <c r="C11" s="54" t="s">
        <v>74</v>
      </c>
      <c r="D11" s="49" t="s">
        <v>69</v>
      </c>
      <c r="E11" s="52">
        <v>790.234</v>
      </c>
      <c r="F11" s="50">
        <v>90</v>
      </c>
      <c r="G11" s="51">
        <v>350</v>
      </c>
      <c r="H11" s="52">
        <v>40</v>
      </c>
      <c r="I11" s="60">
        <f>(F11+G11+H11)*$I$4</f>
        <v>67.2</v>
      </c>
      <c r="J11" s="61">
        <f>(F11+G11+H11+I11)*$J$4</f>
        <v>49.248</v>
      </c>
      <c r="K11" s="62">
        <f t="shared" si="0"/>
        <v>596.448</v>
      </c>
      <c r="L11" s="62">
        <f t="shared" si="1"/>
        <v>471333.488832</v>
      </c>
      <c r="M11" s="62"/>
      <c r="N11" s="63"/>
    </row>
    <row r="12" ht="67.5" hidden="1" outlineLevel="1" spans="1:14">
      <c r="A12" s="49">
        <v>6</v>
      </c>
      <c r="B12" s="54" t="s">
        <v>75</v>
      </c>
      <c r="C12" s="56" t="s">
        <v>76</v>
      </c>
      <c r="D12" s="49" t="s">
        <v>66</v>
      </c>
      <c r="E12" s="52">
        <v>258.27</v>
      </c>
      <c r="F12" s="50">
        <v>55</v>
      </c>
      <c r="G12" s="51">
        <v>100</v>
      </c>
      <c r="H12" s="52">
        <v>25</v>
      </c>
      <c r="I12" s="60">
        <f>(F12+G12+H12)*$I$4</f>
        <v>25.2</v>
      </c>
      <c r="J12" s="61">
        <f>(F12+G12+H12+I12)*$J$4</f>
        <v>18.468</v>
      </c>
      <c r="K12" s="62">
        <f t="shared" si="0"/>
        <v>223.668</v>
      </c>
      <c r="L12" s="62">
        <f t="shared" si="1"/>
        <v>57766.73436</v>
      </c>
      <c r="M12" s="62"/>
      <c r="N12" s="46" t="s">
        <v>77</v>
      </c>
    </row>
    <row r="13" ht="56.25" hidden="1" outlineLevel="1" spans="1:14">
      <c r="A13" s="49">
        <v>7</v>
      </c>
      <c r="B13" s="54" t="s">
        <v>75</v>
      </c>
      <c r="C13" s="54" t="s">
        <v>78</v>
      </c>
      <c r="D13" s="49" t="s">
        <v>66</v>
      </c>
      <c r="E13" s="52">
        <v>1492.09</v>
      </c>
      <c r="F13" s="50">
        <v>55</v>
      </c>
      <c r="G13" s="51">
        <v>68</v>
      </c>
      <c r="H13" s="52">
        <v>25</v>
      </c>
      <c r="I13" s="60">
        <f>(F13+G13+H13)*$I$4</f>
        <v>20.72</v>
      </c>
      <c r="J13" s="61">
        <f>(F13+G13+H13+I13)*$J$4</f>
        <v>15.1848</v>
      </c>
      <c r="K13" s="62">
        <f t="shared" si="0"/>
        <v>183.9048</v>
      </c>
      <c r="L13" s="62">
        <f t="shared" si="1"/>
        <v>274402.513032</v>
      </c>
      <c r="M13" s="62"/>
      <c r="N13" s="46" t="s">
        <v>77</v>
      </c>
    </row>
    <row r="14" ht="56.25" hidden="1" outlineLevel="1" spans="1:14">
      <c r="A14" s="49">
        <v>8</v>
      </c>
      <c r="B14" s="54" t="s">
        <v>75</v>
      </c>
      <c r="C14" s="54" t="s">
        <v>79</v>
      </c>
      <c r="D14" s="49" t="s">
        <v>66</v>
      </c>
      <c r="E14" s="52">
        <v>385</v>
      </c>
      <c r="F14" s="50">
        <v>55</v>
      </c>
      <c r="G14" s="51">
        <v>68</v>
      </c>
      <c r="H14" s="52">
        <v>25</v>
      </c>
      <c r="I14" s="60">
        <f>(F14+G14+H14)*$I$4</f>
        <v>20.72</v>
      </c>
      <c r="J14" s="61">
        <f>(F14+G14+H14+I14)*$J$4</f>
        <v>15.1848</v>
      </c>
      <c r="K14" s="62">
        <f t="shared" si="0"/>
        <v>183.9048</v>
      </c>
      <c r="L14" s="62">
        <f t="shared" si="1"/>
        <v>70803.348</v>
      </c>
      <c r="M14" s="62"/>
      <c r="N14" s="46" t="s">
        <v>77</v>
      </c>
    </row>
    <row r="15" ht="56.25" hidden="1" outlineLevel="1" spans="1:14">
      <c r="A15" s="49">
        <v>9</v>
      </c>
      <c r="B15" s="54" t="s">
        <v>75</v>
      </c>
      <c r="C15" s="54" t="s">
        <v>80</v>
      </c>
      <c r="D15" s="49" t="s">
        <v>66</v>
      </c>
      <c r="E15" s="52">
        <v>79.56</v>
      </c>
      <c r="F15" s="50">
        <v>55</v>
      </c>
      <c r="G15" s="51">
        <v>68</v>
      </c>
      <c r="H15" s="52">
        <v>25</v>
      </c>
      <c r="I15" s="60">
        <f>(F15+G15+H15)*$I$4</f>
        <v>20.72</v>
      </c>
      <c r="J15" s="61">
        <f>(F15+G15+H15+I15)*$J$4</f>
        <v>15.1848</v>
      </c>
      <c r="K15" s="62">
        <f t="shared" si="0"/>
        <v>183.9048</v>
      </c>
      <c r="L15" s="62">
        <f t="shared" si="1"/>
        <v>14631.465888</v>
      </c>
      <c r="M15" s="62"/>
      <c r="N15" s="46" t="s">
        <v>77</v>
      </c>
    </row>
    <row r="16" ht="67.5" hidden="1" outlineLevel="1" spans="1:14">
      <c r="A16" s="49">
        <v>10</v>
      </c>
      <c r="B16" s="54" t="s">
        <v>75</v>
      </c>
      <c r="C16" s="54" t="s">
        <v>81</v>
      </c>
      <c r="D16" s="49" t="s">
        <v>66</v>
      </c>
      <c r="E16" s="52">
        <v>42.03</v>
      </c>
      <c r="F16" s="50">
        <v>55</v>
      </c>
      <c r="G16" s="51">
        <v>68</v>
      </c>
      <c r="H16" s="52">
        <v>25</v>
      </c>
      <c r="I16" s="60">
        <f>(F16+G16+H16)*$I$4</f>
        <v>20.72</v>
      </c>
      <c r="J16" s="61">
        <f>(F16+G16+H16+I16)*$J$4</f>
        <v>15.1848</v>
      </c>
      <c r="K16" s="62">
        <f t="shared" si="0"/>
        <v>183.9048</v>
      </c>
      <c r="L16" s="62">
        <f t="shared" si="1"/>
        <v>7729.518744</v>
      </c>
      <c r="M16" s="62"/>
      <c r="N16" s="46" t="s">
        <v>77</v>
      </c>
    </row>
    <row r="17" ht="56.25" hidden="1" outlineLevel="1" spans="1:14">
      <c r="A17" s="49">
        <v>11</v>
      </c>
      <c r="B17" s="54" t="s">
        <v>82</v>
      </c>
      <c r="C17" s="54" t="s">
        <v>83</v>
      </c>
      <c r="D17" s="49" t="s">
        <v>66</v>
      </c>
      <c r="E17" s="52">
        <v>139.66</v>
      </c>
      <c r="F17" s="50">
        <v>40</v>
      </c>
      <c r="G17" s="51">
        <v>45</v>
      </c>
      <c r="H17" s="52">
        <v>25</v>
      </c>
      <c r="I17" s="60">
        <f>(F17+G17+H17)*$I$4</f>
        <v>15.4</v>
      </c>
      <c r="J17" s="61">
        <f>(F17+G17+H17+I17)*$J$4</f>
        <v>11.286</v>
      </c>
      <c r="K17" s="62">
        <f t="shared" si="0"/>
        <v>136.686</v>
      </c>
      <c r="L17" s="62">
        <f t="shared" si="1"/>
        <v>19089.56676</v>
      </c>
      <c r="M17" s="62"/>
      <c r="N17" s="63"/>
    </row>
    <row r="18" ht="56.25" hidden="1" outlineLevel="1" spans="1:14">
      <c r="A18" s="49">
        <v>12</v>
      </c>
      <c r="B18" s="56" t="s">
        <v>84</v>
      </c>
      <c r="C18" s="56" t="s">
        <v>85</v>
      </c>
      <c r="D18" s="49" t="s">
        <v>66</v>
      </c>
      <c r="E18" s="52">
        <v>27.49</v>
      </c>
      <c r="F18" s="50">
        <v>40</v>
      </c>
      <c r="G18" s="51">
        <v>48</v>
      </c>
      <c r="H18" s="52">
        <v>25</v>
      </c>
      <c r="I18" s="60">
        <f>(F18+G18+H18)*$I$4</f>
        <v>15.82</v>
      </c>
      <c r="J18" s="61">
        <f>(F18+G18+H18+I18)*$J$4</f>
        <v>11.5938</v>
      </c>
      <c r="K18" s="62">
        <f t="shared" si="0"/>
        <v>140.4138</v>
      </c>
      <c r="L18" s="62">
        <f t="shared" si="1"/>
        <v>3859.975362</v>
      </c>
      <c r="M18" s="62"/>
      <c r="N18" s="63"/>
    </row>
    <row r="19" ht="100" hidden="1" customHeight="1" outlineLevel="1" spans="1:14">
      <c r="A19" s="49">
        <v>13</v>
      </c>
      <c r="B19" s="164" t="s">
        <v>86</v>
      </c>
      <c r="C19" s="164" t="s">
        <v>87</v>
      </c>
      <c r="D19" s="49" t="s">
        <v>66</v>
      </c>
      <c r="E19" s="52">
        <v>4281.55</v>
      </c>
      <c r="F19" s="50">
        <v>5</v>
      </c>
      <c r="G19" s="51">
        <v>57</v>
      </c>
      <c r="H19" s="52">
        <v>5</v>
      </c>
      <c r="I19" s="60">
        <f>(F19+G19+H19)*$I$4</f>
        <v>9.38</v>
      </c>
      <c r="J19" s="61">
        <f>(F19+G19+H19+I19)*$J$4</f>
        <v>6.8742</v>
      </c>
      <c r="K19" s="62">
        <f t="shared" si="0"/>
        <v>83.2542</v>
      </c>
      <c r="L19" s="62">
        <f t="shared" si="1"/>
        <v>356457.02001</v>
      </c>
      <c r="M19" s="62"/>
      <c r="N19" s="169" t="s">
        <v>88</v>
      </c>
    </row>
    <row r="20" ht="78.75" hidden="1" outlineLevel="1" spans="1:14">
      <c r="A20" s="49">
        <v>14</v>
      </c>
      <c r="B20" s="54" t="s">
        <v>89</v>
      </c>
      <c r="C20" s="54" t="s">
        <v>90</v>
      </c>
      <c r="D20" s="49" t="s">
        <v>66</v>
      </c>
      <c r="E20" s="52">
        <v>1527.07</v>
      </c>
      <c r="F20" s="50">
        <v>5</v>
      </c>
      <c r="G20" s="51">
        <v>120</v>
      </c>
      <c r="H20" s="52">
        <v>10</v>
      </c>
      <c r="I20" s="60">
        <f>(F20+G20+H20)*$I$4</f>
        <v>18.9</v>
      </c>
      <c r="J20" s="61">
        <f>(F20+G20+H20+I20)*$J$4</f>
        <v>13.851</v>
      </c>
      <c r="K20" s="62">
        <f t="shared" si="0"/>
        <v>167.751</v>
      </c>
      <c r="L20" s="62">
        <f t="shared" si="1"/>
        <v>256167.51957</v>
      </c>
      <c r="M20" s="62"/>
      <c r="N20" s="63"/>
    </row>
    <row r="21" ht="45" hidden="1" outlineLevel="1" spans="1:14">
      <c r="A21" s="49">
        <v>15</v>
      </c>
      <c r="B21" s="56" t="s">
        <v>91</v>
      </c>
      <c r="C21" s="56" t="s">
        <v>92</v>
      </c>
      <c r="D21" s="154" t="s">
        <v>69</v>
      </c>
      <c r="E21" s="155">
        <v>10.01</v>
      </c>
      <c r="F21" s="50">
        <v>90</v>
      </c>
      <c r="G21" s="51">
        <v>330</v>
      </c>
      <c r="H21" s="52">
        <v>50</v>
      </c>
      <c r="I21" s="60">
        <f>(F21+G21+H21)*$I$4</f>
        <v>65.8</v>
      </c>
      <c r="J21" s="61">
        <f>(F21+G21+H21+I21)*$J$4</f>
        <v>48.222</v>
      </c>
      <c r="K21" s="62">
        <f t="shared" si="0"/>
        <v>584.022</v>
      </c>
      <c r="L21" s="62">
        <f t="shared" si="1"/>
        <v>5846.06022</v>
      </c>
      <c r="M21" s="62"/>
      <c r="N21" s="63"/>
    </row>
    <row r="22" ht="56.25" hidden="1" outlineLevel="1" spans="1:14">
      <c r="A22" s="49">
        <v>16</v>
      </c>
      <c r="B22" s="54" t="s">
        <v>93</v>
      </c>
      <c r="C22" s="54" t="s">
        <v>94</v>
      </c>
      <c r="D22" s="49" t="s">
        <v>95</v>
      </c>
      <c r="E22" s="155">
        <v>57.11</v>
      </c>
      <c r="F22" s="50">
        <v>30</v>
      </c>
      <c r="G22" s="51">
        <v>90</v>
      </c>
      <c r="H22" s="52">
        <v>15</v>
      </c>
      <c r="I22" s="60">
        <f>(F22+G22+H22)*$I$4</f>
        <v>18.9</v>
      </c>
      <c r="J22" s="61">
        <f>(F22+G22+H22+I22)*$J$4</f>
        <v>13.851</v>
      </c>
      <c r="K22" s="62">
        <f t="shared" si="0"/>
        <v>167.751</v>
      </c>
      <c r="L22" s="62">
        <f t="shared" si="1"/>
        <v>9580.25961</v>
      </c>
      <c r="M22" s="62"/>
      <c r="N22" s="63"/>
    </row>
    <row r="23" ht="56.25" hidden="1" outlineLevel="1" spans="1:14">
      <c r="A23" s="49">
        <v>17</v>
      </c>
      <c r="B23" s="54" t="s">
        <v>96</v>
      </c>
      <c r="C23" s="54" t="s">
        <v>97</v>
      </c>
      <c r="D23" s="49" t="s">
        <v>95</v>
      </c>
      <c r="E23" s="52">
        <v>93.85</v>
      </c>
      <c r="F23" s="50">
        <v>30</v>
      </c>
      <c r="G23" s="51">
        <v>28</v>
      </c>
      <c r="H23" s="52">
        <v>15</v>
      </c>
      <c r="I23" s="60">
        <f>(F23+G23+H23)*$I$4</f>
        <v>10.22</v>
      </c>
      <c r="J23" s="61">
        <f>(F23+G23+H23+I23)*$J$4</f>
        <v>7.4898</v>
      </c>
      <c r="K23" s="62">
        <f t="shared" si="0"/>
        <v>90.7098</v>
      </c>
      <c r="L23" s="62">
        <f t="shared" si="1"/>
        <v>8513.11473</v>
      </c>
      <c r="M23" s="62"/>
      <c r="N23" s="63"/>
    </row>
    <row r="24" ht="33.75" hidden="1" outlineLevel="1" spans="1:14">
      <c r="A24" s="49">
        <v>18</v>
      </c>
      <c r="B24" s="54" t="s">
        <v>98</v>
      </c>
      <c r="C24" s="54" t="s">
        <v>99</v>
      </c>
      <c r="D24" s="49" t="s">
        <v>100</v>
      </c>
      <c r="E24" s="52">
        <v>44</v>
      </c>
      <c r="F24" s="50">
        <v>10</v>
      </c>
      <c r="G24" s="51">
        <v>40</v>
      </c>
      <c r="H24" s="52">
        <v>1</v>
      </c>
      <c r="I24" s="60">
        <f>(F24+G24+H24)*$I$4</f>
        <v>7.14</v>
      </c>
      <c r="J24" s="61">
        <f>(F24+G24+H24+I24)*$J$4</f>
        <v>5.2326</v>
      </c>
      <c r="K24" s="62">
        <f t="shared" si="0"/>
        <v>63.3726</v>
      </c>
      <c r="L24" s="62">
        <f t="shared" si="1"/>
        <v>2788.3944</v>
      </c>
      <c r="M24" s="62"/>
      <c r="N24" s="63"/>
    </row>
    <row r="25" ht="33.75" hidden="1" outlineLevel="1" spans="1:14">
      <c r="A25" s="49">
        <v>19</v>
      </c>
      <c r="B25" s="54" t="s">
        <v>101</v>
      </c>
      <c r="C25" s="54" t="s">
        <v>102</v>
      </c>
      <c r="D25" s="49" t="s">
        <v>66</v>
      </c>
      <c r="E25" s="52">
        <v>279.37</v>
      </c>
      <c r="F25" s="50">
        <v>10</v>
      </c>
      <c r="G25" s="51">
        <v>15</v>
      </c>
      <c r="H25" s="52">
        <v>5</v>
      </c>
      <c r="I25" s="60">
        <f>(F25+G25+H25)*$I$4</f>
        <v>4.2</v>
      </c>
      <c r="J25" s="61">
        <f>(F25+G25+H25+I25)*$J$4</f>
        <v>3.078</v>
      </c>
      <c r="K25" s="62">
        <f t="shared" si="0"/>
        <v>37.278</v>
      </c>
      <c r="L25" s="62">
        <f t="shared" si="1"/>
        <v>10414.35486</v>
      </c>
      <c r="M25" s="62"/>
      <c r="N25" s="63"/>
    </row>
    <row r="26" ht="45" hidden="1" outlineLevel="1" spans="1:14">
      <c r="A26" s="49">
        <v>20</v>
      </c>
      <c r="B26" s="54" t="s">
        <v>101</v>
      </c>
      <c r="C26" s="54" t="s">
        <v>103</v>
      </c>
      <c r="D26" s="49" t="s">
        <v>104</v>
      </c>
      <c r="E26" s="52">
        <v>2</v>
      </c>
      <c r="F26" s="50">
        <v>50</v>
      </c>
      <c r="G26" s="51">
        <v>70</v>
      </c>
      <c r="H26" s="52">
        <v>20</v>
      </c>
      <c r="I26" s="60">
        <f>(F26+G26+H26)*$I$4</f>
        <v>19.6</v>
      </c>
      <c r="J26" s="61">
        <f>(F26+G26+H26+I26)*$J$4</f>
        <v>14.364</v>
      </c>
      <c r="K26" s="62">
        <f t="shared" si="0"/>
        <v>173.964</v>
      </c>
      <c r="L26" s="62">
        <f t="shared" si="1"/>
        <v>347.928</v>
      </c>
      <c r="M26" s="62"/>
      <c r="N26" s="63"/>
    </row>
    <row r="27" ht="45" hidden="1" outlineLevel="1" spans="1:14">
      <c r="A27" s="49">
        <v>21</v>
      </c>
      <c r="B27" s="54" t="s">
        <v>101</v>
      </c>
      <c r="C27" s="54" t="s">
        <v>105</v>
      </c>
      <c r="D27" s="49" t="s">
        <v>104</v>
      </c>
      <c r="E27" s="52">
        <v>18</v>
      </c>
      <c r="F27" s="50">
        <v>50</v>
      </c>
      <c r="G27" s="51">
        <v>70</v>
      </c>
      <c r="H27" s="52">
        <v>20</v>
      </c>
      <c r="I27" s="60">
        <f>(F27+G27+H27)*$I$4</f>
        <v>19.6</v>
      </c>
      <c r="J27" s="61">
        <f>(F27+G27+H27+I27)*$J$4</f>
        <v>14.364</v>
      </c>
      <c r="K27" s="62">
        <f t="shared" si="0"/>
        <v>173.964</v>
      </c>
      <c r="L27" s="62">
        <f t="shared" si="1"/>
        <v>3131.352</v>
      </c>
      <c r="M27" s="62"/>
      <c r="N27" s="63"/>
    </row>
    <row r="28" ht="56.25" hidden="1" outlineLevel="1" spans="1:14">
      <c r="A28" s="49">
        <v>22</v>
      </c>
      <c r="B28" s="54" t="s">
        <v>101</v>
      </c>
      <c r="C28" s="54" t="s">
        <v>106</v>
      </c>
      <c r="D28" s="49" t="s">
        <v>104</v>
      </c>
      <c r="E28" s="52">
        <v>1</v>
      </c>
      <c r="F28" s="50">
        <v>200</v>
      </c>
      <c r="G28" s="51">
        <v>300</v>
      </c>
      <c r="H28" s="52">
        <v>50</v>
      </c>
      <c r="I28" s="60">
        <f>(F28+G28+H28)*$I$4</f>
        <v>77</v>
      </c>
      <c r="J28" s="61">
        <f>(F28+G28+H28+I28)*$J$4</f>
        <v>56.43</v>
      </c>
      <c r="K28" s="62">
        <f t="shared" si="0"/>
        <v>683.43</v>
      </c>
      <c r="L28" s="62">
        <f t="shared" si="1"/>
        <v>683.43</v>
      </c>
      <c r="M28" s="62"/>
      <c r="N28" s="63"/>
    </row>
    <row r="29" ht="45" hidden="1" outlineLevel="1" spans="1:14">
      <c r="A29" s="49">
        <v>23</v>
      </c>
      <c r="B29" s="54" t="s">
        <v>101</v>
      </c>
      <c r="C29" s="54" t="s">
        <v>107</v>
      </c>
      <c r="D29" s="49" t="s">
        <v>104</v>
      </c>
      <c r="E29" s="52">
        <v>1</v>
      </c>
      <c r="F29" s="50">
        <v>50</v>
      </c>
      <c r="G29" s="51">
        <v>70</v>
      </c>
      <c r="H29" s="52">
        <v>20</v>
      </c>
      <c r="I29" s="60">
        <f>(F29+G29+H29)*$I$4</f>
        <v>19.6</v>
      </c>
      <c r="J29" s="61">
        <f>(F29+G29+H29+I29)*$J$4</f>
        <v>14.364</v>
      </c>
      <c r="K29" s="62">
        <f t="shared" si="0"/>
        <v>173.964</v>
      </c>
      <c r="L29" s="62">
        <f t="shared" si="1"/>
        <v>173.964</v>
      </c>
      <c r="M29" s="62"/>
      <c r="N29" s="63"/>
    </row>
    <row r="30" ht="45" hidden="1" outlineLevel="1" spans="1:14">
      <c r="A30" s="49">
        <v>24</v>
      </c>
      <c r="B30" s="54" t="s">
        <v>101</v>
      </c>
      <c r="C30" s="54" t="s">
        <v>108</v>
      </c>
      <c r="D30" s="49" t="s">
        <v>104</v>
      </c>
      <c r="E30" s="52">
        <v>1</v>
      </c>
      <c r="F30" s="50">
        <v>50</v>
      </c>
      <c r="G30" s="51">
        <v>70</v>
      </c>
      <c r="H30" s="52">
        <v>20</v>
      </c>
      <c r="I30" s="60">
        <f>(F30+G30+H30)*$I$4</f>
        <v>19.6</v>
      </c>
      <c r="J30" s="61">
        <f>(F30+G30+H30+I30)*$J$4</f>
        <v>14.364</v>
      </c>
      <c r="K30" s="62">
        <f t="shared" si="0"/>
        <v>173.964</v>
      </c>
      <c r="L30" s="62">
        <f t="shared" si="1"/>
        <v>173.964</v>
      </c>
      <c r="M30" s="62"/>
      <c r="N30" s="63"/>
    </row>
    <row r="31" ht="56.25" hidden="1" outlineLevel="1" spans="1:14">
      <c r="A31" s="49">
        <v>25</v>
      </c>
      <c r="B31" s="54" t="s">
        <v>101</v>
      </c>
      <c r="C31" s="54" t="s">
        <v>109</v>
      </c>
      <c r="D31" s="49" t="s">
        <v>104</v>
      </c>
      <c r="E31" s="52">
        <v>1</v>
      </c>
      <c r="F31" s="50">
        <v>200</v>
      </c>
      <c r="G31" s="51">
        <v>300</v>
      </c>
      <c r="H31" s="52">
        <v>50</v>
      </c>
      <c r="I31" s="60">
        <f>(F31+G31+H31)*$I$4</f>
        <v>77</v>
      </c>
      <c r="J31" s="61">
        <f>(F31+G31+H31+I31)*$J$4</f>
        <v>56.43</v>
      </c>
      <c r="K31" s="62">
        <f t="shared" si="0"/>
        <v>683.43</v>
      </c>
      <c r="L31" s="62">
        <f t="shared" si="1"/>
        <v>683.43</v>
      </c>
      <c r="M31" s="62"/>
      <c r="N31" s="63"/>
    </row>
    <row r="32" ht="33.75" hidden="1" outlineLevel="1" spans="1:14">
      <c r="A32" s="49">
        <v>26</v>
      </c>
      <c r="B32" s="54" t="s">
        <v>110</v>
      </c>
      <c r="C32" s="54" t="s">
        <v>102</v>
      </c>
      <c r="D32" s="49" t="s">
        <v>100</v>
      </c>
      <c r="E32" s="52">
        <v>22</v>
      </c>
      <c r="F32" s="50">
        <v>20</v>
      </c>
      <c r="G32" s="51">
        <v>30</v>
      </c>
      <c r="H32" s="52">
        <v>15</v>
      </c>
      <c r="I32" s="60">
        <f>(F32+G32+H32)*$I$4</f>
        <v>9.1</v>
      </c>
      <c r="J32" s="61">
        <f>(F32+G32+H32+I32)*$J$4</f>
        <v>6.669</v>
      </c>
      <c r="K32" s="62">
        <f t="shared" si="0"/>
        <v>80.769</v>
      </c>
      <c r="L32" s="62">
        <f t="shared" si="1"/>
        <v>1776.918</v>
      </c>
      <c r="M32" s="62"/>
      <c r="N32" s="63"/>
    </row>
    <row r="33" hidden="1" spans="1:14">
      <c r="A33" s="49"/>
      <c r="B33" s="48" t="s">
        <v>111</v>
      </c>
      <c r="C33" s="48"/>
      <c r="D33" s="49"/>
      <c r="E33" s="52"/>
      <c r="F33" s="50"/>
      <c r="G33" s="51"/>
      <c r="H33" s="52"/>
      <c r="I33" s="60"/>
      <c r="J33" s="61"/>
      <c r="K33" s="62"/>
      <c r="L33" s="62"/>
      <c r="M33" s="62"/>
      <c r="N33" s="63"/>
    </row>
    <row r="34" ht="33.75" hidden="1" outlineLevel="1" spans="1:14">
      <c r="A34" s="49">
        <v>1</v>
      </c>
      <c r="B34" s="54" t="s">
        <v>64</v>
      </c>
      <c r="C34" s="54" t="s">
        <v>65</v>
      </c>
      <c r="D34" s="49" t="s">
        <v>66</v>
      </c>
      <c r="E34" s="52">
        <v>2326.22</v>
      </c>
      <c r="F34" s="50">
        <v>0</v>
      </c>
      <c r="G34" s="51">
        <v>0</v>
      </c>
      <c r="H34" s="52">
        <v>5.5</v>
      </c>
      <c r="I34" s="60">
        <f>(F34+G34+H34)*$I$4</f>
        <v>0.77</v>
      </c>
      <c r="J34" s="61">
        <f>(F34+G34+H34+I34)*$J$4</f>
        <v>0.5643</v>
      </c>
      <c r="K34" s="62">
        <f>F34+G34+H34+I34+J34</f>
        <v>6.8343</v>
      </c>
      <c r="L34" s="62">
        <f>E34*K34</f>
        <v>15898.085346</v>
      </c>
      <c r="M34" s="62"/>
      <c r="N34" s="63"/>
    </row>
    <row r="35" ht="45" outlineLevel="1" spans="1:14">
      <c r="A35" s="49">
        <v>2</v>
      </c>
      <c r="B35" s="54" t="s">
        <v>67</v>
      </c>
      <c r="C35" s="54" t="s">
        <v>68</v>
      </c>
      <c r="D35" s="49" t="s">
        <v>69</v>
      </c>
      <c r="E35" s="52">
        <v>235.245</v>
      </c>
      <c r="F35" s="50">
        <v>20</v>
      </c>
      <c r="G35" s="51">
        <v>80</v>
      </c>
      <c r="H35" s="52">
        <v>32.18</v>
      </c>
      <c r="I35" s="60">
        <f>(F35+G35+H35)*$I$4</f>
        <v>18.5052</v>
      </c>
      <c r="J35" s="61">
        <f>(F35+G35+H35+I35)*$J$4</f>
        <v>13.561668</v>
      </c>
      <c r="K35" s="62">
        <f>F35+G35+H35+I35+J35</f>
        <v>164.246868</v>
      </c>
      <c r="L35" s="62">
        <f>E35*K35</f>
        <v>38638.25446266</v>
      </c>
      <c r="M35" s="62"/>
      <c r="N35" s="63"/>
    </row>
    <row r="36" ht="45" hidden="1" outlineLevel="1" spans="1:14">
      <c r="A36" s="49">
        <v>3</v>
      </c>
      <c r="B36" s="54" t="s">
        <v>70</v>
      </c>
      <c r="C36" s="54" t="s">
        <v>71</v>
      </c>
      <c r="D36" s="49" t="s">
        <v>69</v>
      </c>
      <c r="E36" s="52">
        <v>156.83</v>
      </c>
      <c r="F36" s="50">
        <v>90</v>
      </c>
      <c r="G36" s="51">
        <v>330</v>
      </c>
      <c r="H36" s="52">
        <v>40</v>
      </c>
      <c r="I36" s="60">
        <f>(F36+G36+H36)*$I$4</f>
        <v>64.4</v>
      </c>
      <c r="J36" s="61">
        <f>(F36+G36+H36+I36)*$J$4</f>
        <v>47.196</v>
      </c>
      <c r="K36" s="62">
        <f>F36+G36+H36+I36+J36</f>
        <v>571.596</v>
      </c>
      <c r="L36" s="62">
        <f>E36*K36</f>
        <v>89643.40068</v>
      </c>
      <c r="M36" s="62"/>
      <c r="N36" s="63"/>
    </row>
    <row r="37" ht="33.75" hidden="1" outlineLevel="1" spans="1:14">
      <c r="A37" s="49">
        <v>4</v>
      </c>
      <c r="B37" s="54" t="s">
        <v>72</v>
      </c>
      <c r="C37" s="54" t="s">
        <v>112</v>
      </c>
      <c r="D37" s="49" t="s">
        <v>69</v>
      </c>
      <c r="E37" s="52">
        <v>157.087</v>
      </c>
      <c r="F37" s="50">
        <v>20</v>
      </c>
      <c r="G37" s="55">
        <v>120</v>
      </c>
      <c r="H37" s="52">
        <v>35</v>
      </c>
      <c r="I37" s="60">
        <f>(F37+G37+H37)*$I$4</f>
        <v>24.5</v>
      </c>
      <c r="J37" s="61">
        <f>(F37+G37+H37+I37)*$J$4</f>
        <v>17.955</v>
      </c>
      <c r="K37" s="62">
        <f>F37+G37+H37+I37+J37</f>
        <v>217.455</v>
      </c>
      <c r="L37" s="62">
        <f>E37*K37</f>
        <v>34159.353585</v>
      </c>
      <c r="M37" s="62"/>
      <c r="N37" s="63"/>
    </row>
    <row r="38" ht="45" hidden="1" outlineLevel="1" spans="1:14">
      <c r="A38" s="49">
        <v>5</v>
      </c>
      <c r="B38" s="54" t="s">
        <v>70</v>
      </c>
      <c r="C38" s="54" t="s">
        <v>113</v>
      </c>
      <c r="D38" s="49" t="s">
        <v>69</v>
      </c>
      <c r="E38" s="52">
        <v>151.327</v>
      </c>
      <c r="F38" s="50">
        <v>90</v>
      </c>
      <c r="G38" s="51">
        <v>330</v>
      </c>
      <c r="H38" s="52">
        <v>40</v>
      </c>
      <c r="I38" s="60">
        <f>(F38+G38+H38)*$I$4</f>
        <v>64.4</v>
      </c>
      <c r="J38" s="61">
        <f>(F38+G38+H38+I38)*$J$4</f>
        <v>47.196</v>
      </c>
      <c r="K38" s="62">
        <f>F38+G38+H38+I38+J38</f>
        <v>571.596</v>
      </c>
      <c r="L38" s="62">
        <f>E38*K38</f>
        <v>86497.907892</v>
      </c>
      <c r="M38" s="62"/>
      <c r="N38" s="63"/>
    </row>
    <row r="39" ht="67.5" hidden="1" outlineLevel="1" spans="1:14">
      <c r="A39" s="49">
        <v>6</v>
      </c>
      <c r="B39" s="54" t="s">
        <v>75</v>
      </c>
      <c r="C39" s="56" t="s">
        <v>114</v>
      </c>
      <c r="D39" s="49" t="s">
        <v>66</v>
      </c>
      <c r="E39" s="52">
        <v>211.71</v>
      </c>
      <c r="F39" s="50">
        <v>55</v>
      </c>
      <c r="G39" s="51">
        <v>95</v>
      </c>
      <c r="H39" s="52">
        <v>25</v>
      </c>
      <c r="I39" s="60">
        <f>(F39+G39+H39)*$I$4</f>
        <v>24.5</v>
      </c>
      <c r="J39" s="61">
        <f>(F39+G39+H39+I39)*$J$4</f>
        <v>17.955</v>
      </c>
      <c r="K39" s="62">
        <f t="shared" ref="K39:K44" si="2">F39+G39+H39+I39+J39</f>
        <v>217.455</v>
      </c>
      <c r="L39" s="62">
        <f t="shared" ref="L39:L44" si="3">E39*K39</f>
        <v>46037.39805</v>
      </c>
      <c r="M39" s="62"/>
      <c r="N39" s="46" t="s">
        <v>77</v>
      </c>
    </row>
    <row r="40" ht="56.25" hidden="1" outlineLevel="1" spans="1:14">
      <c r="A40" s="49">
        <v>7</v>
      </c>
      <c r="B40" s="54" t="s">
        <v>75</v>
      </c>
      <c r="C40" s="54" t="s">
        <v>115</v>
      </c>
      <c r="D40" s="49" t="s">
        <v>66</v>
      </c>
      <c r="E40" s="52">
        <v>11.88</v>
      </c>
      <c r="F40" s="50">
        <v>55</v>
      </c>
      <c r="G40" s="51">
        <v>65</v>
      </c>
      <c r="H40" s="52">
        <v>25</v>
      </c>
      <c r="I40" s="60">
        <f>(F40+G40+H40)*$I$4</f>
        <v>20.3</v>
      </c>
      <c r="J40" s="61">
        <f>(F40+G40+H40+I40)*$J$4</f>
        <v>14.877</v>
      </c>
      <c r="K40" s="62">
        <f t="shared" si="2"/>
        <v>180.177</v>
      </c>
      <c r="L40" s="62">
        <f t="shared" si="3"/>
        <v>2140.50276</v>
      </c>
      <c r="M40" s="62"/>
      <c r="N40" s="46" t="s">
        <v>77</v>
      </c>
    </row>
    <row r="41" ht="56.25" hidden="1" outlineLevel="1" spans="1:14">
      <c r="A41" s="49">
        <v>8</v>
      </c>
      <c r="B41" s="54" t="s">
        <v>75</v>
      </c>
      <c r="C41" s="54" t="s">
        <v>116</v>
      </c>
      <c r="D41" s="49" t="s">
        <v>66</v>
      </c>
      <c r="E41" s="52">
        <v>1289.68</v>
      </c>
      <c r="F41" s="50">
        <v>55</v>
      </c>
      <c r="G41" s="51">
        <v>65</v>
      </c>
      <c r="H41" s="52">
        <v>25</v>
      </c>
      <c r="I41" s="60">
        <f>(F41+G41+H41)*$I$4</f>
        <v>20.3</v>
      </c>
      <c r="J41" s="61">
        <f>(F41+G41+H41+I41)*$J$4</f>
        <v>14.877</v>
      </c>
      <c r="K41" s="62">
        <f t="shared" si="2"/>
        <v>180.177</v>
      </c>
      <c r="L41" s="62">
        <f t="shared" si="3"/>
        <v>232370.67336</v>
      </c>
      <c r="M41" s="62"/>
      <c r="N41" s="46" t="s">
        <v>77</v>
      </c>
    </row>
    <row r="42" ht="56.25" hidden="1" outlineLevel="1" spans="1:14">
      <c r="A42" s="49">
        <v>9</v>
      </c>
      <c r="B42" s="54" t="s">
        <v>117</v>
      </c>
      <c r="C42" s="54" t="s">
        <v>118</v>
      </c>
      <c r="D42" s="49" t="s">
        <v>66</v>
      </c>
      <c r="E42" s="52">
        <v>28.8</v>
      </c>
      <c r="F42" s="50">
        <v>55</v>
      </c>
      <c r="G42" s="51">
        <v>68</v>
      </c>
      <c r="H42" s="52">
        <v>25</v>
      </c>
      <c r="I42" s="60">
        <f>(F42+G42+H42)*$I$4</f>
        <v>20.72</v>
      </c>
      <c r="J42" s="61">
        <f>(F42+G42+H42+I42)*$J$4</f>
        <v>15.1848</v>
      </c>
      <c r="K42" s="62">
        <f t="shared" si="2"/>
        <v>183.9048</v>
      </c>
      <c r="L42" s="62">
        <f t="shared" si="3"/>
        <v>5296.45824</v>
      </c>
      <c r="M42" s="62"/>
      <c r="N42" s="46" t="s">
        <v>77</v>
      </c>
    </row>
    <row r="43" ht="84" hidden="1" customHeight="1" outlineLevel="1" spans="1:14">
      <c r="A43" s="49">
        <v>10</v>
      </c>
      <c r="B43" s="164" t="s">
        <v>86</v>
      </c>
      <c r="C43" s="164" t="s">
        <v>87</v>
      </c>
      <c r="D43" s="49" t="s">
        <v>66</v>
      </c>
      <c r="E43" s="52">
        <v>784.15</v>
      </c>
      <c r="F43" s="50">
        <v>5</v>
      </c>
      <c r="G43" s="51">
        <v>57</v>
      </c>
      <c r="H43" s="52">
        <v>5</v>
      </c>
      <c r="I43" s="60">
        <f>(F43+G43+H43)*$I$4</f>
        <v>9.38</v>
      </c>
      <c r="J43" s="61">
        <f>(F43+G43+H43+I43)*$J$4</f>
        <v>6.8742</v>
      </c>
      <c r="K43" s="62">
        <f t="shared" si="2"/>
        <v>83.2542</v>
      </c>
      <c r="L43" s="62">
        <f t="shared" si="3"/>
        <v>65283.78093</v>
      </c>
      <c r="M43" s="62"/>
      <c r="N43" s="169" t="s">
        <v>88</v>
      </c>
    </row>
    <row r="44" ht="48" hidden="1" customHeight="1" outlineLevel="1" spans="1:14">
      <c r="A44" s="49">
        <v>11</v>
      </c>
      <c r="B44" s="54" t="s">
        <v>119</v>
      </c>
      <c r="C44" s="54" t="s">
        <v>120</v>
      </c>
      <c r="D44" s="49" t="s">
        <v>121</v>
      </c>
      <c r="E44" s="52">
        <v>42.26</v>
      </c>
      <c r="F44" s="50">
        <v>10</v>
      </c>
      <c r="G44" s="51">
        <v>25</v>
      </c>
      <c r="H44" s="52">
        <v>10</v>
      </c>
      <c r="I44" s="60">
        <f>(F44+G44+H44)*$I$4</f>
        <v>6.3</v>
      </c>
      <c r="J44" s="61">
        <f>(F44+G44+H44+I44)*$J$4</f>
        <v>4.617</v>
      </c>
      <c r="K44" s="62">
        <f t="shared" si="2"/>
        <v>55.917</v>
      </c>
      <c r="L44" s="62">
        <f t="shared" si="3"/>
        <v>2363.05242</v>
      </c>
      <c r="M44" s="62"/>
      <c r="N44" s="63"/>
    </row>
    <row r="45" ht="51" hidden="1" customHeight="1" outlineLevel="1" spans="1:14">
      <c r="A45" s="49">
        <v>12</v>
      </c>
      <c r="B45" s="54" t="s">
        <v>101</v>
      </c>
      <c r="C45" s="54" t="s">
        <v>102</v>
      </c>
      <c r="D45" s="49" t="s">
        <v>66</v>
      </c>
      <c r="E45" s="52">
        <v>42.26</v>
      </c>
      <c r="F45" s="50">
        <v>10</v>
      </c>
      <c r="G45" s="51">
        <v>15</v>
      </c>
      <c r="H45" s="52">
        <v>5</v>
      </c>
      <c r="I45" s="60">
        <f t="shared" ref="I45:I78" si="4">(F45+G45+H45)*$I$4</f>
        <v>4.2</v>
      </c>
      <c r="J45" s="61">
        <f t="shared" ref="J45:J78" si="5">(F45+G45+H45+I45)*$J$4</f>
        <v>3.078</v>
      </c>
      <c r="K45" s="62">
        <f t="shared" ref="K45:K78" si="6">F45+G45+H45+I45+J45</f>
        <v>37.278</v>
      </c>
      <c r="L45" s="62">
        <f t="shared" ref="L45:L78" si="7">E45*K45</f>
        <v>1575.36828</v>
      </c>
      <c r="M45" s="62"/>
      <c r="N45" s="63"/>
    </row>
    <row r="46" ht="13" hidden="1" customHeight="1" spans="1:14">
      <c r="A46" s="49"/>
      <c r="B46" s="48" t="s">
        <v>122</v>
      </c>
      <c r="C46" s="48"/>
      <c r="D46" s="49"/>
      <c r="E46" s="52"/>
      <c r="F46" s="50"/>
      <c r="G46" s="51"/>
      <c r="H46" s="52"/>
      <c r="I46" s="60"/>
      <c r="J46" s="61"/>
      <c r="K46" s="62"/>
      <c r="L46" s="62"/>
      <c r="M46" s="62"/>
      <c r="N46" s="63"/>
    </row>
    <row r="47" ht="40" hidden="1" customHeight="1" outlineLevel="1" spans="1:14">
      <c r="A47" s="49">
        <v>1</v>
      </c>
      <c r="B47" s="54" t="s">
        <v>64</v>
      </c>
      <c r="C47" s="54" t="s">
        <v>65</v>
      </c>
      <c r="D47" s="49" t="s">
        <v>66</v>
      </c>
      <c r="E47" s="52">
        <v>10.08</v>
      </c>
      <c r="F47" s="50">
        <v>0</v>
      </c>
      <c r="G47" s="51">
        <v>0</v>
      </c>
      <c r="H47" s="52">
        <v>5.5</v>
      </c>
      <c r="I47" s="60">
        <f t="shared" si="4"/>
        <v>0.77</v>
      </c>
      <c r="J47" s="61">
        <f t="shared" si="5"/>
        <v>0.5643</v>
      </c>
      <c r="K47" s="62">
        <f t="shared" si="6"/>
        <v>6.8343</v>
      </c>
      <c r="L47" s="62">
        <f t="shared" si="7"/>
        <v>68.889744</v>
      </c>
      <c r="M47" s="62"/>
      <c r="N47" s="63"/>
    </row>
    <row r="48" ht="51" hidden="1" customHeight="1" outlineLevel="1" spans="1:14">
      <c r="A48" s="49">
        <v>2</v>
      </c>
      <c r="B48" s="54" t="s">
        <v>72</v>
      </c>
      <c r="C48" s="54" t="s">
        <v>112</v>
      </c>
      <c r="D48" s="49" t="s">
        <v>69</v>
      </c>
      <c r="E48" s="52">
        <v>1.1592</v>
      </c>
      <c r="F48" s="50">
        <v>20</v>
      </c>
      <c r="G48" s="55">
        <v>120</v>
      </c>
      <c r="H48" s="52">
        <v>35</v>
      </c>
      <c r="I48" s="60">
        <f t="shared" si="4"/>
        <v>24.5</v>
      </c>
      <c r="J48" s="61">
        <f t="shared" si="5"/>
        <v>17.955</v>
      </c>
      <c r="K48" s="62">
        <f t="shared" si="6"/>
        <v>217.455</v>
      </c>
      <c r="L48" s="62">
        <f t="shared" si="7"/>
        <v>252.073836</v>
      </c>
      <c r="M48" s="62"/>
      <c r="N48" s="63"/>
    </row>
    <row r="49" ht="42" hidden="1" customHeight="1" outlineLevel="1" spans="1:14">
      <c r="A49" s="49">
        <v>3</v>
      </c>
      <c r="B49" s="165" t="s">
        <v>123</v>
      </c>
      <c r="C49" s="165" t="s">
        <v>124</v>
      </c>
      <c r="D49" s="166" t="s">
        <v>69</v>
      </c>
      <c r="E49" s="167">
        <v>3.024</v>
      </c>
      <c r="F49" s="50">
        <v>245</v>
      </c>
      <c r="G49" s="51">
        <v>230</v>
      </c>
      <c r="H49" s="52">
        <v>70</v>
      </c>
      <c r="I49" s="60">
        <f t="shared" si="4"/>
        <v>76.3</v>
      </c>
      <c r="J49" s="61">
        <f t="shared" si="5"/>
        <v>55.917</v>
      </c>
      <c r="K49" s="62">
        <f t="shared" si="6"/>
        <v>677.217</v>
      </c>
      <c r="L49" s="62">
        <f t="shared" si="7"/>
        <v>2047.904208</v>
      </c>
      <c r="M49" s="62"/>
      <c r="N49" s="63"/>
    </row>
    <row r="50" ht="76" hidden="1" customHeight="1" outlineLevel="1" spans="1:14">
      <c r="A50" s="49">
        <v>4</v>
      </c>
      <c r="B50" s="54" t="s">
        <v>125</v>
      </c>
      <c r="C50" s="54" t="s">
        <v>126</v>
      </c>
      <c r="D50" s="49" t="s">
        <v>66</v>
      </c>
      <c r="E50" s="52">
        <v>10.08</v>
      </c>
      <c r="F50" s="50">
        <v>100</v>
      </c>
      <c r="G50" s="51">
        <v>400</v>
      </c>
      <c r="H50" s="52">
        <v>25</v>
      </c>
      <c r="I50" s="60">
        <f t="shared" si="4"/>
        <v>73.5</v>
      </c>
      <c r="J50" s="61">
        <f t="shared" si="5"/>
        <v>53.865</v>
      </c>
      <c r="K50" s="62">
        <f t="shared" si="6"/>
        <v>652.365</v>
      </c>
      <c r="L50" s="62">
        <f t="shared" si="7"/>
        <v>6575.8392</v>
      </c>
      <c r="M50" s="62"/>
      <c r="N50" s="63"/>
    </row>
    <row r="51" ht="76" hidden="1" customHeight="1" outlineLevel="1" spans="1:14">
      <c r="A51" s="49">
        <v>5</v>
      </c>
      <c r="B51" s="54" t="s">
        <v>127</v>
      </c>
      <c r="C51" s="54" t="s">
        <v>128</v>
      </c>
      <c r="D51" s="49" t="s">
        <v>66</v>
      </c>
      <c r="E51" s="52">
        <v>3.78</v>
      </c>
      <c r="F51" s="50">
        <v>100</v>
      </c>
      <c r="G51" s="51">
        <v>130</v>
      </c>
      <c r="H51" s="52">
        <v>25</v>
      </c>
      <c r="I51" s="60">
        <f t="shared" si="4"/>
        <v>35.7</v>
      </c>
      <c r="J51" s="61">
        <f t="shared" si="5"/>
        <v>26.163</v>
      </c>
      <c r="K51" s="62">
        <f t="shared" si="6"/>
        <v>316.863</v>
      </c>
      <c r="L51" s="62">
        <f t="shared" si="7"/>
        <v>1197.74214</v>
      </c>
      <c r="M51" s="62"/>
      <c r="N51" s="63"/>
    </row>
    <row r="52" ht="13" hidden="1" customHeight="1" collapsed="1" spans="1:14">
      <c r="A52" s="49"/>
      <c r="B52" s="48" t="s">
        <v>129</v>
      </c>
      <c r="C52" s="48"/>
      <c r="D52" s="49"/>
      <c r="E52" s="52"/>
      <c r="F52" s="50"/>
      <c r="G52" s="51"/>
      <c r="H52" s="52"/>
      <c r="I52" s="60"/>
      <c r="J52" s="61"/>
      <c r="K52" s="62"/>
      <c r="L52" s="62"/>
      <c r="M52" s="62"/>
      <c r="N52" s="63"/>
    </row>
    <row r="53" ht="41" hidden="1" customHeight="1" outlineLevel="1" spans="1:14">
      <c r="A53" s="49">
        <v>1</v>
      </c>
      <c r="B53" s="54" t="s">
        <v>64</v>
      </c>
      <c r="C53" s="54" t="s">
        <v>65</v>
      </c>
      <c r="D53" s="49" t="s">
        <v>66</v>
      </c>
      <c r="E53" s="52">
        <v>20.75</v>
      </c>
      <c r="F53" s="50">
        <v>0</v>
      </c>
      <c r="G53" s="51">
        <v>0</v>
      </c>
      <c r="H53" s="52">
        <v>5.5</v>
      </c>
      <c r="I53" s="60">
        <f t="shared" si="4"/>
        <v>0.77</v>
      </c>
      <c r="J53" s="61">
        <f t="shared" si="5"/>
        <v>0.5643</v>
      </c>
      <c r="K53" s="62">
        <f t="shared" si="6"/>
        <v>6.8343</v>
      </c>
      <c r="L53" s="62">
        <f t="shared" si="7"/>
        <v>141.811725</v>
      </c>
      <c r="M53" s="62"/>
      <c r="N53" s="63"/>
    </row>
    <row r="54" ht="51" hidden="1" customHeight="1" outlineLevel="1" spans="1:14">
      <c r="A54" s="49">
        <v>2</v>
      </c>
      <c r="B54" s="54" t="s">
        <v>72</v>
      </c>
      <c r="C54" s="54" t="s">
        <v>112</v>
      </c>
      <c r="D54" s="49" t="s">
        <v>69</v>
      </c>
      <c r="E54" s="52">
        <v>2.38625</v>
      </c>
      <c r="F54" s="50">
        <v>20</v>
      </c>
      <c r="G54" s="55">
        <v>120</v>
      </c>
      <c r="H54" s="52">
        <v>35</v>
      </c>
      <c r="I54" s="60">
        <f t="shared" si="4"/>
        <v>24.5</v>
      </c>
      <c r="J54" s="61">
        <f t="shared" si="5"/>
        <v>17.955</v>
      </c>
      <c r="K54" s="62">
        <f t="shared" si="6"/>
        <v>217.455</v>
      </c>
      <c r="L54" s="62">
        <f t="shared" si="7"/>
        <v>518.90199375</v>
      </c>
      <c r="M54" s="62"/>
      <c r="N54" s="63"/>
    </row>
    <row r="55" ht="77" hidden="1" customHeight="1" outlineLevel="1" spans="1:14">
      <c r="A55" s="49">
        <v>3</v>
      </c>
      <c r="B55" s="165" t="s">
        <v>130</v>
      </c>
      <c r="C55" s="165" t="s">
        <v>131</v>
      </c>
      <c r="D55" s="166" t="s">
        <v>66</v>
      </c>
      <c r="E55" s="52">
        <v>20.75</v>
      </c>
      <c r="F55" s="50">
        <v>15</v>
      </c>
      <c r="G55" s="51">
        <v>33</v>
      </c>
      <c r="H55" s="52">
        <v>5</v>
      </c>
      <c r="I55" s="60">
        <f t="shared" si="4"/>
        <v>7.42</v>
      </c>
      <c r="J55" s="61">
        <f t="shared" si="5"/>
        <v>5.4378</v>
      </c>
      <c r="K55" s="62">
        <f t="shared" si="6"/>
        <v>65.8578</v>
      </c>
      <c r="L55" s="62">
        <f t="shared" si="7"/>
        <v>1366.54935</v>
      </c>
      <c r="M55" s="62"/>
      <c r="N55" s="63"/>
    </row>
    <row r="56" ht="76" hidden="1" customHeight="1" outlineLevel="1" spans="1:14">
      <c r="A56" s="49">
        <v>4</v>
      </c>
      <c r="B56" s="54" t="s">
        <v>125</v>
      </c>
      <c r="C56" s="54" t="s">
        <v>132</v>
      </c>
      <c r="D56" s="49" t="s">
        <v>66</v>
      </c>
      <c r="E56" s="52">
        <v>20.75</v>
      </c>
      <c r="F56" s="50">
        <v>70</v>
      </c>
      <c r="G56" s="51">
        <v>260</v>
      </c>
      <c r="H56" s="52">
        <v>25</v>
      </c>
      <c r="I56" s="60">
        <f t="shared" si="4"/>
        <v>49.7</v>
      </c>
      <c r="J56" s="61">
        <f t="shared" si="5"/>
        <v>36.423</v>
      </c>
      <c r="K56" s="62">
        <f t="shared" si="6"/>
        <v>441.123</v>
      </c>
      <c r="L56" s="62">
        <f t="shared" si="7"/>
        <v>9153.30225</v>
      </c>
      <c r="M56" s="62"/>
      <c r="N56" s="63"/>
    </row>
    <row r="57" ht="76" hidden="1" customHeight="1" outlineLevel="1" spans="1:14">
      <c r="A57" s="49">
        <v>5</v>
      </c>
      <c r="B57" s="54" t="s">
        <v>127</v>
      </c>
      <c r="C57" s="54" t="s">
        <v>133</v>
      </c>
      <c r="D57" s="49" t="s">
        <v>66</v>
      </c>
      <c r="E57" s="52">
        <v>10.38</v>
      </c>
      <c r="F57" s="50">
        <v>70</v>
      </c>
      <c r="G57" s="51">
        <v>180</v>
      </c>
      <c r="H57" s="52">
        <v>25</v>
      </c>
      <c r="I57" s="60">
        <f t="shared" si="4"/>
        <v>38.5</v>
      </c>
      <c r="J57" s="61">
        <f t="shared" si="5"/>
        <v>28.215</v>
      </c>
      <c r="K57" s="62">
        <f t="shared" si="6"/>
        <v>341.715</v>
      </c>
      <c r="L57" s="62">
        <f t="shared" si="7"/>
        <v>3547.0017</v>
      </c>
      <c r="M57" s="62"/>
      <c r="N57" s="63"/>
    </row>
    <row r="58" hidden="1" collapsed="1" spans="1:14">
      <c r="A58" s="47" t="s">
        <v>134</v>
      </c>
      <c r="B58" s="48" t="s">
        <v>135</v>
      </c>
      <c r="C58" s="48"/>
      <c r="D58" s="49"/>
      <c r="E58" s="52"/>
      <c r="F58" s="168"/>
      <c r="G58" s="51"/>
      <c r="H58" s="52"/>
      <c r="I58" s="60"/>
      <c r="J58" s="61"/>
      <c r="K58" s="62"/>
      <c r="L58" s="62"/>
      <c r="M58" s="62"/>
      <c r="N58" s="63"/>
    </row>
    <row r="59" ht="33.75" hidden="1" outlineLevel="1" spans="1:14">
      <c r="A59" s="49">
        <v>1</v>
      </c>
      <c r="B59" s="54" t="s">
        <v>136</v>
      </c>
      <c r="C59" s="54" t="s">
        <v>137</v>
      </c>
      <c r="D59" s="49" t="s">
        <v>69</v>
      </c>
      <c r="E59" s="52">
        <v>14.112</v>
      </c>
      <c r="F59" s="50">
        <v>0</v>
      </c>
      <c r="G59" s="51">
        <v>0</v>
      </c>
      <c r="H59" s="52">
        <v>15</v>
      </c>
      <c r="I59" s="60">
        <f t="shared" si="4"/>
        <v>2.1</v>
      </c>
      <c r="J59" s="61">
        <f t="shared" si="5"/>
        <v>1.539</v>
      </c>
      <c r="K59" s="62">
        <f t="shared" si="6"/>
        <v>18.639</v>
      </c>
      <c r="L59" s="62">
        <f t="shared" si="7"/>
        <v>263.033568</v>
      </c>
      <c r="M59" s="62"/>
      <c r="N59" s="63"/>
    </row>
    <row r="60" ht="33.75" hidden="1" outlineLevel="1" spans="1:14">
      <c r="A60" s="49">
        <v>2</v>
      </c>
      <c r="B60" s="54" t="s">
        <v>64</v>
      </c>
      <c r="C60" s="54" t="s">
        <v>65</v>
      </c>
      <c r="D60" s="49" t="s">
        <v>66</v>
      </c>
      <c r="E60" s="52">
        <v>28.224</v>
      </c>
      <c r="F60" s="50">
        <v>0</v>
      </c>
      <c r="G60" s="51">
        <v>0</v>
      </c>
      <c r="H60" s="52">
        <v>5.5</v>
      </c>
      <c r="I60" s="60">
        <f t="shared" si="4"/>
        <v>0.77</v>
      </c>
      <c r="J60" s="61">
        <f t="shared" si="5"/>
        <v>0.5643</v>
      </c>
      <c r="K60" s="62">
        <f t="shared" si="6"/>
        <v>6.8343</v>
      </c>
      <c r="L60" s="62">
        <f t="shared" si="7"/>
        <v>192.8912832</v>
      </c>
      <c r="M60" s="62"/>
      <c r="N60" s="63"/>
    </row>
    <row r="61" ht="56.25" hidden="1" outlineLevel="1" spans="1:14">
      <c r="A61" s="49">
        <v>3</v>
      </c>
      <c r="B61" s="54" t="s">
        <v>138</v>
      </c>
      <c r="C61" s="54" t="s">
        <v>139</v>
      </c>
      <c r="D61" s="49" t="s">
        <v>69</v>
      </c>
      <c r="E61" s="52">
        <v>4.11264</v>
      </c>
      <c r="F61" s="50">
        <v>0</v>
      </c>
      <c r="G61" s="51">
        <v>0</v>
      </c>
      <c r="H61" s="52">
        <v>15</v>
      </c>
      <c r="I61" s="60">
        <f t="shared" si="4"/>
        <v>2.1</v>
      </c>
      <c r="J61" s="61">
        <f t="shared" si="5"/>
        <v>1.539</v>
      </c>
      <c r="K61" s="62">
        <f t="shared" si="6"/>
        <v>18.639</v>
      </c>
      <c r="L61" s="62">
        <f t="shared" si="7"/>
        <v>76.65549696</v>
      </c>
      <c r="M61" s="62"/>
      <c r="N61" s="63"/>
    </row>
    <row r="62" ht="33.75" hidden="1" outlineLevel="1" spans="1:14">
      <c r="A62" s="49">
        <v>4</v>
      </c>
      <c r="B62" s="54" t="s">
        <v>72</v>
      </c>
      <c r="C62" s="54" t="s">
        <v>112</v>
      </c>
      <c r="D62" s="49" t="s">
        <v>69</v>
      </c>
      <c r="E62" s="52">
        <v>2.8224</v>
      </c>
      <c r="F62" s="50">
        <v>20</v>
      </c>
      <c r="G62" s="55">
        <v>120</v>
      </c>
      <c r="H62" s="52">
        <v>35</v>
      </c>
      <c r="I62" s="60">
        <f t="shared" si="4"/>
        <v>24.5</v>
      </c>
      <c r="J62" s="61">
        <f t="shared" si="5"/>
        <v>17.955</v>
      </c>
      <c r="K62" s="62">
        <f t="shared" si="6"/>
        <v>217.455</v>
      </c>
      <c r="L62" s="62">
        <f t="shared" si="7"/>
        <v>613.744992</v>
      </c>
      <c r="M62" s="62"/>
      <c r="N62" s="63"/>
    </row>
    <row r="63" ht="56.25" hidden="1" outlineLevel="1" spans="1:14">
      <c r="A63" s="49">
        <v>5</v>
      </c>
      <c r="B63" s="54" t="s">
        <v>70</v>
      </c>
      <c r="C63" s="54" t="s">
        <v>140</v>
      </c>
      <c r="D63" s="49" t="s">
        <v>69</v>
      </c>
      <c r="E63" s="52">
        <v>2.8224</v>
      </c>
      <c r="F63" s="50">
        <v>90</v>
      </c>
      <c r="G63" s="51">
        <v>330</v>
      </c>
      <c r="H63" s="52">
        <v>40</v>
      </c>
      <c r="I63" s="60">
        <f t="shared" si="4"/>
        <v>64.4</v>
      </c>
      <c r="J63" s="61">
        <f t="shared" si="5"/>
        <v>47.196</v>
      </c>
      <c r="K63" s="62">
        <f t="shared" si="6"/>
        <v>571.596</v>
      </c>
      <c r="L63" s="62">
        <f t="shared" si="7"/>
        <v>1613.2725504</v>
      </c>
      <c r="M63" s="62"/>
      <c r="N63" s="63"/>
    </row>
    <row r="64" ht="33.75" hidden="1" outlineLevel="1" spans="1:14">
      <c r="A64" s="49">
        <v>6</v>
      </c>
      <c r="B64" s="165" t="s">
        <v>141</v>
      </c>
      <c r="C64" s="165" t="s">
        <v>124</v>
      </c>
      <c r="D64" s="166" t="s">
        <v>69</v>
      </c>
      <c r="E64" s="167">
        <v>4.35456</v>
      </c>
      <c r="F64" s="50">
        <v>245</v>
      </c>
      <c r="G64" s="51">
        <v>230</v>
      </c>
      <c r="H64" s="52">
        <v>70</v>
      </c>
      <c r="I64" s="60">
        <f t="shared" si="4"/>
        <v>76.3</v>
      </c>
      <c r="J64" s="61">
        <f t="shared" si="5"/>
        <v>55.917</v>
      </c>
      <c r="K64" s="62">
        <f t="shared" si="6"/>
        <v>677.217</v>
      </c>
      <c r="L64" s="62">
        <f t="shared" si="7"/>
        <v>2948.98205952</v>
      </c>
      <c r="M64" s="62"/>
      <c r="N64" s="63"/>
    </row>
    <row r="65" ht="33.75" hidden="1" outlineLevel="1" spans="1:14">
      <c r="A65" s="49">
        <v>7</v>
      </c>
      <c r="B65" s="54" t="s">
        <v>142</v>
      </c>
      <c r="C65" s="54" t="s">
        <v>124</v>
      </c>
      <c r="D65" s="49" t="s">
        <v>69</v>
      </c>
      <c r="E65" s="52">
        <v>6.20352</v>
      </c>
      <c r="F65" s="50">
        <v>245</v>
      </c>
      <c r="G65" s="51">
        <v>230</v>
      </c>
      <c r="H65" s="52">
        <v>70</v>
      </c>
      <c r="I65" s="60">
        <f t="shared" si="4"/>
        <v>76.3</v>
      </c>
      <c r="J65" s="61">
        <f t="shared" si="5"/>
        <v>55.917</v>
      </c>
      <c r="K65" s="62">
        <f t="shared" si="6"/>
        <v>677.217</v>
      </c>
      <c r="L65" s="62">
        <f t="shared" si="7"/>
        <v>4201.12920384</v>
      </c>
      <c r="M65" s="62"/>
      <c r="N65" s="63"/>
    </row>
    <row r="66" s="7" customFormat="1" ht="67.5" hidden="1" outlineLevel="1" spans="1:14">
      <c r="A66" s="49">
        <v>8</v>
      </c>
      <c r="B66" s="54" t="s">
        <v>143</v>
      </c>
      <c r="C66" s="54" t="s">
        <v>144</v>
      </c>
      <c r="D66" s="49" t="s">
        <v>69</v>
      </c>
      <c r="E66" s="52">
        <v>0.41472</v>
      </c>
      <c r="F66" s="51">
        <v>600</v>
      </c>
      <c r="G66" s="51">
        <v>650</v>
      </c>
      <c r="H66" s="52">
        <v>150</v>
      </c>
      <c r="I66" s="60">
        <f t="shared" si="4"/>
        <v>196</v>
      </c>
      <c r="J66" s="61">
        <f t="shared" si="5"/>
        <v>143.64</v>
      </c>
      <c r="K66" s="62">
        <f t="shared" si="6"/>
        <v>1739.64</v>
      </c>
      <c r="L66" s="62">
        <f t="shared" si="7"/>
        <v>721.4635008</v>
      </c>
      <c r="M66" s="62"/>
      <c r="N66" s="63"/>
    </row>
    <row r="67" s="7" customFormat="1" ht="67.5" hidden="1" outlineLevel="1" spans="1:14">
      <c r="A67" s="49">
        <v>9</v>
      </c>
      <c r="B67" s="54" t="s">
        <v>145</v>
      </c>
      <c r="C67" s="54" t="s">
        <v>144</v>
      </c>
      <c r="D67" s="49" t="s">
        <v>69</v>
      </c>
      <c r="E67" s="52">
        <v>0.8856</v>
      </c>
      <c r="F67" s="51">
        <v>600</v>
      </c>
      <c r="G67" s="51">
        <v>650</v>
      </c>
      <c r="H67" s="52">
        <v>150</v>
      </c>
      <c r="I67" s="60">
        <f t="shared" si="4"/>
        <v>196</v>
      </c>
      <c r="J67" s="61">
        <f t="shared" si="5"/>
        <v>143.64</v>
      </c>
      <c r="K67" s="62">
        <f t="shared" si="6"/>
        <v>1739.64</v>
      </c>
      <c r="L67" s="62">
        <f t="shared" si="7"/>
        <v>1540.625184</v>
      </c>
      <c r="M67" s="62"/>
      <c r="N67" s="63"/>
    </row>
    <row r="68" ht="56.25" hidden="1" outlineLevel="1" spans="1:14">
      <c r="A68" s="49">
        <v>10</v>
      </c>
      <c r="B68" s="54" t="s">
        <v>146</v>
      </c>
      <c r="C68" s="54" t="s">
        <v>147</v>
      </c>
      <c r="D68" s="49" t="s">
        <v>66</v>
      </c>
      <c r="E68" s="52">
        <v>109.08</v>
      </c>
      <c r="F68" s="52">
        <v>70</v>
      </c>
      <c r="G68" s="52">
        <v>75</v>
      </c>
      <c r="H68" s="52">
        <v>25</v>
      </c>
      <c r="I68" s="60">
        <f t="shared" si="4"/>
        <v>23.8</v>
      </c>
      <c r="J68" s="61">
        <f t="shared" si="5"/>
        <v>17.442</v>
      </c>
      <c r="K68" s="62">
        <f t="shared" si="6"/>
        <v>211.242</v>
      </c>
      <c r="L68" s="62">
        <f t="shared" si="7"/>
        <v>23042.27736</v>
      </c>
      <c r="M68" s="62"/>
      <c r="N68" s="46" t="s">
        <v>77</v>
      </c>
    </row>
    <row r="69" s="7" customFormat="1" ht="36" hidden="1" customHeight="1" outlineLevel="1" spans="1:14">
      <c r="A69" s="49">
        <v>11</v>
      </c>
      <c r="B69" s="54" t="s">
        <v>148</v>
      </c>
      <c r="C69" s="54" t="s">
        <v>149</v>
      </c>
      <c r="D69" s="49" t="s">
        <v>95</v>
      </c>
      <c r="E69" s="170">
        <v>72</v>
      </c>
      <c r="F69" s="52">
        <v>15</v>
      </c>
      <c r="G69" s="52">
        <v>45</v>
      </c>
      <c r="H69" s="52">
        <v>2</v>
      </c>
      <c r="I69" s="60">
        <f t="shared" si="4"/>
        <v>8.68</v>
      </c>
      <c r="J69" s="61">
        <f t="shared" si="5"/>
        <v>6.3612</v>
      </c>
      <c r="K69" s="62">
        <f t="shared" si="6"/>
        <v>77.0412</v>
      </c>
      <c r="L69" s="62">
        <f t="shared" si="7"/>
        <v>5546.9664</v>
      </c>
      <c r="M69" s="62"/>
      <c r="N69" s="171"/>
    </row>
    <row r="70" ht="33.75" hidden="1" outlineLevel="1" spans="1:14">
      <c r="A70" s="49">
        <v>12</v>
      </c>
      <c r="B70" s="54" t="s">
        <v>150</v>
      </c>
      <c r="C70" s="54" t="s">
        <v>151</v>
      </c>
      <c r="D70" s="49" t="s">
        <v>66</v>
      </c>
      <c r="E70" s="170">
        <v>0.864</v>
      </c>
      <c r="F70" s="52">
        <v>150</v>
      </c>
      <c r="G70" s="52">
        <v>400</v>
      </c>
      <c r="H70" s="52">
        <v>50</v>
      </c>
      <c r="I70" s="60">
        <f t="shared" si="4"/>
        <v>84</v>
      </c>
      <c r="J70" s="61">
        <f t="shared" si="5"/>
        <v>61.56</v>
      </c>
      <c r="K70" s="62">
        <f t="shared" si="6"/>
        <v>745.56</v>
      </c>
      <c r="L70" s="62">
        <f t="shared" si="7"/>
        <v>644.16384</v>
      </c>
      <c r="M70" s="62"/>
      <c r="N70" s="63"/>
    </row>
    <row r="71" ht="56.25" hidden="1" outlineLevel="1" spans="1:14">
      <c r="A71" s="49">
        <v>13</v>
      </c>
      <c r="B71" s="54" t="s">
        <v>152</v>
      </c>
      <c r="C71" s="54" t="s">
        <v>153</v>
      </c>
      <c r="D71" s="49" t="s">
        <v>104</v>
      </c>
      <c r="E71" s="170">
        <v>12</v>
      </c>
      <c r="F71" s="52">
        <v>500</v>
      </c>
      <c r="G71" s="52">
        <v>1000</v>
      </c>
      <c r="H71" s="52">
        <v>50</v>
      </c>
      <c r="I71" s="60">
        <f t="shared" si="4"/>
        <v>217</v>
      </c>
      <c r="J71" s="61">
        <f t="shared" si="5"/>
        <v>159.03</v>
      </c>
      <c r="K71" s="62">
        <f t="shared" si="6"/>
        <v>1926.03</v>
      </c>
      <c r="L71" s="62">
        <f t="shared" si="7"/>
        <v>23112.36</v>
      </c>
      <c r="M71" s="62"/>
      <c r="N71" s="63"/>
    </row>
    <row r="72" s="163" customFormat="1" ht="12.75" hidden="1" collapsed="1" spans="1:14">
      <c r="A72" s="47" t="s">
        <v>154</v>
      </c>
      <c r="B72" s="48" t="s">
        <v>155</v>
      </c>
      <c r="C72" s="48"/>
      <c r="D72" s="49"/>
      <c r="E72" s="49"/>
      <c r="F72" s="52"/>
      <c r="G72" s="133"/>
      <c r="H72" s="52"/>
      <c r="I72" s="60"/>
      <c r="J72" s="61"/>
      <c r="K72" s="62"/>
      <c r="L72" s="62"/>
      <c r="M72" s="27"/>
      <c r="N72" s="63"/>
    </row>
    <row r="73" s="163" customFormat="1" ht="33.75" hidden="1" outlineLevel="1" spans="1:14">
      <c r="A73" s="49">
        <v>1</v>
      </c>
      <c r="B73" s="54" t="s">
        <v>64</v>
      </c>
      <c r="C73" s="54" t="s">
        <v>156</v>
      </c>
      <c r="D73" s="49" t="s">
        <v>66</v>
      </c>
      <c r="E73" s="52">
        <v>15.36</v>
      </c>
      <c r="F73" s="50">
        <v>0</v>
      </c>
      <c r="G73" s="51">
        <v>0</v>
      </c>
      <c r="H73" s="52">
        <v>5.5</v>
      </c>
      <c r="I73" s="60">
        <f t="shared" si="4"/>
        <v>0.77</v>
      </c>
      <c r="J73" s="61">
        <f t="shared" si="5"/>
        <v>0.5643</v>
      </c>
      <c r="K73" s="62">
        <f t="shared" si="6"/>
        <v>6.8343</v>
      </c>
      <c r="L73" s="62">
        <f t="shared" si="7"/>
        <v>104.974848</v>
      </c>
      <c r="M73" s="62"/>
      <c r="N73" s="63"/>
    </row>
    <row r="74" s="163" customFormat="1" ht="33.75" hidden="1" outlineLevel="1" spans="1:14">
      <c r="A74" s="49">
        <v>2</v>
      </c>
      <c r="B74" s="54" t="s">
        <v>72</v>
      </c>
      <c r="C74" s="54" t="s">
        <v>157</v>
      </c>
      <c r="D74" s="49" t="s">
        <v>69</v>
      </c>
      <c r="E74" s="52">
        <v>2.304</v>
      </c>
      <c r="F74" s="50">
        <v>20</v>
      </c>
      <c r="G74" s="55">
        <v>120</v>
      </c>
      <c r="H74" s="52">
        <v>35</v>
      </c>
      <c r="I74" s="60">
        <f t="shared" si="4"/>
        <v>24.5</v>
      </c>
      <c r="J74" s="61">
        <f t="shared" si="5"/>
        <v>17.955</v>
      </c>
      <c r="K74" s="62">
        <f t="shared" si="6"/>
        <v>217.455</v>
      </c>
      <c r="L74" s="62">
        <f t="shared" si="7"/>
        <v>501.01632</v>
      </c>
      <c r="M74" s="62"/>
      <c r="N74" s="63"/>
    </row>
    <row r="75" s="163" customFormat="1" ht="45" hidden="1" outlineLevel="1" spans="1:14">
      <c r="A75" s="49">
        <v>3</v>
      </c>
      <c r="B75" s="54" t="s">
        <v>70</v>
      </c>
      <c r="C75" s="54" t="s">
        <v>113</v>
      </c>
      <c r="D75" s="49" t="s">
        <v>69</v>
      </c>
      <c r="E75" s="52">
        <v>1.536</v>
      </c>
      <c r="F75" s="50">
        <v>90</v>
      </c>
      <c r="G75" s="51">
        <v>330</v>
      </c>
      <c r="H75" s="52">
        <v>40</v>
      </c>
      <c r="I75" s="60">
        <f t="shared" si="4"/>
        <v>64.4</v>
      </c>
      <c r="J75" s="61">
        <f t="shared" si="5"/>
        <v>47.196</v>
      </c>
      <c r="K75" s="62">
        <f t="shared" si="6"/>
        <v>571.596</v>
      </c>
      <c r="L75" s="62">
        <f t="shared" si="7"/>
        <v>877.971456</v>
      </c>
      <c r="M75" s="62"/>
      <c r="N75" s="63"/>
    </row>
    <row r="76" s="163" customFormat="1" ht="56.25" hidden="1" outlineLevel="1" spans="1:14">
      <c r="A76" s="49">
        <v>4</v>
      </c>
      <c r="B76" s="54" t="s">
        <v>75</v>
      </c>
      <c r="C76" s="56" t="s">
        <v>158</v>
      </c>
      <c r="D76" s="49" t="s">
        <v>66</v>
      </c>
      <c r="E76" s="52">
        <v>15.4</v>
      </c>
      <c r="F76" s="50">
        <v>70</v>
      </c>
      <c r="G76" s="51">
        <v>180</v>
      </c>
      <c r="H76" s="52">
        <v>25</v>
      </c>
      <c r="I76" s="60">
        <f t="shared" si="4"/>
        <v>38.5</v>
      </c>
      <c r="J76" s="61">
        <f t="shared" si="5"/>
        <v>28.215</v>
      </c>
      <c r="K76" s="62">
        <f t="shared" si="6"/>
        <v>341.715</v>
      </c>
      <c r="L76" s="62">
        <f t="shared" si="7"/>
        <v>5262.411</v>
      </c>
      <c r="M76" s="62"/>
      <c r="N76" s="63"/>
    </row>
    <row r="77" s="163" customFormat="1" ht="56.25" hidden="1" outlineLevel="1" spans="1:14">
      <c r="A77" s="49">
        <v>5</v>
      </c>
      <c r="B77" s="54" t="s">
        <v>75</v>
      </c>
      <c r="C77" s="56" t="s">
        <v>159</v>
      </c>
      <c r="D77" s="49" t="s">
        <v>66</v>
      </c>
      <c r="E77" s="52">
        <v>4.44</v>
      </c>
      <c r="F77" s="50">
        <v>70</v>
      </c>
      <c r="G77" s="51">
        <v>200</v>
      </c>
      <c r="H77" s="52">
        <v>25</v>
      </c>
      <c r="I77" s="60">
        <f t="shared" si="4"/>
        <v>41.3</v>
      </c>
      <c r="J77" s="61">
        <f t="shared" si="5"/>
        <v>30.267</v>
      </c>
      <c r="K77" s="62">
        <f t="shared" si="6"/>
        <v>366.567</v>
      </c>
      <c r="L77" s="62">
        <f t="shared" si="7"/>
        <v>1627.55748</v>
      </c>
      <c r="M77" s="62"/>
      <c r="N77" s="63"/>
    </row>
    <row r="78" s="163" customFormat="1" ht="12.75" hidden="1" collapsed="1" spans="1:14">
      <c r="A78" s="47" t="s">
        <v>160</v>
      </c>
      <c r="B78" s="48" t="s">
        <v>161</v>
      </c>
      <c r="C78" s="48"/>
      <c r="D78" s="49"/>
      <c r="E78" s="52"/>
      <c r="F78" s="52"/>
      <c r="G78" s="52"/>
      <c r="H78" s="52"/>
      <c r="I78" s="60"/>
      <c r="J78" s="61"/>
      <c r="K78" s="62"/>
      <c r="L78" s="62"/>
      <c r="M78" s="62"/>
      <c r="N78" s="63"/>
    </row>
    <row r="79" s="163" customFormat="1" ht="33.75" hidden="1" outlineLevel="1" spans="1:14">
      <c r="A79" s="49">
        <v>1</v>
      </c>
      <c r="B79" s="54" t="s">
        <v>136</v>
      </c>
      <c r="C79" s="54" t="s">
        <v>137</v>
      </c>
      <c r="D79" s="49" t="s">
        <v>69</v>
      </c>
      <c r="E79" s="52">
        <v>77.688</v>
      </c>
      <c r="F79" s="50">
        <v>0</v>
      </c>
      <c r="G79" s="51">
        <v>0</v>
      </c>
      <c r="H79" s="52">
        <v>15</v>
      </c>
      <c r="I79" s="60">
        <f>(F79+G79+H79)*$I$4</f>
        <v>2.1</v>
      </c>
      <c r="J79" s="61">
        <f>(F79+G79+H79+I79)*$J$4</f>
        <v>1.539</v>
      </c>
      <c r="K79" s="62">
        <f t="shared" ref="K79:K91" si="8">F79+G79+H79+I79+J79</f>
        <v>18.639</v>
      </c>
      <c r="L79" s="62">
        <f t="shared" ref="L79:L91" si="9">E79*K79</f>
        <v>1448.026632</v>
      </c>
      <c r="M79" s="62"/>
      <c r="N79" s="63"/>
    </row>
    <row r="80" s="163" customFormat="1" ht="33.75" hidden="1" outlineLevel="1" spans="1:14">
      <c r="A80" s="49">
        <v>2</v>
      </c>
      <c r="B80" s="54" t="s">
        <v>64</v>
      </c>
      <c r="C80" s="54" t="s">
        <v>65</v>
      </c>
      <c r="D80" s="49" t="s">
        <v>66</v>
      </c>
      <c r="E80" s="52">
        <v>119.52</v>
      </c>
      <c r="F80" s="50">
        <v>0</v>
      </c>
      <c r="G80" s="51">
        <v>0</v>
      </c>
      <c r="H80" s="52">
        <v>5.5</v>
      </c>
      <c r="I80" s="60">
        <f>(F80+G80+H80)*$I$4</f>
        <v>0.77</v>
      </c>
      <c r="J80" s="61">
        <f>(F80+G80+H80+I80)*$J$4</f>
        <v>0.5643</v>
      </c>
      <c r="K80" s="62">
        <f t="shared" si="8"/>
        <v>6.8343</v>
      </c>
      <c r="L80" s="62">
        <f t="shared" si="9"/>
        <v>816.835536</v>
      </c>
      <c r="M80" s="62"/>
      <c r="N80" s="63"/>
    </row>
    <row r="81" s="163" customFormat="1" ht="56.25" hidden="1" outlineLevel="1" spans="1:14">
      <c r="A81" s="49">
        <v>3</v>
      </c>
      <c r="B81" s="54" t="s">
        <v>138</v>
      </c>
      <c r="C81" s="54" t="s">
        <v>139</v>
      </c>
      <c r="D81" s="49" t="s">
        <v>69</v>
      </c>
      <c r="E81" s="52">
        <v>20.9</v>
      </c>
      <c r="F81" s="50">
        <v>0</v>
      </c>
      <c r="G81" s="51">
        <v>0</v>
      </c>
      <c r="H81" s="52">
        <v>15</v>
      </c>
      <c r="I81" s="60">
        <f>(F81+G81+H81)*$I$4</f>
        <v>2.1</v>
      </c>
      <c r="J81" s="61">
        <f>(F81+G81+H81+I81)*$J$4</f>
        <v>1.539</v>
      </c>
      <c r="K81" s="62">
        <f t="shared" si="8"/>
        <v>18.639</v>
      </c>
      <c r="L81" s="62">
        <f t="shared" si="9"/>
        <v>389.5551</v>
      </c>
      <c r="M81" s="62"/>
      <c r="N81" s="63"/>
    </row>
    <row r="82" s="163" customFormat="1" ht="33.75" hidden="1" outlineLevel="1" spans="1:14">
      <c r="A82" s="49">
        <v>4</v>
      </c>
      <c r="B82" s="54" t="s">
        <v>72</v>
      </c>
      <c r="C82" s="54" t="s">
        <v>157</v>
      </c>
      <c r="D82" s="49" t="s">
        <v>69</v>
      </c>
      <c r="E82" s="52">
        <v>17.928</v>
      </c>
      <c r="F82" s="50">
        <v>20</v>
      </c>
      <c r="G82" s="55">
        <v>120</v>
      </c>
      <c r="H82" s="52">
        <v>35</v>
      </c>
      <c r="I82" s="60">
        <f>(F82+G82+H82)*$I$4</f>
        <v>24.5</v>
      </c>
      <c r="J82" s="61">
        <f>(F82+G82+H82+I82)*$J$4</f>
        <v>17.955</v>
      </c>
      <c r="K82" s="62">
        <f t="shared" si="8"/>
        <v>217.455</v>
      </c>
      <c r="L82" s="62">
        <f t="shared" si="9"/>
        <v>3898.53324</v>
      </c>
      <c r="M82" s="62"/>
      <c r="N82" s="63"/>
    </row>
    <row r="83" s="163" customFormat="1" ht="56.25" hidden="1" outlineLevel="1" spans="1:14">
      <c r="A83" s="49">
        <v>5</v>
      </c>
      <c r="B83" s="54" t="s">
        <v>70</v>
      </c>
      <c r="C83" s="54" t="s">
        <v>162</v>
      </c>
      <c r="D83" s="49" t="s">
        <v>69</v>
      </c>
      <c r="E83" s="52">
        <v>10.272</v>
      </c>
      <c r="F83" s="50">
        <v>90</v>
      </c>
      <c r="G83" s="51">
        <v>320</v>
      </c>
      <c r="H83" s="52">
        <v>40</v>
      </c>
      <c r="I83" s="60">
        <f>(F83+G83+H83)*$I$4</f>
        <v>63</v>
      </c>
      <c r="J83" s="61">
        <f>(F83+G83+H83+I83)*$J$4</f>
        <v>46.17</v>
      </c>
      <c r="K83" s="62">
        <f t="shared" si="8"/>
        <v>559.17</v>
      </c>
      <c r="L83" s="62">
        <f t="shared" si="9"/>
        <v>5743.79424</v>
      </c>
      <c r="M83" s="62"/>
      <c r="N83" s="63"/>
    </row>
    <row r="84" s="163" customFormat="1" ht="33.75" hidden="1" outlineLevel="1" spans="1:14">
      <c r="A84" s="49">
        <v>6</v>
      </c>
      <c r="B84" s="165" t="s">
        <v>141</v>
      </c>
      <c r="C84" s="165" t="s">
        <v>124</v>
      </c>
      <c r="D84" s="166" t="s">
        <v>69</v>
      </c>
      <c r="E84" s="52">
        <v>28.5888</v>
      </c>
      <c r="F84" s="50">
        <v>245</v>
      </c>
      <c r="G84" s="51">
        <v>230</v>
      </c>
      <c r="H84" s="52">
        <v>70</v>
      </c>
      <c r="I84" s="60">
        <f>(F84+G84+H84)*$I$4</f>
        <v>76.3</v>
      </c>
      <c r="J84" s="61">
        <f>(F84+G84+H84+I84)*$J$4</f>
        <v>55.917</v>
      </c>
      <c r="K84" s="62">
        <f t="shared" si="8"/>
        <v>677.217</v>
      </c>
      <c r="L84" s="62">
        <f t="shared" si="9"/>
        <v>19360.8213696</v>
      </c>
      <c r="M84" s="62"/>
      <c r="N84" s="63"/>
    </row>
    <row r="85" s="163" customFormat="1" ht="33.75" hidden="1" outlineLevel="1" spans="1:14">
      <c r="A85" s="49">
        <v>7</v>
      </c>
      <c r="B85" s="54" t="s">
        <v>142</v>
      </c>
      <c r="C85" s="54" t="s">
        <v>124</v>
      </c>
      <c r="D85" s="49" t="s">
        <v>69</v>
      </c>
      <c r="E85" s="52">
        <v>14.34</v>
      </c>
      <c r="F85" s="50">
        <v>245</v>
      </c>
      <c r="G85" s="51">
        <v>230</v>
      </c>
      <c r="H85" s="52">
        <v>70</v>
      </c>
      <c r="I85" s="60">
        <f>(F85+G85+H85)*$I$4</f>
        <v>76.3</v>
      </c>
      <c r="J85" s="61">
        <f>(F85+G85+H85+I85)*$J$4</f>
        <v>55.917</v>
      </c>
      <c r="K85" s="62">
        <f t="shared" si="8"/>
        <v>677.217</v>
      </c>
      <c r="L85" s="62">
        <f t="shared" si="9"/>
        <v>9711.29178</v>
      </c>
      <c r="M85" s="62"/>
      <c r="N85" s="63"/>
    </row>
    <row r="86" s="163" customFormat="1" ht="56.25" hidden="1" outlineLevel="1" spans="1:14">
      <c r="A86" s="49">
        <v>8</v>
      </c>
      <c r="B86" s="56" t="s">
        <v>146</v>
      </c>
      <c r="C86" s="56" t="s">
        <v>163</v>
      </c>
      <c r="D86" s="49" t="s">
        <v>66</v>
      </c>
      <c r="E86" s="52">
        <v>58.8</v>
      </c>
      <c r="F86" s="50">
        <v>70</v>
      </c>
      <c r="G86" s="51">
        <v>230</v>
      </c>
      <c r="H86" s="52">
        <v>25</v>
      </c>
      <c r="I86" s="60">
        <f>(F86+G86+H86)*$I$4</f>
        <v>45.5</v>
      </c>
      <c r="J86" s="61">
        <f>(F86+G86+H86+I86)*$J$4</f>
        <v>33.345</v>
      </c>
      <c r="K86" s="62">
        <f t="shared" si="8"/>
        <v>403.845</v>
      </c>
      <c r="L86" s="62">
        <f t="shared" si="9"/>
        <v>23746.086</v>
      </c>
      <c r="M86" s="62"/>
      <c r="N86" s="63"/>
    </row>
    <row r="87" s="163" customFormat="1" ht="56.25" hidden="1" outlineLevel="1" spans="1:14">
      <c r="A87" s="49">
        <v>9</v>
      </c>
      <c r="B87" s="56" t="s">
        <v>164</v>
      </c>
      <c r="C87" s="56" t="s">
        <v>163</v>
      </c>
      <c r="D87" s="49" t="s">
        <v>66</v>
      </c>
      <c r="E87" s="52">
        <v>72.48</v>
      </c>
      <c r="F87" s="50">
        <v>70</v>
      </c>
      <c r="G87" s="51">
        <v>230</v>
      </c>
      <c r="H87" s="52">
        <v>25</v>
      </c>
      <c r="I87" s="60">
        <f>(F87+G87+H87)*$I$4</f>
        <v>45.5</v>
      </c>
      <c r="J87" s="61">
        <f>(F87+G87+H87+I87)*$J$4</f>
        <v>33.345</v>
      </c>
      <c r="K87" s="62">
        <f t="shared" si="8"/>
        <v>403.845</v>
      </c>
      <c r="L87" s="62">
        <f t="shared" si="9"/>
        <v>29270.6856</v>
      </c>
      <c r="M87" s="62"/>
      <c r="N87" s="63"/>
    </row>
    <row r="88" s="163" customFormat="1" ht="45" hidden="1" outlineLevel="1" spans="1:14">
      <c r="A88" s="49">
        <v>10</v>
      </c>
      <c r="B88" s="54" t="s">
        <v>165</v>
      </c>
      <c r="C88" s="54" t="s">
        <v>166</v>
      </c>
      <c r="D88" s="49" t="s">
        <v>66</v>
      </c>
      <c r="E88" s="52">
        <v>26.88</v>
      </c>
      <c r="F88" s="52">
        <v>17</v>
      </c>
      <c r="G88" s="52">
        <v>15</v>
      </c>
      <c r="H88" s="52">
        <v>1</v>
      </c>
      <c r="I88" s="60">
        <f>(F88+G88+H88)*$I$4</f>
        <v>4.62</v>
      </c>
      <c r="J88" s="61">
        <f>(F88+G88+H88+I88)*$J$4</f>
        <v>3.3858</v>
      </c>
      <c r="K88" s="62">
        <f t="shared" si="8"/>
        <v>41.0058</v>
      </c>
      <c r="L88" s="62">
        <f t="shared" si="9"/>
        <v>1102.235904</v>
      </c>
      <c r="M88" s="62"/>
      <c r="N88" s="63"/>
    </row>
    <row r="89" s="163" customFormat="1" ht="33.75" hidden="1" outlineLevel="1" spans="1:14">
      <c r="A89" s="49">
        <v>11</v>
      </c>
      <c r="B89" s="56" t="s">
        <v>72</v>
      </c>
      <c r="C89" s="56" t="s">
        <v>112</v>
      </c>
      <c r="D89" s="154" t="s">
        <v>69</v>
      </c>
      <c r="E89" s="155">
        <v>3.12</v>
      </c>
      <c r="F89" s="50">
        <v>20</v>
      </c>
      <c r="G89" s="55">
        <v>120</v>
      </c>
      <c r="H89" s="52">
        <v>35</v>
      </c>
      <c r="I89" s="60">
        <f>(F89+G89+H89)*$I$4</f>
        <v>24.5</v>
      </c>
      <c r="J89" s="61">
        <f>(F89+G89+H89+I89)*$J$4</f>
        <v>17.955</v>
      </c>
      <c r="K89" s="62">
        <f t="shared" si="8"/>
        <v>217.455</v>
      </c>
      <c r="L89" s="62">
        <f t="shared" si="9"/>
        <v>678.4596</v>
      </c>
      <c r="M89" s="62"/>
      <c r="N89" s="63"/>
    </row>
    <row r="90" s="163" customFormat="1" ht="45" hidden="1" outlineLevel="1" spans="1:14">
      <c r="A90" s="49">
        <v>12</v>
      </c>
      <c r="B90" s="56" t="s">
        <v>70</v>
      </c>
      <c r="C90" s="56" t="s">
        <v>113</v>
      </c>
      <c r="D90" s="154" t="s">
        <v>69</v>
      </c>
      <c r="E90" s="155">
        <v>3.12</v>
      </c>
      <c r="F90" s="50">
        <v>90</v>
      </c>
      <c r="G90" s="51">
        <v>330</v>
      </c>
      <c r="H90" s="52">
        <v>40</v>
      </c>
      <c r="I90" s="60">
        <f>(F90+G90+H90)*$I$4</f>
        <v>64.4</v>
      </c>
      <c r="J90" s="61">
        <f>(F90+G90+H90+I90)*$J$4</f>
        <v>47.196</v>
      </c>
      <c r="K90" s="62">
        <f t="shared" si="8"/>
        <v>571.596</v>
      </c>
      <c r="L90" s="62">
        <f t="shared" si="9"/>
        <v>1783.37952</v>
      </c>
      <c r="M90" s="62"/>
      <c r="N90" s="63"/>
    </row>
    <row r="91" s="163" customFormat="1" ht="56.25" hidden="1" outlineLevel="1" spans="1:14">
      <c r="A91" s="49">
        <v>13</v>
      </c>
      <c r="B91" s="56" t="s">
        <v>75</v>
      </c>
      <c r="C91" s="56" t="s">
        <v>167</v>
      </c>
      <c r="D91" s="154" t="s">
        <v>66</v>
      </c>
      <c r="E91" s="155">
        <v>31.2</v>
      </c>
      <c r="F91" s="50">
        <v>70</v>
      </c>
      <c r="G91" s="51">
        <v>230</v>
      </c>
      <c r="H91" s="52">
        <v>25</v>
      </c>
      <c r="I91" s="60">
        <f>(F91+G91+H91)*$I$4</f>
        <v>45.5</v>
      </c>
      <c r="J91" s="61">
        <f>(F91+G91+H91+I91)*$J$4</f>
        <v>33.345</v>
      </c>
      <c r="K91" s="62">
        <f t="shared" si="8"/>
        <v>403.845</v>
      </c>
      <c r="L91" s="62">
        <f t="shared" si="9"/>
        <v>12599.964</v>
      </c>
      <c r="M91" s="62"/>
      <c r="N91" s="46" t="s">
        <v>77</v>
      </c>
    </row>
    <row r="92" s="7" customFormat="1" hidden="1" collapsed="1" spans="1:14">
      <c r="A92" s="47" t="s">
        <v>168</v>
      </c>
      <c r="B92" s="48" t="s">
        <v>169</v>
      </c>
      <c r="C92" s="48"/>
      <c r="D92" s="49"/>
      <c r="E92" s="52"/>
      <c r="F92" s="168"/>
      <c r="G92" s="51"/>
      <c r="H92" s="52"/>
      <c r="I92" s="60"/>
      <c r="J92" s="61"/>
      <c r="K92" s="62"/>
      <c r="L92" s="62"/>
      <c r="M92" s="62"/>
      <c r="N92" s="63"/>
    </row>
    <row r="93" s="7" customFormat="1" ht="33.75" hidden="1" outlineLevel="1" spans="1:14">
      <c r="A93" s="49">
        <v>1</v>
      </c>
      <c r="B93" s="54" t="s">
        <v>136</v>
      </c>
      <c r="C93" s="54" t="s">
        <v>137</v>
      </c>
      <c r="D93" s="49" t="s">
        <v>69</v>
      </c>
      <c r="E93" s="52">
        <v>28.9344</v>
      </c>
      <c r="F93" s="50">
        <v>0</v>
      </c>
      <c r="G93" s="51">
        <v>0</v>
      </c>
      <c r="H93" s="52">
        <v>15</v>
      </c>
      <c r="I93" s="60">
        <f>(F93+G93+H93)*$I$4</f>
        <v>2.1</v>
      </c>
      <c r="J93" s="61">
        <f>(F93+G93+H93+I93)*$J$4</f>
        <v>1.539</v>
      </c>
      <c r="K93" s="62">
        <f t="shared" ref="K93:K105" si="10">F93+G93+H93+I93+J93</f>
        <v>18.639</v>
      </c>
      <c r="L93" s="62">
        <f t="shared" ref="L93:L105" si="11">E93*K93</f>
        <v>539.3082816</v>
      </c>
      <c r="M93" s="62"/>
      <c r="N93" s="63"/>
    </row>
    <row r="94" s="7" customFormat="1" ht="33.75" hidden="1" outlineLevel="1" spans="1:14">
      <c r="A94" s="49">
        <v>2</v>
      </c>
      <c r="B94" s="54" t="s">
        <v>64</v>
      </c>
      <c r="C94" s="54" t="s">
        <v>65</v>
      </c>
      <c r="D94" s="49" t="s">
        <v>66</v>
      </c>
      <c r="E94" s="52">
        <v>26.304</v>
      </c>
      <c r="F94" s="50">
        <v>0</v>
      </c>
      <c r="G94" s="51">
        <v>0</v>
      </c>
      <c r="H94" s="52">
        <v>5.5</v>
      </c>
      <c r="I94" s="60">
        <f>(F94+G94+H94)*$I$4</f>
        <v>0.77</v>
      </c>
      <c r="J94" s="61">
        <f>(F94+G94+H94+I94)*$J$4</f>
        <v>0.5643</v>
      </c>
      <c r="K94" s="62">
        <f t="shared" si="10"/>
        <v>6.8343</v>
      </c>
      <c r="L94" s="62">
        <f t="shared" si="11"/>
        <v>179.7694272</v>
      </c>
      <c r="M94" s="62"/>
      <c r="N94" s="63"/>
    </row>
    <row r="95" s="7" customFormat="1" ht="56.25" hidden="1" outlineLevel="1" spans="1:14">
      <c r="A95" s="49">
        <v>3</v>
      </c>
      <c r="B95" s="54" t="s">
        <v>138</v>
      </c>
      <c r="C95" s="54" t="s">
        <v>139</v>
      </c>
      <c r="D95" s="49" t="s">
        <v>69</v>
      </c>
      <c r="E95" s="52">
        <v>9.94</v>
      </c>
      <c r="F95" s="50">
        <v>0</v>
      </c>
      <c r="G95" s="51">
        <v>0</v>
      </c>
      <c r="H95" s="52">
        <v>15</v>
      </c>
      <c r="I95" s="60">
        <f>(F95+G95+H95)*$I$4</f>
        <v>2.1</v>
      </c>
      <c r="J95" s="61">
        <f>(F95+G95+H95+I95)*$J$4</f>
        <v>1.539</v>
      </c>
      <c r="K95" s="62">
        <f t="shared" si="10"/>
        <v>18.639</v>
      </c>
      <c r="L95" s="62">
        <f t="shared" si="11"/>
        <v>185.27166</v>
      </c>
      <c r="M95" s="62"/>
      <c r="N95" s="63"/>
    </row>
    <row r="96" s="7" customFormat="1" ht="67.5" hidden="1" outlineLevel="1" spans="1:14">
      <c r="A96" s="49">
        <v>4</v>
      </c>
      <c r="B96" s="54" t="s">
        <v>170</v>
      </c>
      <c r="C96" s="54" t="s">
        <v>171</v>
      </c>
      <c r="D96" s="49" t="s">
        <v>69</v>
      </c>
      <c r="E96" s="52">
        <v>2.1632</v>
      </c>
      <c r="F96" s="51">
        <v>600</v>
      </c>
      <c r="G96" s="51">
        <v>650</v>
      </c>
      <c r="H96" s="52">
        <v>150</v>
      </c>
      <c r="I96" s="60">
        <f>(F96+G96+H96)*$I$4</f>
        <v>196</v>
      </c>
      <c r="J96" s="61">
        <f>(F96+G96+H96+I96)*$J$4</f>
        <v>143.64</v>
      </c>
      <c r="K96" s="62">
        <f t="shared" si="10"/>
        <v>1739.64</v>
      </c>
      <c r="L96" s="62">
        <f t="shared" si="11"/>
        <v>3763.189248</v>
      </c>
      <c r="M96" s="62"/>
      <c r="N96" s="63"/>
    </row>
    <row r="97" s="7" customFormat="1" ht="67.5" hidden="1" outlineLevel="1" spans="1:14">
      <c r="A97" s="49">
        <v>5</v>
      </c>
      <c r="B97" s="54" t="s">
        <v>172</v>
      </c>
      <c r="C97" s="54" t="s">
        <v>144</v>
      </c>
      <c r="D97" s="49" t="s">
        <v>69</v>
      </c>
      <c r="E97" s="52">
        <v>0.95616</v>
      </c>
      <c r="F97" s="51">
        <v>600</v>
      </c>
      <c r="G97" s="51">
        <v>650</v>
      </c>
      <c r="H97" s="52">
        <v>150</v>
      </c>
      <c r="I97" s="60">
        <f>(F97+G97+H97)*$I$4</f>
        <v>196</v>
      </c>
      <c r="J97" s="61">
        <f>(F97+G97+H97+I97)*$J$4</f>
        <v>143.64</v>
      </c>
      <c r="K97" s="62">
        <f t="shared" si="10"/>
        <v>1739.64</v>
      </c>
      <c r="L97" s="62">
        <f t="shared" si="11"/>
        <v>1663.3741824</v>
      </c>
      <c r="M97" s="62"/>
      <c r="N97" s="63"/>
    </row>
    <row r="98" s="7" customFormat="1" ht="33.75" hidden="1" outlineLevel="1" spans="1:14">
      <c r="A98" s="49">
        <v>6</v>
      </c>
      <c r="B98" s="165" t="s">
        <v>141</v>
      </c>
      <c r="C98" s="165" t="s">
        <v>124</v>
      </c>
      <c r="D98" s="166" t="s">
        <v>69</v>
      </c>
      <c r="E98" s="167">
        <v>16.83456</v>
      </c>
      <c r="F98" s="50">
        <v>245</v>
      </c>
      <c r="G98" s="51">
        <v>230</v>
      </c>
      <c r="H98" s="52">
        <v>70</v>
      </c>
      <c r="I98" s="60">
        <f>(F98+G98+H98)*$I$4</f>
        <v>76.3</v>
      </c>
      <c r="J98" s="61">
        <f>(F98+G98+H98+I98)*$J$4</f>
        <v>55.917</v>
      </c>
      <c r="K98" s="62">
        <f t="shared" si="10"/>
        <v>677.217</v>
      </c>
      <c r="L98" s="62">
        <f t="shared" si="11"/>
        <v>11400.65021952</v>
      </c>
      <c r="M98" s="62"/>
      <c r="N98" s="63"/>
    </row>
    <row r="99" s="7" customFormat="1" ht="33.75" hidden="1" outlineLevel="1" spans="1:14">
      <c r="A99" s="49">
        <v>7</v>
      </c>
      <c r="B99" s="54" t="s">
        <v>142</v>
      </c>
      <c r="C99" s="54" t="s">
        <v>124</v>
      </c>
      <c r="D99" s="49" t="s">
        <v>69</v>
      </c>
      <c r="E99" s="52">
        <v>13.109376</v>
      </c>
      <c r="F99" s="50">
        <v>245</v>
      </c>
      <c r="G99" s="51">
        <v>230</v>
      </c>
      <c r="H99" s="52">
        <v>70</v>
      </c>
      <c r="I99" s="60">
        <f>(F99+G99+H99)*$I$4</f>
        <v>76.3</v>
      </c>
      <c r="J99" s="61">
        <f>(F99+G99+H99+I99)*$J$4</f>
        <v>55.917</v>
      </c>
      <c r="K99" s="62">
        <f t="shared" si="10"/>
        <v>677.217</v>
      </c>
      <c r="L99" s="62">
        <f t="shared" si="11"/>
        <v>8877.892286592</v>
      </c>
      <c r="M99" s="62"/>
      <c r="N99" s="63"/>
    </row>
    <row r="100" s="7" customFormat="1" ht="67.5" hidden="1" outlineLevel="1" spans="1:14">
      <c r="A100" s="49">
        <v>8</v>
      </c>
      <c r="B100" s="54" t="s">
        <v>143</v>
      </c>
      <c r="C100" s="54" t="s">
        <v>144</v>
      </c>
      <c r="D100" s="49" t="s">
        <v>69</v>
      </c>
      <c r="E100" s="52">
        <v>1.37376</v>
      </c>
      <c r="F100" s="51">
        <v>600</v>
      </c>
      <c r="G100" s="51">
        <v>650</v>
      </c>
      <c r="H100" s="52">
        <v>150</v>
      </c>
      <c r="I100" s="60">
        <f>(F100+G100+H100)*$I$4</f>
        <v>196</v>
      </c>
      <c r="J100" s="61">
        <f>(F100+G100+H100+I100)*$J$4</f>
        <v>143.64</v>
      </c>
      <c r="K100" s="62">
        <f t="shared" si="10"/>
        <v>1739.64</v>
      </c>
      <c r="L100" s="62">
        <f t="shared" si="11"/>
        <v>2389.8478464</v>
      </c>
      <c r="M100" s="62"/>
      <c r="N100" s="63"/>
    </row>
    <row r="101" s="7" customFormat="1" ht="45" hidden="1" outlineLevel="1" spans="1:14">
      <c r="A101" s="49">
        <v>9</v>
      </c>
      <c r="B101" s="54" t="s">
        <v>165</v>
      </c>
      <c r="C101" s="54" t="s">
        <v>173</v>
      </c>
      <c r="D101" s="49" t="s">
        <v>66</v>
      </c>
      <c r="E101" s="167">
        <v>203.506</v>
      </c>
      <c r="F101" s="52">
        <v>17</v>
      </c>
      <c r="G101" s="52">
        <v>15</v>
      </c>
      <c r="H101" s="52">
        <v>1</v>
      </c>
      <c r="I101" s="60">
        <f>(F101+G101+H101)*$I$4</f>
        <v>4.62</v>
      </c>
      <c r="J101" s="61">
        <f>(F101+G101+H101+I101)*$J$4</f>
        <v>3.3858</v>
      </c>
      <c r="K101" s="62">
        <f t="shared" si="10"/>
        <v>41.0058</v>
      </c>
      <c r="L101" s="62">
        <f t="shared" si="11"/>
        <v>8344.9263348</v>
      </c>
      <c r="M101" s="62"/>
      <c r="N101" s="63"/>
    </row>
    <row r="102" s="7" customFormat="1" ht="56.25" hidden="1" outlineLevel="1" spans="1:14">
      <c r="A102" s="49">
        <v>10</v>
      </c>
      <c r="B102" s="54" t="s">
        <v>75</v>
      </c>
      <c r="C102" s="54" t="s">
        <v>174</v>
      </c>
      <c r="D102" s="49" t="s">
        <v>66</v>
      </c>
      <c r="E102" s="52">
        <v>12.162</v>
      </c>
      <c r="F102" s="50">
        <v>70</v>
      </c>
      <c r="G102" s="51">
        <v>130</v>
      </c>
      <c r="H102" s="52">
        <v>25</v>
      </c>
      <c r="I102" s="60">
        <f>(F102+G102+H102)*$I$4</f>
        <v>31.5</v>
      </c>
      <c r="J102" s="61">
        <f>(F102+G102+H102+I102)*$J$4</f>
        <v>23.085</v>
      </c>
      <c r="K102" s="62">
        <f t="shared" si="10"/>
        <v>279.585</v>
      </c>
      <c r="L102" s="62">
        <f t="shared" si="11"/>
        <v>3400.31277</v>
      </c>
      <c r="M102" s="62"/>
      <c r="N102" s="63"/>
    </row>
    <row r="103" s="7" customFormat="1" ht="56.25" hidden="1" outlineLevel="1" spans="1:14">
      <c r="A103" s="49">
        <v>11</v>
      </c>
      <c r="B103" s="54" t="s">
        <v>75</v>
      </c>
      <c r="C103" s="54" t="s">
        <v>175</v>
      </c>
      <c r="D103" s="49" t="s">
        <v>66</v>
      </c>
      <c r="E103" s="52">
        <v>7.12</v>
      </c>
      <c r="F103" s="50">
        <v>70</v>
      </c>
      <c r="G103" s="51">
        <v>150</v>
      </c>
      <c r="H103" s="52">
        <v>25</v>
      </c>
      <c r="I103" s="60">
        <f>(F103+G103+H103)*$I$4</f>
        <v>34.3</v>
      </c>
      <c r="J103" s="61">
        <f>(F103+G103+H103+I103)*$J$4</f>
        <v>25.137</v>
      </c>
      <c r="K103" s="62">
        <f t="shared" si="10"/>
        <v>304.437</v>
      </c>
      <c r="L103" s="62">
        <f t="shared" si="11"/>
        <v>2167.59144</v>
      </c>
      <c r="M103" s="62"/>
      <c r="N103" s="63"/>
    </row>
    <row r="104" s="7" customFormat="1" ht="56.25" hidden="1" outlineLevel="1" spans="1:14">
      <c r="A104" s="49">
        <v>12</v>
      </c>
      <c r="B104" s="54" t="s">
        <v>75</v>
      </c>
      <c r="C104" s="54" t="s">
        <v>176</v>
      </c>
      <c r="D104" s="49" t="s">
        <v>66</v>
      </c>
      <c r="E104" s="52">
        <v>71.46</v>
      </c>
      <c r="F104" s="50">
        <v>70</v>
      </c>
      <c r="G104" s="51">
        <v>130</v>
      </c>
      <c r="H104" s="52">
        <v>25</v>
      </c>
      <c r="I104" s="60">
        <f>(F104+G104+H104)*$I$4</f>
        <v>31.5</v>
      </c>
      <c r="J104" s="61">
        <f>(F104+G104+H104+I104)*$J$4</f>
        <v>23.085</v>
      </c>
      <c r="K104" s="62">
        <f t="shared" si="10"/>
        <v>279.585</v>
      </c>
      <c r="L104" s="62">
        <f t="shared" si="11"/>
        <v>19979.1441</v>
      </c>
      <c r="M104" s="62"/>
      <c r="N104" s="46" t="s">
        <v>77</v>
      </c>
    </row>
    <row r="105" s="7" customFormat="1" ht="33.75" hidden="1" outlineLevel="1" spans="1:14">
      <c r="A105" s="49">
        <v>13</v>
      </c>
      <c r="B105" s="54" t="s">
        <v>177</v>
      </c>
      <c r="C105" s="54" t="s">
        <v>178</v>
      </c>
      <c r="D105" s="49" t="s">
        <v>95</v>
      </c>
      <c r="E105" s="170">
        <v>19.2</v>
      </c>
      <c r="F105" s="50">
        <v>70</v>
      </c>
      <c r="G105" s="51">
        <v>180</v>
      </c>
      <c r="H105" s="52">
        <v>20</v>
      </c>
      <c r="I105" s="60">
        <f>(F105+G105+H105)*$I$4</f>
        <v>37.8</v>
      </c>
      <c r="J105" s="61">
        <f>(F105+G105+H105+I105)*$J$4</f>
        <v>27.702</v>
      </c>
      <c r="K105" s="62">
        <f t="shared" si="10"/>
        <v>335.502</v>
      </c>
      <c r="L105" s="62">
        <f t="shared" si="11"/>
        <v>6441.6384</v>
      </c>
      <c r="M105" s="62"/>
      <c r="N105" s="63"/>
    </row>
    <row r="106" s="7" customFormat="1" hidden="1" collapsed="1" spans="1:14">
      <c r="A106" s="47" t="s">
        <v>179</v>
      </c>
      <c r="B106" s="48" t="s">
        <v>180</v>
      </c>
      <c r="C106" s="48"/>
      <c r="D106" s="49"/>
      <c r="E106" s="49"/>
      <c r="F106" s="50"/>
      <c r="G106" s="51"/>
      <c r="H106" s="52"/>
      <c r="I106" s="60"/>
      <c r="J106" s="61"/>
      <c r="K106" s="62"/>
      <c r="L106" s="62"/>
      <c r="M106" s="62"/>
      <c r="N106" s="63"/>
    </row>
    <row r="107" s="7" customFormat="1" hidden="1" spans="1:14">
      <c r="A107" s="49"/>
      <c r="B107" s="48" t="s">
        <v>181</v>
      </c>
      <c r="C107" s="48"/>
      <c r="D107" s="49"/>
      <c r="E107" s="49"/>
      <c r="F107" s="50"/>
      <c r="G107" s="51"/>
      <c r="H107" s="52"/>
      <c r="I107" s="60"/>
      <c r="J107" s="61"/>
      <c r="K107" s="62"/>
      <c r="L107" s="62"/>
      <c r="M107" s="62"/>
      <c r="N107" s="63"/>
    </row>
    <row r="108" s="7" customFormat="1" ht="33.75" hidden="1" outlineLevel="1" spans="1:14">
      <c r="A108" s="49">
        <v>1</v>
      </c>
      <c r="B108" s="54" t="s">
        <v>64</v>
      </c>
      <c r="C108" s="54" t="s">
        <v>65</v>
      </c>
      <c r="D108" s="49" t="s">
        <v>66</v>
      </c>
      <c r="E108" s="52">
        <v>4.32</v>
      </c>
      <c r="F108" s="50">
        <v>0</v>
      </c>
      <c r="G108" s="51">
        <v>0</v>
      </c>
      <c r="H108" s="52">
        <v>5.5</v>
      </c>
      <c r="I108" s="60">
        <f>(F108+G108+H108)*$I$4</f>
        <v>0.77</v>
      </c>
      <c r="J108" s="61">
        <f>(F108+G108+H108+I108)*$J$4</f>
        <v>0.5643</v>
      </c>
      <c r="K108" s="62">
        <f>F108+G108+H108+I108+J108</f>
        <v>6.8343</v>
      </c>
      <c r="L108" s="62">
        <f>E108*K108</f>
        <v>29.524176</v>
      </c>
      <c r="M108" s="62"/>
      <c r="N108" s="63"/>
    </row>
    <row r="109" s="7" customFormat="1" ht="33.75" hidden="1" outlineLevel="1" spans="1:14">
      <c r="A109" s="49">
        <v>2</v>
      </c>
      <c r="B109" s="54" t="s">
        <v>72</v>
      </c>
      <c r="C109" s="54" t="s">
        <v>112</v>
      </c>
      <c r="D109" s="49" t="s">
        <v>69</v>
      </c>
      <c r="E109" s="52">
        <v>0.432</v>
      </c>
      <c r="F109" s="50">
        <v>20</v>
      </c>
      <c r="G109" s="55">
        <v>120</v>
      </c>
      <c r="H109" s="52">
        <v>35</v>
      </c>
      <c r="I109" s="60">
        <f>(F109+G109+H109)*$I$4</f>
        <v>24.5</v>
      </c>
      <c r="J109" s="61">
        <f>(F109+G109+H109+I109)*$J$4</f>
        <v>17.955</v>
      </c>
      <c r="K109" s="62">
        <f>F109+G109+H109+I109+J109</f>
        <v>217.455</v>
      </c>
      <c r="L109" s="62">
        <f>E109*K109</f>
        <v>93.94056</v>
      </c>
      <c r="M109" s="62"/>
      <c r="N109" s="63"/>
    </row>
    <row r="110" s="7" customFormat="1" ht="56.25" hidden="1" outlineLevel="1" spans="1:14">
      <c r="A110" s="49">
        <v>3</v>
      </c>
      <c r="B110" s="54" t="s">
        <v>70</v>
      </c>
      <c r="C110" s="54" t="s">
        <v>182</v>
      </c>
      <c r="D110" s="49" t="s">
        <v>69</v>
      </c>
      <c r="E110" s="52">
        <v>0.5184</v>
      </c>
      <c r="F110" s="50">
        <v>90</v>
      </c>
      <c r="G110" s="51">
        <v>330</v>
      </c>
      <c r="H110" s="52">
        <v>40</v>
      </c>
      <c r="I110" s="60">
        <f>(F110+G110+H110)*$I$4</f>
        <v>64.4</v>
      </c>
      <c r="J110" s="61">
        <f>(F110+G110+H110+I110)*$J$4</f>
        <v>47.196</v>
      </c>
      <c r="K110" s="62">
        <f t="shared" ref="K110:K124" si="12">F110+G110+H110+I110+J110</f>
        <v>571.596</v>
      </c>
      <c r="L110" s="62">
        <f t="shared" ref="L110:L124" si="13">E110*K110</f>
        <v>296.3153664</v>
      </c>
      <c r="M110" s="62"/>
      <c r="N110" s="63"/>
    </row>
    <row r="111" s="7" customFormat="1" ht="45" hidden="1" outlineLevel="1" spans="1:14">
      <c r="A111" s="49">
        <v>4</v>
      </c>
      <c r="B111" s="54" t="s">
        <v>183</v>
      </c>
      <c r="C111" s="54" t="s">
        <v>184</v>
      </c>
      <c r="D111" s="49" t="s">
        <v>66</v>
      </c>
      <c r="E111" s="52">
        <v>4.32</v>
      </c>
      <c r="F111" s="50">
        <v>40</v>
      </c>
      <c r="G111" s="51">
        <v>150</v>
      </c>
      <c r="H111" s="52">
        <v>10</v>
      </c>
      <c r="I111" s="60">
        <f>(F111+G111+H111)*$I$4</f>
        <v>28</v>
      </c>
      <c r="J111" s="61">
        <f>(F111+G111+H111+I111)*$J$4</f>
        <v>20.52</v>
      </c>
      <c r="K111" s="62">
        <f t="shared" si="12"/>
        <v>248.52</v>
      </c>
      <c r="L111" s="62">
        <f t="shared" si="13"/>
        <v>1073.6064</v>
      </c>
      <c r="M111" s="62"/>
      <c r="N111" s="63"/>
    </row>
    <row r="112" s="7" customFormat="1" ht="62" hidden="1" customHeight="1" outlineLevel="1" spans="1:14">
      <c r="A112" s="49">
        <v>5</v>
      </c>
      <c r="B112" s="54" t="s">
        <v>185</v>
      </c>
      <c r="C112" s="54" t="s">
        <v>186</v>
      </c>
      <c r="D112" s="49" t="s">
        <v>95</v>
      </c>
      <c r="E112" s="170">
        <v>6</v>
      </c>
      <c r="F112" s="50">
        <v>40</v>
      </c>
      <c r="G112" s="51">
        <v>60</v>
      </c>
      <c r="H112" s="52">
        <v>5</v>
      </c>
      <c r="I112" s="60">
        <f>(F112+G112+H112)*$I$4</f>
        <v>14.7</v>
      </c>
      <c r="J112" s="61">
        <f>(F112+G112+H112+I112)*$J$4</f>
        <v>10.773</v>
      </c>
      <c r="K112" s="62">
        <f t="shared" si="12"/>
        <v>130.473</v>
      </c>
      <c r="L112" s="62">
        <f t="shared" si="13"/>
        <v>782.838</v>
      </c>
      <c r="M112" s="62"/>
      <c r="N112" s="63"/>
    </row>
    <row r="113" s="7" customFormat="1" ht="33.75" hidden="1" outlineLevel="1" spans="1:14">
      <c r="A113" s="49">
        <v>6</v>
      </c>
      <c r="B113" s="54" t="s">
        <v>187</v>
      </c>
      <c r="C113" s="54" t="s">
        <v>102</v>
      </c>
      <c r="D113" s="49" t="s">
        <v>104</v>
      </c>
      <c r="E113" s="52">
        <v>1</v>
      </c>
      <c r="F113" s="50">
        <v>100</v>
      </c>
      <c r="G113" s="51">
        <v>80</v>
      </c>
      <c r="H113" s="52">
        <v>10</v>
      </c>
      <c r="I113" s="60">
        <f>(F113+G113+H113)*$I$4</f>
        <v>26.6</v>
      </c>
      <c r="J113" s="61">
        <f>(F113+G113+H113+I113)*$J$4</f>
        <v>19.494</v>
      </c>
      <c r="K113" s="62">
        <f t="shared" si="12"/>
        <v>236.094</v>
      </c>
      <c r="L113" s="62">
        <f t="shared" si="13"/>
        <v>236.094</v>
      </c>
      <c r="M113" s="62"/>
      <c r="N113" s="63"/>
    </row>
    <row r="114" s="7" customFormat="1" hidden="1" collapsed="1" spans="1:14">
      <c r="A114" s="49"/>
      <c r="B114" s="48" t="s">
        <v>188</v>
      </c>
      <c r="C114" s="48"/>
      <c r="D114" s="49"/>
      <c r="E114" s="49"/>
      <c r="F114" s="50"/>
      <c r="G114" s="51"/>
      <c r="H114" s="52"/>
      <c r="I114" s="60"/>
      <c r="J114" s="61"/>
      <c r="K114" s="62"/>
      <c r="L114" s="62"/>
      <c r="M114" s="62"/>
      <c r="N114" s="63"/>
    </row>
    <row r="115" s="7" customFormat="1" ht="33.75" hidden="1" outlineLevel="1" spans="1:14">
      <c r="A115" s="49">
        <v>1</v>
      </c>
      <c r="B115" s="56" t="s">
        <v>136</v>
      </c>
      <c r="C115" s="56" t="s">
        <v>137</v>
      </c>
      <c r="D115" s="154" t="s">
        <v>69</v>
      </c>
      <c r="E115" s="155">
        <v>7.71</v>
      </c>
      <c r="F115" s="50">
        <v>0</v>
      </c>
      <c r="G115" s="51">
        <v>0</v>
      </c>
      <c r="H115" s="52">
        <v>15</v>
      </c>
      <c r="I115" s="60">
        <f>(F115+G115+H115)*$I$4</f>
        <v>2.1</v>
      </c>
      <c r="J115" s="61">
        <f>(F115+G115+H115+I115)*$J$4</f>
        <v>1.539</v>
      </c>
      <c r="K115" s="62">
        <f t="shared" si="12"/>
        <v>18.639</v>
      </c>
      <c r="L115" s="62">
        <f t="shared" si="13"/>
        <v>143.70669</v>
      </c>
      <c r="M115" s="62"/>
      <c r="N115" s="63"/>
    </row>
    <row r="116" s="7" customFormat="1" ht="33.75" hidden="1" outlineLevel="1" spans="1:14">
      <c r="A116" s="49">
        <v>2</v>
      </c>
      <c r="B116" s="56" t="s">
        <v>64</v>
      </c>
      <c r="C116" s="56" t="s">
        <v>65</v>
      </c>
      <c r="D116" s="154" t="s">
        <v>66</v>
      </c>
      <c r="E116" s="155">
        <v>8.57</v>
      </c>
      <c r="F116" s="50">
        <v>0</v>
      </c>
      <c r="G116" s="51">
        <v>0</v>
      </c>
      <c r="H116" s="52">
        <v>5.5</v>
      </c>
      <c r="I116" s="60">
        <f>(F116+G116+H116)*$I$4</f>
        <v>0.77</v>
      </c>
      <c r="J116" s="61">
        <f>(F116+G116+H116+I116)*$J$4</f>
        <v>0.5643</v>
      </c>
      <c r="K116" s="62">
        <f t="shared" si="12"/>
        <v>6.8343</v>
      </c>
      <c r="L116" s="62">
        <f t="shared" si="13"/>
        <v>58.569951</v>
      </c>
      <c r="M116" s="62"/>
      <c r="N116" s="63"/>
    </row>
    <row r="117" s="7" customFormat="1" ht="56.25" hidden="1" outlineLevel="1" spans="1:14">
      <c r="A117" s="49">
        <v>3</v>
      </c>
      <c r="B117" s="56" t="s">
        <v>138</v>
      </c>
      <c r="C117" s="56" t="s">
        <v>139</v>
      </c>
      <c r="D117" s="154" t="s">
        <v>69</v>
      </c>
      <c r="E117" s="155">
        <v>3.8</v>
      </c>
      <c r="F117" s="50">
        <v>0</v>
      </c>
      <c r="G117" s="51">
        <v>0</v>
      </c>
      <c r="H117" s="52">
        <v>15</v>
      </c>
      <c r="I117" s="60">
        <f>(F117+G117+H117)*$I$4</f>
        <v>2.1</v>
      </c>
      <c r="J117" s="61">
        <f>(F117+G117+H117+I117)*$J$4</f>
        <v>1.539</v>
      </c>
      <c r="K117" s="62">
        <f t="shared" si="12"/>
        <v>18.639</v>
      </c>
      <c r="L117" s="62">
        <f t="shared" si="13"/>
        <v>70.8282</v>
      </c>
      <c r="M117" s="62"/>
      <c r="N117" s="63"/>
    </row>
    <row r="118" s="7" customFormat="1" ht="67.5" hidden="1" outlineLevel="1" spans="1:14">
      <c r="A118" s="49">
        <v>4</v>
      </c>
      <c r="B118" s="54" t="s">
        <v>189</v>
      </c>
      <c r="C118" s="54" t="s">
        <v>144</v>
      </c>
      <c r="D118" s="49" t="s">
        <v>69</v>
      </c>
      <c r="E118" s="52">
        <v>2.037</v>
      </c>
      <c r="F118" s="51">
        <v>600</v>
      </c>
      <c r="G118" s="51">
        <v>650</v>
      </c>
      <c r="H118" s="52">
        <v>150</v>
      </c>
      <c r="I118" s="60">
        <f>(F118+G118+H118)*$I$4</f>
        <v>196</v>
      </c>
      <c r="J118" s="61">
        <f>(F118+G118+H118+I118)*$J$4</f>
        <v>143.64</v>
      </c>
      <c r="K118" s="62">
        <f t="shared" si="12"/>
        <v>1739.64</v>
      </c>
      <c r="L118" s="62">
        <f t="shared" si="13"/>
        <v>3543.64668</v>
      </c>
      <c r="M118" s="62"/>
      <c r="N118" s="63"/>
    </row>
    <row r="119" s="7" customFormat="1" ht="33.75" hidden="1" outlineLevel="1" spans="1:14">
      <c r="A119" s="49">
        <v>5</v>
      </c>
      <c r="B119" s="165" t="s">
        <v>141</v>
      </c>
      <c r="C119" s="165" t="s">
        <v>124</v>
      </c>
      <c r="D119" s="166" t="s">
        <v>69</v>
      </c>
      <c r="E119" s="167">
        <v>3.510936</v>
      </c>
      <c r="F119" s="50">
        <v>245</v>
      </c>
      <c r="G119" s="51">
        <v>230</v>
      </c>
      <c r="H119" s="52">
        <v>70</v>
      </c>
      <c r="I119" s="60">
        <f>(F119+G119+H119)*$I$4</f>
        <v>76.3</v>
      </c>
      <c r="J119" s="61">
        <f>(F119+G119+H119+I119)*$J$4</f>
        <v>55.917</v>
      </c>
      <c r="K119" s="62">
        <f t="shared" si="12"/>
        <v>677.217</v>
      </c>
      <c r="L119" s="62">
        <f t="shared" si="13"/>
        <v>2377.665545112</v>
      </c>
      <c r="M119" s="62"/>
      <c r="N119" s="63"/>
    </row>
    <row r="120" s="7" customFormat="1" ht="33.75" hidden="1" outlineLevel="1" spans="1:14">
      <c r="A120" s="49">
        <v>6</v>
      </c>
      <c r="B120" s="54" t="s">
        <v>142</v>
      </c>
      <c r="C120" s="54" t="s">
        <v>124</v>
      </c>
      <c r="D120" s="49" t="s">
        <v>69</v>
      </c>
      <c r="E120" s="52">
        <v>5.497932</v>
      </c>
      <c r="F120" s="50">
        <v>245</v>
      </c>
      <c r="G120" s="51">
        <v>230</v>
      </c>
      <c r="H120" s="52">
        <v>70</v>
      </c>
      <c r="I120" s="60">
        <f>(F120+G120+H120)*$I$4</f>
        <v>76.3</v>
      </c>
      <c r="J120" s="61">
        <f>(F120+G120+H120+I120)*$J$4</f>
        <v>55.917</v>
      </c>
      <c r="K120" s="62">
        <f t="shared" si="12"/>
        <v>677.217</v>
      </c>
      <c r="L120" s="62">
        <f t="shared" si="13"/>
        <v>3723.293015244</v>
      </c>
      <c r="M120" s="62"/>
      <c r="N120" s="63"/>
    </row>
    <row r="121" s="7" customFormat="1" ht="67.5" hidden="1" outlineLevel="1" spans="1:14">
      <c r="A121" s="49">
        <v>7</v>
      </c>
      <c r="B121" s="54" t="s">
        <v>143</v>
      </c>
      <c r="C121" s="54" t="s">
        <v>144</v>
      </c>
      <c r="D121" s="49" t="s">
        <v>69</v>
      </c>
      <c r="E121" s="52">
        <v>0.83672</v>
      </c>
      <c r="F121" s="51">
        <v>600</v>
      </c>
      <c r="G121" s="51">
        <v>650</v>
      </c>
      <c r="H121" s="52">
        <v>150</v>
      </c>
      <c r="I121" s="60">
        <f>(F121+G121+H121)*$I$4</f>
        <v>196</v>
      </c>
      <c r="J121" s="61">
        <f>(F121+G121+H121+I121)*$J$4</f>
        <v>143.64</v>
      </c>
      <c r="K121" s="62">
        <f t="shared" si="12"/>
        <v>1739.64</v>
      </c>
      <c r="L121" s="62">
        <f t="shared" si="13"/>
        <v>1455.5915808</v>
      </c>
      <c r="M121" s="62"/>
      <c r="N121" s="63"/>
    </row>
    <row r="122" s="7" customFormat="1" ht="45" hidden="1" outlineLevel="1" spans="1:14">
      <c r="A122" s="49">
        <v>8</v>
      </c>
      <c r="B122" s="54" t="s">
        <v>165</v>
      </c>
      <c r="C122" s="54" t="s">
        <v>173</v>
      </c>
      <c r="D122" s="49" t="s">
        <v>66</v>
      </c>
      <c r="E122" s="52">
        <v>51.502</v>
      </c>
      <c r="F122" s="52">
        <v>17</v>
      </c>
      <c r="G122" s="52">
        <v>15</v>
      </c>
      <c r="H122" s="52">
        <v>1</v>
      </c>
      <c r="I122" s="60">
        <f>(F122+G122+H122)*$I$4</f>
        <v>4.62</v>
      </c>
      <c r="J122" s="61">
        <f>(F122+G122+H122+I122)*$J$4</f>
        <v>3.3858</v>
      </c>
      <c r="K122" s="62">
        <f t="shared" si="12"/>
        <v>41.0058</v>
      </c>
      <c r="L122" s="62">
        <f t="shared" si="13"/>
        <v>2111.8807116</v>
      </c>
      <c r="M122" s="62"/>
      <c r="N122" s="63"/>
    </row>
    <row r="123" s="7" customFormat="1" ht="56.25" hidden="1" outlineLevel="1" spans="1:14">
      <c r="A123" s="49">
        <v>9</v>
      </c>
      <c r="B123" s="54" t="s">
        <v>190</v>
      </c>
      <c r="C123" s="54" t="s">
        <v>191</v>
      </c>
      <c r="D123" s="49" t="s">
        <v>66</v>
      </c>
      <c r="E123" s="52">
        <v>51.502</v>
      </c>
      <c r="F123" s="50">
        <v>30</v>
      </c>
      <c r="G123" s="51">
        <v>45</v>
      </c>
      <c r="H123" s="52">
        <v>1</v>
      </c>
      <c r="I123" s="60">
        <f>(F123+G123+H123)*$I$4</f>
        <v>10.64</v>
      </c>
      <c r="J123" s="61">
        <f>(F123+G123+H123+I123)*$J$4</f>
        <v>7.7976</v>
      </c>
      <c r="K123" s="62">
        <f t="shared" si="12"/>
        <v>94.4376</v>
      </c>
      <c r="L123" s="62">
        <f t="shared" si="13"/>
        <v>4863.7252752</v>
      </c>
      <c r="M123" s="62"/>
      <c r="N123" s="63"/>
    </row>
    <row r="124" s="7" customFormat="1" ht="59" hidden="1" customHeight="1" outlineLevel="1" spans="1:14">
      <c r="A124" s="49">
        <v>10</v>
      </c>
      <c r="B124" s="54" t="s">
        <v>152</v>
      </c>
      <c r="C124" s="56" t="s">
        <v>192</v>
      </c>
      <c r="D124" s="49" t="s">
        <v>104</v>
      </c>
      <c r="E124" s="170">
        <v>1</v>
      </c>
      <c r="F124" s="52">
        <v>500</v>
      </c>
      <c r="G124" s="52">
        <v>2000</v>
      </c>
      <c r="H124" s="52">
        <v>200</v>
      </c>
      <c r="I124" s="60">
        <f>(F124+G124+H124)*$I$4</f>
        <v>378</v>
      </c>
      <c r="J124" s="61">
        <f>(F124+G124+H124+I124)*$J$4</f>
        <v>277.02</v>
      </c>
      <c r="K124" s="62">
        <f t="shared" si="12"/>
        <v>3355.02</v>
      </c>
      <c r="L124" s="62">
        <f t="shared" si="13"/>
        <v>3355.02</v>
      </c>
      <c r="M124" s="62"/>
      <c r="N124" s="63"/>
    </row>
    <row r="125" s="7" customFormat="1" hidden="1" collapsed="1" spans="1:14">
      <c r="A125" s="49"/>
      <c r="B125" s="48" t="s">
        <v>193</v>
      </c>
      <c r="C125" s="48"/>
      <c r="D125" s="49"/>
      <c r="E125" s="49"/>
      <c r="F125" s="50"/>
      <c r="G125" s="51"/>
      <c r="H125" s="52"/>
      <c r="I125" s="60"/>
      <c r="J125" s="61"/>
      <c r="K125" s="62"/>
      <c r="L125" s="62"/>
      <c r="M125" s="62"/>
      <c r="N125" s="63"/>
    </row>
    <row r="126" s="7" customFormat="1" ht="45" hidden="1" customHeight="1" outlineLevel="1" spans="1:14">
      <c r="A126" s="49">
        <v>1</v>
      </c>
      <c r="B126" s="56" t="s">
        <v>136</v>
      </c>
      <c r="C126" s="56" t="s">
        <v>137</v>
      </c>
      <c r="D126" s="154" t="s">
        <v>69</v>
      </c>
      <c r="E126" s="155">
        <v>7.43</v>
      </c>
      <c r="F126" s="50">
        <v>0</v>
      </c>
      <c r="G126" s="51">
        <v>0</v>
      </c>
      <c r="H126" s="52">
        <v>15</v>
      </c>
      <c r="I126" s="60">
        <f>(F126+G126+H126)*$I$4</f>
        <v>2.1</v>
      </c>
      <c r="J126" s="61">
        <f>(F126+G126+H126+I126)*$J$4</f>
        <v>1.539</v>
      </c>
      <c r="K126" s="62">
        <f>F126+G126+H126+I126+J126</f>
        <v>18.639</v>
      </c>
      <c r="L126" s="62">
        <f>E126*K126</f>
        <v>138.48777</v>
      </c>
      <c r="M126" s="62"/>
      <c r="N126" s="63"/>
    </row>
    <row r="127" s="7" customFormat="1" ht="45" hidden="1" customHeight="1" outlineLevel="1" spans="1:14">
      <c r="A127" s="49">
        <v>2</v>
      </c>
      <c r="B127" s="56" t="s">
        <v>64</v>
      </c>
      <c r="C127" s="56" t="s">
        <v>65</v>
      </c>
      <c r="D127" s="154" t="s">
        <v>66</v>
      </c>
      <c r="E127" s="155">
        <v>8.26</v>
      </c>
      <c r="F127" s="50">
        <v>0</v>
      </c>
      <c r="G127" s="51">
        <v>0</v>
      </c>
      <c r="H127" s="52">
        <v>5.5</v>
      </c>
      <c r="I127" s="60">
        <f>(F127+G127+H127)*$I$4</f>
        <v>0.77</v>
      </c>
      <c r="J127" s="61">
        <f>(F127+G127+H127+I127)*$J$4</f>
        <v>0.5643</v>
      </c>
      <c r="K127" s="62">
        <f>F127+G127+H127+I127+J127</f>
        <v>6.8343</v>
      </c>
      <c r="L127" s="62">
        <f>E127*K127</f>
        <v>56.451318</v>
      </c>
      <c r="M127" s="62"/>
      <c r="N127" s="63"/>
    </row>
    <row r="128" s="7" customFormat="1" ht="45" hidden="1" customHeight="1" outlineLevel="1" spans="1:14">
      <c r="A128" s="49">
        <v>3</v>
      </c>
      <c r="B128" s="56" t="s">
        <v>138</v>
      </c>
      <c r="C128" s="56" t="s">
        <v>139</v>
      </c>
      <c r="D128" s="154" t="s">
        <v>69</v>
      </c>
      <c r="E128" s="155">
        <v>3.69</v>
      </c>
      <c r="F128" s="50">
        <v>0</v>
      </c>
      <c r="G128" s="51">
        <v>0</v>
      </c>
      <c r="H128" s="52">
        <v>15</v>
      </c>
      <c r="I128" s="60">
        <f>(F128+G128+H128)*$I$4</f>
        <v>2.1</v>
      </c>
      <c r="J128" s="61">
        <f>(F128+G128+H128+I128)*$J$4</f>
        <v>1.539</v>
      </c>
      <c r="K128" s="62">
        <f>F128+G128+H128+I128+J128</f>
        <v>18.639</v>
      </c>
      <c r="L128" s="62">
        <f>E128*K128</f>
        <v>68.77791</v>
      </c>
      <c r="M128" s="62"/>
      <c r="N128" s="63"/>
    </row>
    <row r="129" s="7" customFormat="1" ht="67.5" hidden="1" outlineLevel="1" spans="1:14">
      <c r="A129" s="49">
        <v>4</v>
      </c>
      <c r="B129" s="54" t="s">
        <v>189</v>
      </c>
      <c r="C129" s="54" t="s">
        <v>144</v>
      </c>
      <c r="D129" s="49" t="s">
        <v>69</v>
      </c>
      <c r="E129" s="52">
        <v>1.975</v>
      </c>
      <c r="F129" s="51">
        <v>600</v>
      </c>
      <c r="G129" s="51">
        <v>650</v>
      </c>
      <c r="H129" s="52">
        <v>150</v>
      </c>
      <c r="I129" s="60">
        <f>(F129+G129+H129)*$I$4</f>
        <v>196</v>
      </c>
      <c r="J129" s="61">
        <f>(F129+G129+H129+I129)*$J$4</f>
        <v>143.64</v>
      </c>
      <c r="K129" s="62">
        <f t="shared" ref="K129:K134" si="14">F129+G129+H129+I129+J129</f>
        <v>1739.64</v>
      </c>
      <c r="L129" s="62">
        <f t="shared" ref="L129:L134" si="15">E129*K129</f>
        <v>3435.789</v>
      </c>
      <c r="M129" s="62"/>
      <c r="N129" s="63"/>
    </row>
    <row r="130" s="7" customFormat="1" ht="33.75" hidden="1" outlineLevel="1" spans="1:14">
      <c r="A130" s="49">
        <v>5</v>
      </c>
      <c r="B130" s="165" t="s">
        <v>141</v>
      </c>
      <c r="C130" s="165" t="s">
        <v>124</v>
      </c>
      <c r="D130" s="166" t="s">
        <v>69</v>
      </c>
      <c r="E130" s="167">
        <v>3.410992</v>
      </c>
      <c r="F130" s="50">
        <v>245</v>
      </c>
      <c r="G130" s="51">
        <v>230</v>
      </c>
      <c r="H130" s="52">
        <v>70</v>
      </c>
      <c r="I130" s="60">
        <f>(F130+G130+H130)*$I$4</f>
        <v>76.3</v>
      </c>
      <c r="J130" s="61">
        <f>(F130+G130+H130+I130)*$J$4</f>
        <v>55.917</v>
      </c>
      <c r="K130" s="62">
        <f t="shared" si="14"/>
        <v>677.217</v>
      </c>
      <c r="L130" s="62">
        <f t="shared" si="15"/>
        <v>2309.981769264</v>
      </c>
      <c r="M130" s="62"/>
      <c r="N130" s="63"/>
    </row>
    <row r="131" s="7" customFormat="1" ht="33.75" hidden="1" outlineLevel="1" spans="1:14">
      <c r="A131" s="49">
        <v>6</v>
      </c>
      <c r="B131" s="54" t="s">
        <v>142</v>
      </c>
      <c r="C131" s="54" t="s">
        <v>124</v>
      </c>
      <c r="D131" s="49" t="s">
        <v>69</v>
      </c>
      <c r="E131" s="52">
        <v>5.365624</v>
      </c>
      <c r="F131" s="50">
        <v>245</v>
      </c>
      <c r="G131" s="51">
        <v>230</v>
      </c>
      <c r="H131" s="52">
        <v>70</v>
      </c>
      <c r="I131" s="60">
        <f>(F131+G131+H131)*$I$4</f>
        <v>76.3</v>
      </c>
      <c r="J131" s="61">
        <f>(F131+G131+H131+I131)*$J$4</f>
        <v>55.917</v>
      </c>
      <c r="K131" s="62">
        <f t="shared" si="14"/>
        <v>677.217</v>
      </c>
      <c r="L131" s="62">
        <f t="shared" si="15"/>
        <v>3633.691788408</v>
      </c>
      <c r="M131" s="62"/>
      <c r="N131" s="63"/>
    </row>
    <row r="132" s="7" customFormat="1" ht="67.5" hidden="1" outlineLevel="1" spans="1:14">
      <c r="A132" s="49">
        <v>7</v>
      </c>
      <c r="B132" s="54" t="s">
        <v>143</v>
      </c>
      <c r="C132" s="54" t="s">
        <v>144</v>
      </c>
      <c r="D132" s="49" t="s">
        <v>69</v>
      </c>
      <c r="E132" s="52">
        <v>0.80944</v>
      </c>
      <c r="F132" s="51">
        <v>600</v>
      </c>
      <c r="G132" s="51">
        <v>650</v>
      </c>
      <c r="H132" s="52">
        <v>150</v>
      </c>
      <c r="I132" s="60">
        <f>(F132+G132+H132)*$I$4</f>
        <v>196</v>
      </c>
      <c r="J132" s="61">
        <f>(F132+G132+H132+I132)*$J$4</f>
        <v>143.64</v>
      </c>
      <c r="K132" s="62">
        <f t="shared" si="14"/>
        <v>1739.64</v>
      </c>
      <c r="L132" s="62">
        <f t="shared" si="15"/>
        <v>1408.1342016</v>
      </c>
      <c r="M132" s="62"/>
      <c r="N132" s="63"/>
    </row>
    <row r="133" s="7" customFormat="1" ht="45" hidden="1" outlineLevel="1" spans="1:14">
      <c r="A133" s="49">
        <v>8</v>
      </c>
      <c r="B133" s="54" t="s">
        <v>165</v>
      </c>
      <c r="C133" s="54" t="s">
        <v>173</v>
      </c>
      <c r="D133" s="49" t="s">
        <v>66</v>
      </c>
      <c r="E133" s="52">
        <v>49.828</v>
      </c>
      <c r="F133" s="52">
        <v>17</v>
      </c>
      <c r="G133" s="52">
        <v>15</v>
      </c>
      <c r="H133" s="52">
        <v>1</v>
      </c>
      <c r="I133" s="60">
        <f>(F133+G133+H133)*$I$4</f>
        <v>4.62</v>
      </c>
      <c r="J133" s="61">
        <f>(F133+G133+H133+I133)*$J$4</f>
        <v>3.3858</v>
      </c>
      <c r="K133" s="62">
        <f t="shared" si="14"/>
        <v>41.0058</v>
      </c>
      <c r="L133" s="62">
        <f t="shared" si="15"/>
        <v>2043.2370024</v>
      </c>
      <c r="M133" s="62"/>
      <c r="N133" s="63"/>
    </row>
    <row r="134" s="7" customFormat="1" ht="56.25" hidden="1" outlineLevel="1" spans="1:14">
      <c r="A134" s="49">
        <v>9</v>
      </c>
      <c r="B134" s="54" t="s">
        <v>190</v>
      </c>
      <c r="C134" s="54" t="s">
        <v>191</v>
      </c>
      <c r="D134" s="49" t="s">
        <v>66</v>
      </c>
      <c r="E134" s="52">
        <v>49.828</v>
      </c>
      <c r="F134" s="50">
        <v>30</v>
      </c>
      <c r="G134" s="51">
        <v>45</v>
      </c>
      <c r="H134" s="52">
        <v>1</v>
      </c>
      <c r="I134" s="60">
        <f>(F134+G134+H134)*$I$4</f>
        <v>10.64</v>
      </c>
      <c r="J134" s="61">
        <f>(F134+G134+H134+I134)*$J$4</f>
        <v>7.7976</v>
      </c>
      <c r="K134" s="62">
        <f t="shared" si="14"/>
        <v>94.4376</v>
      </c>
      <c r="L134" s="62">
        <f t="shared" si="15"/>
        <v>4705.6367328</v>
      </c>
      <c r="M134" s="62"/>
      <c r="N134" s="63"/>
    </row>
    <row r="135" s="7" customFormat="1" hidden="1" collapsed="1" spans="1:14">
      <c r="A135" s="49"/>
      <c r="B135" s="48" t="s">
        <v>194</v>
      </c>
      <c r="C135" s="48"/>
      <c r="D135" s="49"/>
      <c r="E135" s="49"/>
      <c r="F135" s="50"/>
      <c r="G135" s="51"/>
      <c r="H135" s="52"/>
      <c r="I135" s="60"/>
      <c r="J135" s="61"/>
      <c r="K135" s="62"/>
      <c r="L135" s="62"/>
      <c r="M135" s="62"/>
      <c r="N135" s="63"/>
    </row>
    <row r="136" s="7" customFormat="1" ht="33.75" hidden="1" outlineLevel="1" spans="1:14">
      <c r="A136" s="49">
        <v>1</v>
      </c>
      <c r="B136" s="54" t="s">
        <v>136</v>
      </c>
      <c r="C136" s="54" t="s">
        <v>137</v>
      </c>
      <c r="D136" s="49" t="s">
        <v>69</v>
      </c>
      <c r="E136" s="52">
        <v>2.408</v>
      </c>
      <c r="F136" s="50">
        <v>0</v>
      </c>
      <c r="G136" s="51">
        <v>0</v>
      </c>
      <c r="H136" s="52">
        <v>15</v>
      </c>
      <c r="I136" s="60">
        <f>(F136+G136+H136)*$I$4</f>
        <v>2.1</v>
      </c>
      <c r="J136" s="61">
        <f>(F136+G136+H136+I136)*$J$4</f>
        <v>1.539</v>
      </c>
      <c r="K136" s="62">
        <f t="shared" ref="K136:K144" si="16">F136+G136+H136+I136+J136</f>
        <v>18.639</v>
      </c>
      <c r="L136" s="62">
        <f t="shared" ref="L136:L144" si="17">E136*K136</f>
        <v>44.882712</v>
      </c>
      <c r="M136" s="62"/>
      <c r="N136" s="63"/>
    </row>
    <row r="137" s="7" customFormat="1" ht="33.75" hidden="1" outlineLevel="1" spans="1:14">
      <c r="A137" s="49">
        <v>2</v>
      </c>
      <c r="B137" s="54" t="s">
        <v>64</v>
      </c>
      <c r="C137" s="54" t="s">
        <v>156</v>
      </c>
      <c r="D137" s="49" t="s">
        <v>66</v>
      </c>
      <c r="E137" s="52">
        <v>3.44</v>
      </c>
      <c r="F137" s="50">
        <v>0</v>
      </c>
      <c r="G137" s="51">
        <v>0</v>
      </c>
      <c r="H137" s="52">
        <v>5.5</v>
      </c>
      <c r="I137" s="60">
        <f>(F137+G137+H137)*$I$4</f>
        <v>0.77</v>
      </c>
      <c r="J137" s="61">
        <f>(F137+G137+H137+I137)*$J$4</f>
        <v>0.5643</v>
      </c>
      <c r="K137" s="62">
        <f t="shared" si="16"/>
        <v>6.8343</v>
      </c>
      <c r="L137" s="62">
        <f t="shared" si="17"/>
        <v>23.509992</v>
      </c>
      <c r="M137" s="62"/>
      <c r="N137" s="63"/>
    </row>
    <row r="138" s="7" customFormat="1" ht="56.25" hidden="1" outlineLevel="1" spans="1:14">
      <c r="A138" s="49">
        <v>3</v>
      </c>
      <c r="B138" s="54" t="s">
        <v>138</v>
      </c>
      <c r="C138" s="54" t="s">
        <v>139</v>
      </c>
      <c r="D138" s="49" t="s">
        <v>69</v>
      </c>
      <c r="E138" s="52">
        <v>0.89</v>
      </c>
      <c r="F138" s="50">
        <v>0</v>
      </c>
      <c r="G138" s="51">
        <v>0</v>
      </c>
      <c r="H138" s="52">
        <v>15</v>
      </c>
      <c r="I138" s="60">
        <f>(F138+G138+H138)*$I$4</f>
        <v>2.1</v>
      </c>
      <c r="J138" s="61">
        <f>(F138+G138+H138+I138)*$J$4</f>
        <v>1.539</v>
      </c>
      <c r="K138" s="62">
        <f t="shared" si="16"/>
        <v>18.639</v>
      </c>
      <c r="L138" s="62">
        <f t="shared" si="17"/>
        <v>16.58871</v>
      </c>
      <c r="M138" s="62"/>
      <c r="N138" s="63"/>
    </row>
    <row r="139" s="7" customFormat="1" ht="56.25" hidden="1" outlineLevel="1" spans="1:14">
      <c r="A139" s="49">
        <v>4</v>
      </c>
      <c r="B139" s="54" t="s">
        <v>70</v>
      </c>
      <c r="C139" s="54" t="s">
        <v>140</v>
      </c>
      <c r="D139" s="49" t="s">
        <v>69</v>
      </c>
      <c r="E139" s="52">
        <v>0.344</v>
      </c>
      <c r="F139" s="50">
        <v>90</v>
      </c>
      <c r="G139" s="51">
        <v>330</v>
      </c>
      <c r="H139" s="52">
        <v>40</v>
      </c>
      <c r="I139" s="60">
        <f>(F139+G139+H139)*$I$4</f>
        <v>64.4</v>
      </c>
      <c r="J139" s="61">
        <f>(F139+G139+H139+I139)*$J$4</f>
        <v>47.196</v>
      </c>
      <c r="K139" s="62">
        <f t="shared" si="16"/>
        <v>571.596</v>
      </c>
      <c r="L139" s="62">
        <f t="shared" si="17"/>
        <v>196.629024</v>
      </c>
      <c r="M139" s="62"/>
      <c r="N139" s="63"/>
    </row>
    <row r="140" s="7" customFormat="1" ht="33.75" hidden="1" outlineLevel="1" spans="1:14">
      <c r="A140" s="49">
        <v>5</v>
      </c>
      <c r="B140" s="165" t="s">
        <v>141</v>
      </c>
      <c r="C140" s="165" t="s">
        <v>124</v>
      </c>
      <c r="D140" s="166" t="s">
        <v>69</v>
      </c>
      <c r="E140" s="167">
        <v>1.1808</v>
      </c>
      <c r="F140" s="50">
        <v>245</v>
      </c>
      <c r="G140" s="51">
        <v>230</v>
      </c>
      <c r="H140" s="52">
        <v>70</v>
      </c>
      <c r="I140" s="60">
        <f>(F140+G140+H140)*$I$4</f>
        <v>76.3</v>
      </c>
      <c r="J140" s="61">
        <f>(F140+G140+H140+I140)*$J$4</f>
        <v>55.917</v>
      </c>
      <c r="K140" s="62">
        <f t="shared" si="16"/>
        <v>677.217</v>
      </c>
      <c r="L140" s="62">
        <f t="shared" si="17"/>
        <v>799.6578336</v>
      </c>
      <c r="M140" s="62"/>
      <c r="N140" s="63"/>
    </row>
    <row r="141" s="7" customFormat="1" ht="33.75" hidden="1" outlineLevel="1" spans="1:14">
      <c r="A141" s="49">
        <v>6</v>
      </c>
      <c r="B141" s="54" t="s">
        <v>142</v>
      </c>
      <c r="C141" s="54" t="s">
        <v>124</v>
      </c>
      <c r="D141" s="49" t="s">
        <v>69</v>
      </c>
      <c r="E141" s="52">
        <v>0.42</v>
      </c>
      <c r="F141" s="50">
        <v>245</v>
      </c>
      <c r="G141" s="51">
        <v>230</v>
      </c>
      <c r="H141" s="52">
        <v>70</v>
      </c>
      <c r="I141" s="60">
        <f>(F141+G141+H141)*$I$4</f>
        <v>76.3</v>
      </c>
      <c r="J141" s="61">
        <f>(F141+G141+H141+I141)*$J$4</f>
        <v>55.917</v>
      </c>
      <c r="K141" s="62">
        <f t="shared" si="16"/>
        <v>677.217</v>
      </c>
      <c r="L141" s="62">
        <f t="shared" si="17"/>
        <v>284.43114</v>
      </c>
      <c r="M141" s="62"/>
      <c r="N141" s="63"/>
    </row>
    <row r="142" s="7" customFormat="1" ht="56.25" hidden="1" outlineLevel="1" spans="1:14">
      <c r="A142" s="49">
        <v>7</v>
      </c>
      <c r="B142" s="54" t="s">
        <v>143</v>
      </c>
      <c r="C142" s="54" t="s">
        <v>195</v>
      </c>
      <c r="D142" s="49" t="s">
        <v>69</v>
      </c>
      <c r="E142" s="52">
        <v>0.2016</v>
      </c>
      <c r="F142" s="51">
        <v>400</v>
      </c>
      <c r="G142" s="51">
        <v>340</v>
      </c>
      <c r="H142" s="52">
        <v>100</v>
      </c>
      <c r="I142" s="60">
        <f>(F142+G142+H142)*$I$4</f>
        <v>117.6</v>
      </c>
      <c r="J142" s="61">
        <f>(F142+G142+H142+I142)*$J$4</f>
        <v>86.184</v>
      </c>
      <c r="K142" s="62">
        <f t="shared" si="16"/>
        <v>1043.784</v>
      </c>
      <c r="L142" s="62">
        <f t="shared" si="17"/>
        <v>210.4268544</v>
      </c>
      <c r="M142" s="62"/>
      <c r="N142" s="63"/>
    </row>
    <row r="143" s="7" customFormat="1" ht="56.25" hidden="1" outlineLevel="1" spans="1:14">
      <c r="A143" s="49">
        <v>8</v>
      </c>
      <c r="B143" s="54" t="s">
        <v>196</v>
      </c>
      <c r="C143" s="56" t="s">
        <v>197</v>
      </c>
      <c r="D143" s="49" t="s">
        <v>66</v>
      </c>
      <c r="E143" s="52">
        <v>4.32</v>
      </c>
      <c r="F143" s="50">
        <v>100</v>
      </c>
      <c r="G143" s="51">
        <v>260</v>
      </c>
      <c r="H143" s="52">
        <v>15</v>
      </c>
      <c r="I143" s="60">
        <f>(F143+G143+H143)*$I$4</f>
        <v>52.5</v>
      </c>
      <c r="J143" s="61">
        <f>(F143+G143+H143+I143)*$J$4</f>
        <v>38.475</v>
      </c>
      <c r="K143" s="62">
        <f t="shared" si="16"/>
        <v>465.975</v>
      </c>
      <c r="L143" s="62">
        <f t="shared" si="17"/>
        <v>2013.012</v>
      </c>
      <c r="M143" s="62"/>
      <c r="N143" s="63"/>
    </row>
    <row r="144" s="7" customFormat="1" ht="56.25" hidden="1" outlineLevel="1" spans="1:14">
      <c r="A144" s="49">
        <v>9</v>
      </c>
      <c r="B144" s="54" t="s">
        <v>198</v>
      </c>
      <c r="C144" s="54" t="s">
        <v>199</v>
      </c>
      <c r="D144" s="49" t="s">
        <v>66</v>
      </c>
      <c r="E144" s="52">
        <v>1.28</v>
      </c>
      <c r="F144" s="50">
        <v>150</v>
      </c>
      <c r="G144" s="51">
        <v>360</v>
      </c>
      <c r="H144" s="52">
        <v>50</v>
      </c>
      <c r="I144" s="60">
        <f>(F144+G144+H144)*$I$4</f>
        <v>78.4</v>
      </c>
      <c r="J144" s="61">
        <f>(F144+G144+H144+I144)*$J$4</f>
        <v>57.456</v>
      </c>
      <c r="K144" s="62">
        <f t="shared" si="16"/>
        <v>695.856</v>
      </c>
      <c r="L144" s="62">
        <f t="shared" si="17"/>
        <v>890.69568</v>
      </c>
      <c r="M144" s="62"/>
      <c r="N144" s="63"/>
    </row>
    <row r="145" s="7" customFormat="1" hidden="1" collapsed="1" spans="1:14">
      <c r="A145" s="49"/>
      <c r="B145" s="48" t="s">
        <v>200</v>
      </c>
      <c r="C145" s="48"/>
      <c r="D145" s="49"/>
      <c r="E145" s="49"/>
      <c r="F145" s="50"/>
      <c r="G145" s="51"/>
      <c r="H145" s="52"/>
      <c r="I145" s="60"/>
      <c r="J145" s="61"/>
      <c r="K145" s="62"/>
      <c r="L145" s="62"/>
      <c r="M145" s="62"/>
      <c r="N145" s="63"/>
    </row>
    <row r="146" s="7" customFormat="1" ht="33.75" hidden="1" outlineLevel="1" spans="1:14">
      <c r="A146" s="49">
        <v>1</v>
      </c>
      <c r="B146" s="54" t="s">
        <v>136</v>
      </c>
      <c r="C146" s="54" t="s">
        <v>137</v>
      </c>
      <c r="D146" s="49" t="s">
        <v>69</v>
      </c>
      <c r="E146" s="155">
        <f>3.708/2</f>
        <v>1.854</v>
      </c>
      <c r="F146" s="50">
        <v>0</v>
      </c>
      <c r="G146" s="51">
        <v>0</v>
      </c>
      <c r="H146" s="52">
        <v>15</v>
      </c>
      <c r="I146" s="60">
        <f>(F146+G146+H146)*$I$4</f>
        <v>2.1</v>
      </c>
      <c r="J146" s="61">
        <f>(F146+G146+H146+I146)*$J$4</f>
        <v>1.539</v>
      </c>
      <c r="K146" s="62">
        <f t="shared" ref="K146:K153" si="18">F146+G146+H146+I146+J146</f>
        <v>18.639</v>
      </c>
      <c r="L146" s="62">
        <f t="shared" ref="L146:L153" si="19">E146*K146</f>
        <v>34.556706</v>
      </c>
      <c r="M146" s="62"/>
      <c r="N146" s="63"/>
    </row>
    <row r="147" s="7" customFormat="1" ht="33.75" hidden="1" outlineLevel="1" spans="1:14">
      <c r="A147" s="49">
        <v>2</v>
      </c>
      <c r="B147" s="54" t="s">
        <v>64</v>
      </c>
      <c r="C147" s="54" t="s">
        <v>156</v>
      </c>
      <c r="D147" s="49" t="s">
        <v>66</v>
      </c>
      <c r="E147" s="155">
        <f>6.788/2</f>
        <v>3.394</v>
      </c>
      <c r="F147" s="50">
        <v>0</v>
      </c>
      <c r="G147" s="51">
        <v>0</v>
      </c>
      <c r="H147" s="52">
        <v>5.5</v>
      </c>
      <c r="I147" s="60">
        <f>(F147+G147+H147)*$I$4</f>
        <v>0.77</v>
      </c>
      <c r="J147" s="61">
        <f>(F147+G147+H147+I147)*$J$4</f>
        <v>0.5643</v>
      </c>
      <c r="K147" s="62">
        <f t="shared" si="18"/>
        <v>6.8343</v>
      </c>
      <c r="L147" s="62">
        <f t="shared" si="19"/>
        <v>23.1956142</v>
      </c>
      <c r="M147" s="62"/>
      <c r="N147" s="63"/>
    </row>
    <row r="148" s="7" customFormat="1" ht="56.25" hidden="1" outlineLevel="1" spans="1:14">
      <c r="A148" s="49">
        <v>3</v>
      </c>
      <c r="B148" s="54" t="s">
        <v>138</v>
      </c>
      <c r="C148" s="54" t="s">
        <v>139</v>
      </c>
      <c r="D148" s="49" t="s">
        <v>69</v>
      </c>
      <c r="E148" s="155">
        <f>1.08/2</f>
        <v>0.54</v>
      </c>
      <c r="F148" s="50">
        <v>0</v>
      </c>
      <c r="G148" s="51">
        <v>0</v>
      </c>
      <c r="H148" s="52">
        <v>15</v>
      </c>
      <c r="I148" s="60">
        <f>(F148+G148+H148)*$I$4</f>
        <v>2.1</v>
      </c>
      <c r="J148" s="61">
        <f>(F148+G148+H148+I148)*$J$4</f>
        <v>1.539</v>
      </c>
      <c r="K148" s="62">
        <f t="shared" si="18"/>
        <v>18.639</v>
      </c>
      <c r="L148" s="62">
        <f t="shared" si="19"/>
        <v>10.06506</v>
      </c>
      <c r="M148" s="62"/>
      <c r="N148" s="63"/>
    </row>
    <row r="149" s="7" customFormat="1" ht="33.75" hidden="1" outlineLevel="1" spans="1:14">
      <c r="A149" s="49">
        <v>4</v>
      </c>
      <c r="B149" s="165" t="s">
        <v>141</v>
      </c>
      <c r="C149" s="165" t="s">
        <v>124</v>
      </c>
      <c r="D149" s="166" t="s">
        <v>69</v>
      </c>
      <c r="E149" s="172">
        <f>2.62032/2</f>
        <v>1.31016</v>
      </c>
      <c r="F149" s="50">
        <v>245</v>
      </c>
      <c r="G149" s="51">
        <v>230</v>
      </c>
      <c r="H149" s="52">
        <v>70</v>
      </c>
      <c r="I149" s="60">
        <f>(F149+G149+H149)*$I$4</f>
        <v>76.3</v>
      </c>
      <c r="J149" s="61">
        <f>(F149+G149+H149+I149)*$J$4</f>
        <v>55.917</v>
      </c>
      <c r="K149" s="62">
        <f t="shared" si="18"/>
        <v>677.217</v>
      </c>
      <c r="L149" s="62">
        <f t="shared" si="19"/>
        <v>887.26262472</v>
      </c>
      <c r="M149" s="62"/>
      <c r="N149" s="63"/>
    </row>
    <row r="150" s="7" customFormat="1" ht="33.75" hidden="1" outlineLevel="1" spans="1:14">
      <c r="A150" s="49">
        <v>5</v>
      </c>
      <c r="B150" s="54" t="s">
        <v>72</v>
      </c>
      <c r="C150" s="54" t="s">
        <v>112</v>
      </c>
      <c r="D150" s="49" t="s">
        <v>69</v>
      </c>
      <c r="E150" s="155">
        <f>0.308/2</f>
        <v>0.154</v>
      </c>
      <c r="F150" s="50">
        <v>20</v>
      </c>
      <c r="G150" s="55">
        <v>120</v>
      </c>
      <c r="H150" s="52">
        <v>35</v>
      </c>
      <c r="I150" s="60">
        <f>(F150+G150+H150)*$I$4</f>
        <v>24.5</v>
      </c>
      <c r="J150" s="61">
        <f>(F150+G150+H150+I150)*$J$4</f>
        <v>17.955</v>
      </c>
      <c r="K150" s="62">
        <f t="shared" si="18"/>
        <v>217.455</v>
      </c>
      <c r="L150" s="62">
        <f t="shared" si="19"/>
        <v>33.48807</v>
      </c>
      <c r="M150" s="62"/>
      <c r="N150" s="63"/>
    </row>
    <row r="151" s="7" customFormat="1" ht="56.25" hidden="1" outlineLevel="1" spans="1:14">
      <c r="A151" s="49">
        <v>6</v>
      </c>
      <c r="B151" s="54" t="s">
        <v>70</v>
      </c>
      <c r="C151" s="54" t="s">
        <v>140</v>
      </c>
      <c r="D151" s="49" t="s">
        <v>69</v>
      </c>
      <c r="E151" s="155">
        <f>0.308/2</f>
        <v>0.154</v>
      </c>
      <c r="F151" s="50">
        <v>90</v>
      </c>
      <c r="G151" s="51">
        <v>330</v>
      </c>
      <c r="H151" s="52">
        <v>40</v>
      </c>
      <c r="I151" s="60">
        <f>(F151+G151+H151)*$I$4</f>
        <v>64.4</v>
      </c>
      <c r="J151" s="61">
        <f>(F151+G151+H151+I151)*$J$4</f>
        <v>47.196</v>
      </c>
      <c r="K151" s="62">
        <f t="shared" si="18"/>
        <v>571.596</v>
      </c>
      <c r="L151" s="62">
        <f t="shared" si="19"/>
        <v>88.025784</v>
      </c>
      <c r="M151" s="62"/>
      <c r="N151" s="63"/>
    </row>
    <row r="152" s="7" customFormat="1" ht="45" hidden="1" outlineLevel="1" spans="1:14">
      <c r="A152" s="49">
        <v>7</v>
      </c>
      <c r="B152" s="54" t="s">
        <v>201</v>
      </c>
      <c r="C152" s="54" t="s">
        <v>166</v>
      </c>
      <c r="D152" s="49" t="s">
        <v>66</v>
      </c>
      <c r="E152" s="155">
        <f>7.48/2</f>
        <v>3.74</v>
      </c>
      <c r="F152" s="52">
        <v>17</v>
      </c>
      <c r="G152" s="52">
        <v>15</v>
      </c>
      <c r="H152" s="52">
        <v>1</v>
      </c>
      <c r="I152" s="60">
        <f>(F152+G152+H152)*$I$4</f>
        <v>4.62</v>
      </c>
      <c r="J152" s="61">
        <f>(F152+G152+H152+I152)*$J$4</f>
        <v>3.3858</v>
      </c>
      <c r="K152" s="62">
        <f t="shared" si="18"/>
        <v>41.0058</v>
      </c>
      <c r="L152" s="62">
        <f t="shared" si="19"/>
        <v>153.361692</v>
      </c>
      <c r="M152" s="62"/>
      <c r="N152" s="63"/>
    </row>
    <row r="153" s="7" customFormat="1" ht="45" hidden="1" outlineLevel="1" spans="1:14">
      <c r="A153" s="49">
        <v>8</v>
      </c>
      <c r="B153" s="54" t="s">
        <v>200</v>
      </c>
      <c r="C153" s="54" t="s">
        <v>202</v>
      </c>
      <c r="D153" s="49" t="s">
        <v>203</v>
      </c>
      <c r="E153" s="155">
        <v>1</v>
      </c>
      <c r="F153" s="52">
        <v>700</v>
      </c>
      <c r="G153" s="52">
        <v>3000</v>
      </c>
      <c r="H153" s="52">
        <v>100</v>
      </c>
      <c r="I153" s="60">
        <f>(F153+G153+H153)*$I$4</f>
        <v>532</v>
      </c>
      <c r="J153" s="61">
        <f>(F153+G153+H153+I153)*$J$4</f>
        <v>389.88</v>
      </c>
      <c r="K153" s="62">
        <f t="shared" si="18"/>
        <v>4721.88</v>
      </c>
      <c r="L153" s="62">
        <f t="shared" si="19"/>
        <v>4721.88</v>
      </c>
      <c r="M153" s="62"/>
      <c r="N153" s="63"/>
    </row>
    <row r="154" hidden="1" collapsed="1" spans="1:14">
      <c r="A154" s="47" t="s">
        <v>204</v>
      </c>
      <c r="B154" s="48" t="s">
        <v>205</v>
      </c>
      <c r="C154" s="48"/>
      <c r="D154" s="49"/>
      <c r="E154" s="52"/>
      <c r="F154" s="50"/>
      <c r="G154" s="51"/>
      <c r="H154" s="52"/>
      <c r="I154" s="60"/>
      <c r="J154" s="61"/>
      <c r="K154" s="62"/>
      <c r="L154" s="62"/>
      <c r="M154" s="62"/>
      <c r="N154" s="63"/>
    </row>
    <row r="155" ht="44" hidden="1" customHeight="1" outlineLevel="1" spans="1:14">
      <c r="A155" s="49">
        <v>1</v>
      </c>
      <c r="B155" s="56" t="s">
        <v>136</v>
      </c>
      <c r="C155" s="56" t="s">
        <v>137</v>
      </c>
      <c r="D155" s="154" t="s">
        <v>69</v>
      </c>
      <c r="E155" s="155">
        <v>12.76</v>
      </c>
      <c r="F155" s="50">
        <v>0</v>
      </c>
      <c r="G155" s="51">
        <v>0</v>
      </c>
      <c r="H155" s="52">
        <v>15</v>
      </c>
      <c r="I155" s="60">
        <f>(F155+G155+H155)*$I$4</f>
        <v>2.1</v>
      </c>
      <c r="J155" s="61">
        <f>(F155+G155+H155+I155)*$J$4</f>
        <v>1.539</v>
      </c>
      <c r="K155" s="62">
        <f>F155+G155+H155+I155+J155</f>
        <v>18.639</v>
      </c>
      <c r="L155" s="62">
        <f>E155*K155</f>
        <v>237.83364</v>
      </c>
      <c r="M155" s="62"/>
      <c r="N155" s="63"/>
    </row>
    <row r="156" ht="33.75" hidden="1" outlineLevel="1" spans="1:14">
      <c r="A156" s="49">
        <v>2</v>
      </c>
      <c r="B156" s="54" t="s">
        <v>64</v>
      </c>
      <c r="C156" s="54" t="s">
        <v>65</v>
      </c>
      <c r="D156" s="49" t="s">
        <v>66</v>
      </c>
      <c r="E156" s="52">
        <v>76.5</v>
      </c>
      <c r="F156" s="50">
        <v>0</v>
      </c>
      <c r="G156" s="51">
        <v>0</v>
      </c>
      <c r="H156" s="52">
        <v>5.5</v>
      </c>
      <c r="I156" s="60">
        <f>(F156+G156+H156)*$I$4</f>
        <v>0.77</v>
      </c>
      <c r="J156" s="61">
        <f>(F156+G156+H156+I156)*$J$4</f>
        <v>0.5643</v>
      </c>
      <c r="K156" s="62">
        <f>F156+G156+H156+I156+J156</f>
        <v>6.8343</v>
      </c>
      <c r="L156" s="62">
        <f>E156*K156</f>
        <v>522.82395</v>
      </c>
      <c r="M156" s="62"/>
      <c r="N156" s="63"/>
    </row>
    <row r="157" ht="56.25" hidden="1" outlineLevel="1" spans="1:14">
      <c r="A157" s="49">
        <v>3</v>
      </c>
      <c r="B157" s="56" t="s">
        <v>138</v>
      </c>
      <c r="C157" s="56" t="s">
        <v>139</v>
      </c>
      <c r="D157" s="154" t="s">
        <v>69</v>
      </c>
      <c r="E157" s="155">
        <v>4.08</v>
      </c>
      <c r="F157" s="50">
        <v>0</v>
      </c>
      <c r="G157" s="51">
        <v>0</v>
      </c>
      <c r="H157" s="52">
        <v>15</v>
      </c>
      <c r="I157" s="60">
        <f>(F157+G157+H157)*$I$4</f>
        <v>2.1</v>
      </c>
      <c r="J157" s="61">
        <f>(F157+G157+H157+I157)*$J$4</f>
        <v>1.539</v>
      </c>
      <c r="K157" s="62">
        <f>F157+G157+H157+I157+J157</f>
        <v>18.639</v>
      </c>
      <c r="L157" s="62">
        <f>E157*K157</f>
        <v>76.04712</v>
      </c>
      <c r="M157" s="62"/>
      <c r="N157" s="63"/>
    </row>
    <row r="158" ht="56.25" hidden="1" outlineLevel="1" spans="1:14">
      <c r="A158" s="49">
        <v>4</v>
      </c>
      <c r="B158" s="54" t="s">
        <v>70</v>
      </c>
      <c r="C158" s="54" t="s">
        <v>140</v>
      </c>
      <c r="D158" s="49" t="s">
        <v>69</v>
      </c>
      <c r="E158" s="52">
        <v>2.7738</v>
      </c>
      <c r="F158" s="50">
        <v>90</v>
      </c>
      <c r="G158" s="51">
        <v>330</v>
      </c>
      <c r="H158" s="52">
        <v>40</v>
      </c>
      <c r="I158" s="60">
        <f>(F158+G158+H158)*$I$4</f>
        <v>64.4</v>
      </c>
      <c r="J158" s="61">
        <f>(F158+G158+H158+I158)*$J$4</f>
        <v>47.196</v>
      </c>
      <c r="K158" s="62">
        <f t="shared" ref="K158:K168" si="20">F158+G158+H158+I158+J158</f>
        <v>571.596</v>
      </c>
      <c r="L158" s="62">
        <f t="shared" ref="L158:L168" si="21">E158*K158</f>
        <v>1585.4929848</v>
      </c>
      <c r="M158" s="62"/>
      <c r="N158" s="63"/>
    </row>
    <row r="159" ht="33.75" hidden="1" outlineLevel="1" spans="1:14">
      <c r="A159" s="49">
        <v>5</v>
      </c>
      <c r="B159" s="165" t="s">
        <v>141</v>
      </c>
      <c r="C159" s="165" t="s">
        <v>124</v>
      </c>
      <c r="D159" s="166" t="s">
        <v>69</v>
      </c>
      <c r="E159" s="167">
        <v>11.1354</v>
      </c>
      <c r="F159" s="50">
        <v>245</v>
      </c>
      <c r="G159" s="51">
        <v>230</v>
      </c>
      <c r="H159" s="52">
        <v>70</v>
      </c>
      <c r="I159" s="60">
        <f>(F159+G159+H159)*$I$4</f>
        <v>76.3</v>
      </c>
      <c r="J159" s="61">
        <f>(F159+G159+H159+I159)*$J$4</f>
        <v>55.917</v>
      </c>
      <c r="K159" s="62">
        <f t="shared" si="20"/>
        <v>677.217</v>
      </c>
      <c r="L159" s="62">
        <f t="shared" si="21"/>
        <v>7541.0821818</v>
      </c>
      <c r="M159" s="62"/>
      <c r="N159" s="63"/>
    </row>
    <row r="160" ht="45" hidden="1" outlineLevel="1" spans="1:14">
      <c r="A160" s="49">
        <v>6</v>
      </c>
      <c r="B160" s="54" t="s">
        <v>201</v>
      </c>
      <c r="C160" s="54" t="s">
        <v>206</v>
      </c>
      <c r="D160" s="49" t="s">
        <v>66</v>
      </c>
      <c r="E160" s="52">
        <v>47.436</v>
      </c>
      <c r="F160" s="52">
        <v>17</v>
      </c>
      <c r="G160" s="52">
        <v>15</v>
      </c>
      <c r="H160" s="52">
        <v>1</v>
      </c>
      <c r="I160" s="60">
        <f>(F160+G160+H160)*$I$4</f>
        <v>4.62</v>
      </c>
      <c r="J160" s="61">
        <f>(F160+G160+H160+I160)*$J$4</f>
        <v>3.3858</v>
      </c>
      <c r="K160" s="62">
        <f t="shared" si="20"/>
        <v>41.0058</v>
      </c>
      <c r="L160" s="62">
        <f t="shared" si="21"/>
        <v>1945.1511288</v>
      </c>
      <c r="M160" s="62"/>
      <c r="N160" s="63"/>
    </row>
    <row r="161" ht="33.75" hidden="1" outlineLevel="1" spans="1:14">
      <c r="A161" s="49">
        <v>7</v>
      </c>
      <c r="B161" s="56" t="s">
        <v>72</v>
      </c>
      <c r="C161" s="56" t="s">
        <v>73</v>
      </c>
      <c r="D161" s="49" t="s">
        <v>69</v>
      </c>
      <c r="E161" s="155">
        <f>7.65*2</f>
        <v>15.3</v>
      </c>
      <c r="F161" s="50">
        <v>20</v>
      </c>
      <c r="G161" s="55">
        <v>120</v>
      </c>
      <c r="H161" s="52">
        <v>35</v>
      </c>
      <c r="I161" s="60">
        <f>(F161+G161+H161)*$I$4</f>
        <v>24.5</v>
      </c>
      <c r="J161" s="61">
        <f>(F161+G161+H161+I161)*$J$4</f>
        <v>17.955</v>
      </c>
      <c r="K161" s="62">
        <f t="shared" si="20"/>
        <v>217.455</v>
      </c>
      <c r="L161" s="62">
        <f t="shared" si="21"/>
        <v>3327.0615</v>
      </c>
      <c r="M161" s="62"/>
      <c r="N161" s="63"/>
    </row>
    <row r="162" ht="45" hidden="1" outlineLevel="1" spans="1:14">
      <c r="A162" s="49">
        <v>8</v>
      </c>
      <c r="B162" s="56" t="s">
        <v>70</v>
      </c>
      <c r="C162" s="56" t="s">
        <v>74</v>
      </c>
      <c r="D162" s="49" t="s">
        <v>69</v>
      </c>
      <c r="E162" s="155">
        <f>7.65*2</f>
        <v>15.3</v>
      </c>
      <c r="F162" s="50">
        <v>90</v>
      </c>
      <c r="G162" s="51">
        <v>350</v>
      </c>
      <c r="H162" s="52">
        <v>40</v>
      </c>
      <c r="I162" s="60">
        <f>(F162+G162+H162)*$I$4</f>
        <v>67.2</v>
      </c>
      <c r="J162" s="61">
        <f>(F162+G162+H162+I162)*$J$4</f>
        <v>49.248</v>
      </c>
      <c r="K162" s="62">
        <f t="shared" si="20"/>
        <v>596.448</v>
      </c>
      <c r="L162" s="62">
        <f t="shared" si="21"/>
        <v>9125.6544</v>
      </c>
      <c r="M162" s="62"/>
      <c r="N162" s="63"/>
    </row>
    <row r="163" ht="56.25" hidden="1" outlineLevel="1" spans="1:14">
      <c r="A163" s="49">
        <v>9</v>
      </c>
      <c r="B163" s="56" t="s">
        <v>207</v>
      </c>
      <c r="C163" s="56" t="s">
        <v>80</v>
      </c>
      <c r="D163" s="49" t="s">
        <v>66</v>
      </c>
      <c r="E163" s="52">
        <v>94.59</v>
      </c>
      <c r="F163" s="50">
        <v>55</v>
      </c>
      <c r="G163" s="51">
        <v>68</v>
      </c>
      <c r="H163" s="52">
        <v>25</v>
      </c>
      <c r="I163" s="60">
        <f>(F163+G163+H163)*$I$4</f>
        <v>20.72</v>
      </c>
      <c r="J163" s="61">
        <f>(F163+G163+H163+I163)*$J$4</f>
        <v>15.1848</v>
      </c>
      <c r="K163" s="62">
        <f t="shared" si="20"/>
        <v>183.9048</v>
      </c>
      <c r="L163" s="62">
        <f t="shared" si="21"/>
        <v>17395.555032</v>
      </c>
      <c r="M163" s="62"/>
      <c r="N163" s="46" t="s">
        <v>77</v>
      </c>
    </row>
    <row r="164" ht="67.5" hidden="1" outlineLevel="1" spans="1:14">
      <c r="A164" s="49">
        <v>10</v>
      </c>
      <c r="B164" s="56" t="s">
        <v>208</v>
      </c>
      <c r="C164" s="56" t="s">
        <v>209</v>
      </c>
      <c r="D164" s="49" t="s">
        <v>210</v>
      </c>
      <c r="E164" s="173">
        <v>4.38</v>
      </c>
      <c r="F164" s="50">
        <v>2500</v>
      </c>
      <c r="G164" s="51">
        <v>4800</v>
      </c>
      <c r="H164" s="52">
        <v>500</v>
      </c>
      <c r="I164" s="60">
        <f>(F164+G164+H164)*$I$4</f>
        <v>1092</v>
      </c>
      <c r="J164" s="61">
        <f>(F164+G164+H164+I164)*$J$4</f>
        <v>800.28</v>
      </c>
      <c r="K164" s="62">
        <f t="shared" si="20"/>
        <v>9692.28</v>
      </c>
      <c r="L164" s="62">
        <f t="shared" si="21"/>
        <v>42452.1864</v>
      </c>
      <c r="M164" s="62"/>
      <c r="N164" s="63"/>
    </row>
    <row r="165" ht="78.75" hidden="1" outlineLevel="1" spans="1:14">
      <c r="A165" s="49">
        <v>11</v>
      </c>
      <c r="B165" s="54" t="s">
        <v>211</v>
      </c>
      <c r="C165" s="54" t="s">
        <v>212</v>
      </c>
      <c r="D165" s="49" t="s">
        <v>66</v>
      </c>
      <c r="E165" s="52">
        <v>101.4</v>
      </c>
      <c r="F165" s="50">
        <v>220</v>
      </c>
      <c r="G165" s="51">
        <v>430</v>
      </c>
      <c r="H165" s="52">
        <v>110</v>
      </c>
      <c r="I165" s="60">
        <f>(F165+G165+H165)*$I$4</f>
        <v>106.4</v>
      </c>
      <c r="J165" s="61">
        <f>(F165+G165+H165+I165)*$J$4</f>
        <v>77.976</v>
      </c>
      <c r="K165" s="62">
        <f t="shared" si="20"/>
        <v>944.376</v>
      </c>
      <c r="L165" s="62">
        <f t="shared" si="21"/>
        <v>95759.7264</v>
      </c>
      <c r="M165" s="62"/>
      <c r="N165" s="63"/>
    </row>
    <row r="166" ht="48" hidden="1" customHeight="1" outlineLevel="1" spans="1:14">
      <c r="A166" s="49">
        <v>12</v>
      </c>
      <c r="B166" s="56" t="s">
        <v>213</v>
      </c>
      <c r="C166" s="56" t="s">
        <v>214</v>
      </c>
      <c r="D166" s="154" t="s">
        <v>95</v>
      </c>
      <c r="E166" s="173">
        <v>46</v>
      </c>
      <c r="F166" s="52">
        <v>40</v>
      </c>
      <c r="G166" s="52">
        <v>90</v>
      </c>
      <c r="H166" s="52">
        <v>5</v>
      </c>
      <c r="I166" s="60">
        <f>(F166+G166+H166)*$I$4</f>
        <v>18.9</v>
      </c>
      <c r="J166" s="61">
        <f>(F166+G166+H166+I166)*$J$4</f>
        <v>13.851</v>
      </c>
      <c r="K166" s="62">
        <f t="shared" si="20"/>
        <v>167.751</v>
      </c>
      <c r="L166" s="62">
        <f t="shared" si="21"/>
        <v>7716.546</v>
      </c>
      <c r="M166" s="62"/>
      <c r="N166" s="63"/>
    </row>
    <row r="167" ht="56.25" hidden="1" outlineLevel="1" spans="1:14">
      <c r="A167" s="49">
        <v>13</v>
      </c>
      <c r="B167" s="54" t="s">
        <v>215</v>
      </c>
      <c r="C167" s="54" t="s">
        <v>216</v>
      </c>
      <c r="D167" s="49" t="s">
        <v>66</v>
      </c>
      <c r="E167" s="52">
        <v>23.94</v>
      </c>
      <c r="F167" s="50">
        <v>100</v>
      </c>
      <c r="G167" s="51">
        <v>350</v>
      </c>
      <c r="H167" s="52">
        <v>80</v>
      </c>
      <c r="I167" s="60">
        <f>(F167+G167+H167)*$I$4</f>
        <v>74.2</v>
      </c>
      <c r="J167" s="61">
        <f>(F167+G167+H167+I167)*$J$4</f>
        <v>54.378</v>
      </c>
      <c r="K167" s="62">
        <f t="shared" si="20"/>
        <v>658.578</v>
      </c>
      <c r="L167" s="62">
        <f t="shared" si="21"/>
        <v>15766.35732</v>
      </c>
      <c r="M167" s="62"/>
      <c r="N167" s="63"/>
    </row>
    <row r="168" ht="56.25" hidden="1" outlineLevel="1" spans="1:14">
      <c r="A168" s="49">
        <v>14</v>
      </c>
      <c r="B168" s="54" t="s">
        <v>217</v>
      </c>
      <c r="C168" s="56" t="s">
        <v>218</v>
      </c>
      <c r="D168" s="49" t="s">
        <v>66</v>
      </c>
      <c r="E168" s="52">
        <v>20.202</v>
      </c>
      <c r="F168" s="50">
        <v>120</v>
      </c>
      <c r="G168" s="51">
        <v>500</v>
      </c>
      <c r="H168" s="52">
        <v>30</v>
      </c>
      <c r="I168" s="60">
        <f>(F168+G168+H168)*$I$4</f>
        <v>91</v>
      </c>
      <c r="J168" s="61">
        <f>(F168+G168+H168+I168)*$J$4</f>
        <v>66.69</v>
      </c>
      <c r="K168" s="62">
        <f t="shared" si="20"/>
        <v>807.69</v>
      </c>
      <c r="L168" s="62">
        <f t="shared" si="21"/>
        <v>16316.95338</v>
      </c>
      <c r="M168" s="62"/>
      <c r="N168" s="63"/>
    </row>
    <row r="169" ht="45" hidden="1" outlineLevel="1" spans="1:14">
      <c r="A169" s="49">
        <v>15</v>
      </c>
      <c r="B169" s="54" t="s">
        <v>219</v>
      </c>
      <c r="C169" s="54" t="s">
        <v>220</v>
      </c>
      <c r="D169" s="49" t="s">
        <v>66</v>
      </c>
      <c r="E169" s="52">
        <v>21.84</v>
      </c>
      <c r="F169" s="50">
        <v>120</v>
      </c>
      <c r="G169" s="51">
        <v>500</v>
      </c>
      <c r="H169" s="52">
        <v>30</v>
      </c>
      <c r="I169" s="60">
        <f t="shared" ref="I169:I203" si="22">(F169+G169+H169)*$I$4</f>
        <v>91</v>
      </c>
      <c r="J169" s="61">
        <f t="shared" ref="J169:J203" si="23">(F169+G169+H169+I169)*$J$4</f>
        <v>66.69</v>
      </c>
      <c r="K169" s="62">
        <f t="shared" ref="K169:K203" si="24">F169+G169+H169+I169+J169</f>
        <v>807.69</v>
      </c>
      <c r="L169" s="62">
        <f t="shared" ref="L169:L203" si="25">E169*K169</f>
        <v>17639.9496</v>
      </c>
      <c r="M169" s="62"/>
      <c r="N169" s="63"/>
    </row>
    <row r="170" hidden="1" collapsed="1" spans="1:14">
      <c r="A170" s="47" t="s">
        <v>221</v>
      </c>
      <c r="B170" s="48" t="s">
        <v>222</v>
      </c>
      <c r="C170" s="48"/>
      <c r="D170" s="49"/>
      <c r="E170" s="49"/>
      <c r="F170" s="50"/>
      <c r="G170" s="51"/>
      <c r="H170" s="52"/>
      <c r="I170" s="60"/>
      <c r="J170" s="61"/>
      <c r="K170" s="62"/>
      <c r="L170" s="62"/>
      <c r="M170" s="62"/>
      <c r="N170" s="63"/>
    </row>
    <row r="171" hidden="1" spans="1:14">
      <c r="A171" s="47"/>
      <c r="B171" s="48" t="s">
        <v>223</v>
      </c>
      <c r="C171" s="48"/>
      <c r="D171" s="49"/>
      <c r="E171" s="49"/>
      <c r="F171" s="50"/>
      <c r="G171" s="51"/>
      <c r="H171" s="52"/>
      <c r="I171" s="60"/>
      <c r="J171" s="61"/>
      <c r="K171" s="62"/>
      <c r="L171" s="62"/>
      <c r="M171" s="62"/>
      <c r="N171" s="63"/>
    </row>
    <row r="172" ht="33.75" hidden="1" outlineLevel="1" spans="1:14">
      <c r="A172" s="49">
        <v>1</v>
      </c>
      <c r="B172" s="54" t="s">
        <v>224</v>
      </c>
      <c r="C172" s="54" t="s">
        <v>137</v>
      </c>
      <c r="D172" s="49" t="s">
        <v>69</v>
      </c>
      <c r="E172" s="52">
        <v>103.95</v>
      </c>
      <c r="F172" s="50">
        <v>0</v>
      </c>
      <c r="G172" s="51">
        <v>0</v>
      </c>
      <c r="H172" s="52">
        <v>15</v>
      </c>
      <c r="I172" s="60">
        <f t="shared" si="22"/>
        <v>2.1</v>
      </c>
      <c r="J172" s="61">
        <f t="shared" si="23"/>
        <v>1.539</v>
      </c>
      <c r="K172" s="62">
        <f t="shared" si="24"/>
        <v>18.639</v>
      </c>
      <c r="L172" s="62">
        <f t="shared" si="25"/>
        <v>1937.52405</v>
      </c>
      <c r="M172" s="62"/>
      <c r="N172" s="63"/>
    </row>
    <row r="173" ht="33.75" hidden="1" outlineLevel="1" spans="1:14">
      <c r="A173" s="49">
        <v>2</v>
      </c>
      <c r="B173" s="54" t="s">
        <v>64</v>
      </c>
      <c r="C173" s="54" t="s">
        <v>156</v>
      </c>
      <c r="D173" s="49" t="s">
        <v>66</v>
      </c>
      <c r="E173" s="52">
        <v>179.41</v>
      </c>
      <c r="F173" s="50">
        <v>0</v>
      </c>
      <c r="G173" s="51">
        <v>0</v>
      </c>
      <c r="H173" s="52">
        <v>5.5</v>
      </c>
      <c r="I173" s="60">
        <f t="shared" si="22"/>
        <v>0.77</v>
      </c>
      <c r="J173" s="61">
        <f t="shared" si="23"/>
        <v>0.5643</v>
      </c>
      <c r="K173" s="62">
        <f t="shared" si="24"/>
        <v>6.8343</v>
      </c>
      <c r="L173" s="62">
        <f t="shared" si="25"/>
        <v>1226.141763</v>
      </c>
      <c r="M173" s="62"/>
      <c r="N173" s="63"/>
    </row>
    <row r="174" ht="56.25" hidden="1" outlineLevel="1" spans="1:14">
      <c r="A174" s="49">
        <v>3</v>
      </c>
      <c r="B174" s="54" t="s">
        <v>138</v>
      </c>
      <c r="C174" s="54" t="s">
        <v>139</v>
      </c>
      <c r="D174" s="49" t="s">
        <v>69</v>
      </c>
      <c r="E174" s="52">
        <v>21.2</v>
      </c>
      <c r="F174" s="50">
        <v>0</v>
      </c>
      <c r="G174" s="51">
        <v>0</v>
      </c>
      <c r="H174" s="52">
        <v>15</v>
      </c>
      <c r="I174" s="60">
        <f t="shared" si="22"/>
        <v>2.1</v>
      </c>
      <c r="J174" s="61">
        <f t="shared" si="23"/>
        <v>1.539</v>
      </c>
      <c r="K174" s="62">
        <f t="shared" si="24"/>
        <v>18.639</v>
      </c>
      <c r="L174" s="62">
        <f t="shared" si="25"/>
        <v>395.1468</v>
      </c>
      <c r="M174" s="62"/>
      <c r="N174" s="63"/>
    </row>
    <row r="175" ht="45" outlineLevel="1" spans="1:14">
      <c r="A175" s="49">
        <v>4</v>
      </c>
      <c r="B175" s="54" t="s">
        <v>67</v>
      </c>
      <c r="C175" s="54" t="s">
        <v>225</v>
      </c>
      <c r="D175" s="49" t="s">
        <v>69</v>
      </c>
      <c r="E175" s="52">
        <v>31.25</v>
      </c>
      <c r="F175" s="50">
        <v>20</v>
      </c>
      <c r="G175" s="51">
        <v>80</v>
      </c>
      <c r="H175" s="52">
        <v>32.18</v>
      </c>
      <c r="I175" s="60">
        <f t="shared" si="22"/>
        <v>18.5052</v>
      </c>
      <c r="J175" s="61">
        <f t="shared" si="23"/>
        <v>13.561668</v>
      </c>
      <c r="K175" s="62">
        <f t="shared" si="24"/>
        <v>164.246868</v>
      </c>
      <c r="L175" s="62">
        <f t="shared" si="25"/>
        <v>5132.714625</v>
      </c>
      <c r="M175" s="62"/>
      <c r="N175" s="63"/>
    </row>
    <row r="176" ht="56.25" hidden="1" outlineLevel="1" spans="1:14">
      <c r="A176" s="49">
        <v>5</v>
      </c>
      <c r="B176" s="54" t="s">
        <v>70</v>
      </c>
      <c r="C176" s="54" t="s">
        <v>162</v>
      </c>
      <c r="D176" s="49" t="s">
        <v>69</v>
      </c>
      <c r="E176" s="52">
        <v>11.8</v>
      </c>
      <c r="F176" s="50">
        <v>90</v>
      </c>
      <c r="G176" s="51">
        <v>320</v>
      </c>
      <c r="H176" s="52">
        <v>40</v>
      </c>
      <c r="I176" s="60">
        <f t="shared" si="22"/>
        <v>63</v>
      </c>
      <c r="J176" s="61">
        <f t="shared" si="23"/>
        <v>46.17</v>
      </c>
      <c r="K176" s="62">
        <f t="shared" si="24"/>
        <v>559.17</v>
      </c>
      <c r="L176" s="62">
        <f t="shared" si="25"/>
        <v>6598.206</v>
      </c>
      <c r="M176" s="62"/>
      <c r="N176" s="63"/>
    </row>
    <row r="177" ht="67.5" hidden="1" outlineLevel="1" spans="1:14">
      <c r="A177" s="49">
        <v>6</v>
      </c>
      <c r="B177" s="54" t="s">
        <v>226</v>
      </c>
      <c r="C177" s="54" t="s">
        <v>227</v>
      </c>
      <c r="D177" s="49" t="s">
        <v>69</v>
      </c>
      <c r="E177" s="52">
        <v>7.82925</v>
      </c>
      <c r="F177" s="51">
        <v>600</v>
      </c>
      <c r="G177" s="51">
        <v>650</v>
      </c>
      <c r="H177" s="52">
        <v>150</v>
      </c>
      <c r="I177" s="60">
        <f t="shared" si="22"/>
        <v>196</v>
      </c>
      <c r="J177" s="61">
        <f t="shared" si="23"/>
        <v>143.64</v>
      </c>
      <c r="K177" s="62">
        <f t="shared" si="24"/>
        <v>1739.64</v>
      </c>
      <c r="L177" s="62">
        <f t="shared" si="25"/>
        <v>13620.07647</v>
      </c>
      <c r="M177" s="62"/>
      <c r="N177" s="63"/>
    </row>
    <row r="178" ht="78.75" hidden="1" outlineLevel="1" spans="1:14">
      <c r="A178" s="49">
        <v>7</v>
      </c>
      <c r="B178" s="54" t="s">
        <v>228</v>
      </c>
      <c r="C178" s="54" t="s">
        <v>229</v>
      </c>
      <c r="D178" s="49" t="s">
        <v>69</v>
      </c>
      <c r="E178" s="52">
        <v>22</v>
      </c>
      <c r="F178" s="51">
        <v>600</v>
      </c>
      <c r="G178" s="51">
        <v>650</v>
      </c>
      <c r="H178" s="52">
        <v>150</v>
      </c>
      <c r="I178" s="60">
        <f t="shared" si="22"/>
        <v>196</v>
      </c>
      <c r="J178" s="61">
        <f t="shared" si="23"/>
        <v>143.64</v>
      </c>
      <c r="K178" s="62">
        <f t="shared" si="24"/>
        <v>1739.64</v>
      </c>
      <c r="L178" s="62">
        <f t="shared" si="25"/>
        <v>38272.08</v>
      </c>
      <c r="M178" s="62"/>
      <c r="N178" s="63"/>
    </row>
    <row r="179" ht="67.5" hidden="1" outlineLevel="1" spans="1:14">
      <c r="A179" s="49">
        <v>8</v>
      </c>
      <c r="B179" s="54" t="s">
        <v>230</v>
      </c>
      <c r="C179" s="54" t="s">
        <v>231</v>
      </c>
      <c r="D179" s="49" t="s">
        <v>69</v>
      </c>
      <c r="E179" s="52">
        <v>9.7191</v>
      </c>
      <c r="F179" s="51">
        <v>600</v>
      </c>
      <c r="G179" s="51">
        <v>650</v>
      </c>
      <c r="H179" s="52">
        <v>150</v>
      </c>
      <c r="I179" s="60">
        <f t="shared" si="22"/>
        <v>196</v>
      </c>
      <c r="J179" s="61">
        <f t="shared" si="23"/>
        <v>143.64</v>
      </c>
      <c r="K179" s="62">
        <f t="shared" si="24"/>
        <v>1739.64</v>
      </c>
      <c r="L179" s="62">
        <f t="shared" si="25"/>
        <v>16907.735124</v>
      </c>
      <c r="M179" s="62"/>
      <c r="N179" s="63"/>
    </row>
    <row r="180" ht="56.25" hidden="1" outlineLevel="1" spans="1:14">
      <c r="A180" s="49">
        <v>9</v>
      </c>
      <c r="B180" s="54" t="s">
        <v>232</v>
      </c>
      <c r="C180" s="54" t="s">
        <v>233</v>
      </c>
      <c r="D180" s="49" t="s">
        <v>66</v>
      </c>
      <c r="E180" s="52">
        <v>158.605</v>
      </c>
      <c r="F180" s="51">
        <v>30</v>
      </c>
      <c r="G180" s="51">
        <v>40</v>
      </c>
      <c r="H180" s="52">
        <v>1</v>
      </c>
      <c r="I180" s="60">
        <f t="shared" si="22"/>
        <v>9.94</v>
      </c>
      <c r="J180" s="61">
        <f t="shared" si="23"/>
        <v>7.2846</v>
      </c>
      <c r="K180" s="62">
        <f t="shared" si="24"/>
        <v>88.2246</v>
      </c>
      <c r="L180" s="62">
        <f t="shared" si="25"/>
        <v>13992.862683</v>
      </c>
      <c r="M180" s="62"/>
      <c r="N180" s="63"/>
    </row>
    <row r="181" ht="56.25" hidden="1" outlineLevel="1" spans="1:14">
      <c r="A181" s="49">
        <v>10</v>
      </c>
      <c r="B181" s="54" t="s">
        <v>234</v>
      </c>
      <c r="C181" s="54" t="s">
        <v>235</v>
      </c>
      <c r="D181" s="49" t="s">
        <v>66</v>
      </c>
      <c r="E181" s="52">
        <v>245.28</v>
      </c>
      <c r="F181" s="50">
        <v>95</v>
      </c>
      <c r="G181" s="51">
        <v>100</v>
      </c>
      <c r="H181" s="52">
        <v>30</v>
      </c>
      <c r="I181" s="60">
        <f t="shared" si="22"/>
        <v>31.5</v>
      </c>
      <c r="J181" s="61">
        <f t="shared" si="23"/>
        <v>23.085</v>
      </c>
      <c r="K181" s="62">
        <f t="shared" si="24"/>
        <v>279.585</v>
      </c>
      <c r="L181" s="62">
        <f t="shared" si="25"/>
        <v>68576.6088</v>
      </c>
      <c r="M181" s="62"/>
      <c r="N181" s="63"/>
    </row>
    <row r="182" ht="45" hidden="1" outlineLevel="1" spans="1:14">
      <c r="A182" s="49">
        <v>11</v>
      </c>
      <c r="B182" s="54" t="s">
        <v>198</v>
      </c>
      <c r="C182" s="54" t="s">
        <v>236</v>
      </c>
      <c r="D182" s="49" t="s">
        <v>66</v>
      </c>
      <c r="E182" s="52">
        <v>54.41</v>
      </c>
      <c r="F182" s="50">
        <v>120</v>
      </c>
      <c r="G182" s="51">
        <v>280</v>
      </c>
      <c r="H182" s="52">
        <v>50</v>
      </c>
      <c r="I182" s="60">
        <f t="shared" si="22"/>
        <v>63</v>
      </c>
      <c r="J182" s="61">
        <f t="shared" si="23"/>
        <v>46.17</v>
      </c>
      <c r="K182" s="62">
        <f t="shared" si="24"/>
        <v>559.17</v>
      </c>
      <c r="L182" s="62">
        <f t="shared" si="25"/>
        <v>30424.4397</v>
      </c>
      <c r="M182" s="62"/>
      <c r="N182" s="63"/>
    </row>
    <row r="183" ht="67.5" hidden="1" outlineLevel="1" spans="1:14">
      <c r="A183" s="49">
        <v>12</v>
      </c>
      <c r="B183" s="54" t="s">
        <v>75</v>
      </c>
      <c r="C183" s="56" t="s">
        <v>237</v>
      </c>
      <c r="D183" s="49" t="s">
        <v>66</v>
      </c>
      <c r="E183" s="52">
        <v>9.69</v>
      </c>
      <c r="F183" s="50">
        <v>70</v>
      </c>
      <c r="G183" s="51">
        <v>600</v>
      </c>
      <c r="H183" s="52">
        <v>25</v>
      </c>
      <c r="I183" s="60">
        <f t="shared" si="22"/>
        <v>97.3</v>
      </c>
      <c r="J183" s="61">
        <f t="shared" si="23"/>
        <v>71.307</v>
      </c>
      <c r="K183" s="62">
        <f t="shared" si="24"/>
        <v>863.607</v>
      </c>
      <c r="L183" s="62">
        <f t="shared" si="25"/>
        <v>8368.35183</v>
      </c>
      <c r="M183" s="62"/>
      <c r="N183" s="46" t="s">
        <v>77</v>
      </c>
    </row>
    <row r="184" ht="56.25" hidden="1" outlineLevel="1" spans="1:14">
      <c r="A184" s="49">
        <v>13</v>
      </c>
      <c r="B184" s="54" t="s">
        <v>75</v>
      </c>
      <c r="C184" s="54" t="s">
        <v>238</v>
      </c>
      <c r="D184" s="49" t="s">
        <v>66</v>
      </c>
      <c r="E184" s="52">
        <v>12.05</v>
      </c>
      <c r="F184" s="50">
        <v>70</v>
      </c>
      <c r="G184" s="51">
        <v>350</v>
      </c>
      <c r="H184" s="52">
        <v>25</v>
      </c>
      <c r="I184" s="60">
        <f t="shared" si="22"/>
        <v>62.3</v>
      </c>
      <c r="J184" s="61">
        <f t="shared" si="23"/>
        <v>45.657</v>
      </c>
      <c r="K184" s="62">
        <f t="shared" si="24"/>
        <v>552.957</v>
      </c>
      <c r="L184" s="62">
        <f t="shared" si="25"/>
        <v>6663.13185</v>
      </c>
      <c r="M184" s="62"/>
      <c r="N184" s="63"/>
    </row>
    <row r="185" ht="45" hidden="1" outlineLevel="1" spans="1:14">
      <c r="A185" s="49">
        <v>14</v>
      </c>
      <c r="B185" s="54" t="s">
        <v>239</v>
      </c>
      <c r="C185" s="54" t="s">
        <v>240</v>
      </c>
      <c r="D185" s="49" t="s">
        <v>95</v>
      </c>
      <c r="E185" s="52">
        <v>40.15</v>
      </c>
      <c r="F185" s="50">
        <v>40</v>
      </c>
      <c r="G185" s="51">
        <v>150</v>
      </c>
      <c r="H185" s="52">
        <v>5</v>
      </c>
      <c r="I185" s="60">
        <f t="shared" si="22"/>
        <v>27.3</v>
      </c>
      <c r="J185" s="61">
        <f t="shared" si="23"/>
        <v>20.007</v>
      </c>
      <c r="K185" s="62">
        <f t="shared" si="24"/>
        <v>242.307</v>
      </c>
      <c r="L185" s="62">
        <f t="shared" si="25"/>
        <v>9728.62605</v>
      </c>
      <c r="M185" s="62"/>
      <c r="N185" s="63"/>
    </row>
    <row r="186" hidden="1" spans="1:14">
      <c r="A186" s="49"/>
      <c r="B186" s="48" t="s">
        <v>180</v>
      </c>
      <c r="C186" s="48"/>
      <c r="D186" s="49"/>
      <c r="E186" s="52"/>
      <c r="F186" s="50"/>
      <c r="G186" s="51"/>
      <c r="H186" s="52"/>
      <c r="I186" s="60"/>
      <c r="J186" s="61"/>
      <c r="K186" s="62"/>
      <c r="L186" s="62"/>
      <c r="M186" s="62"/>
      <c r="N186" s="63"/>
    </row>
    <row r="187" ht="33.75" hidden="1" outlineLevel="1" spans="1:14">
      <c r="A187" s="49">
        <v>1</v>
      </c>
      <c r="B187" s="54" t="s">
        <v>224</v>
      </c>
      <c r="C187" s="54" t="s">
        <v>137</v>
      </c>
      <c r="D187" s="49" t="s">
        <v>69</v>
      </c>
      <c r="E187" s="52">
        <v>21.5</v>
      </c>
      <c r="F187" s="50">
        <v>0</v>
      </c>
      <c r="G187" s="51">
        <v>0</v>
      </c>
      <c r="H187" s="52">
        <v>15</v>
      </c>
      <c r="I187" s="60">
        <f t="shared" si="22"/>
        <v>2.1</v>
      </c>
      <c r="J187" s="61">
        <f t="shared" si="23"/>
        <v>1.539</v>
      </c>
      <c r="K187" s="62">
        <f t="shared" si="24"/>
        <v>18.639</v>
      </c>
      <c r="L187" s="62">
        <f t="shared" si="25"/>
        <v>400.7385</v>
      </c>
      <c r="M187" s="62"/>
      <c r="N187" s="63"/>
    </row>
    <row r="188" ht="33.75" hidden="1" outlineLevel="1" spans="1:14">
      <c r="A188" s="49">
        <v>2</v>
      </c>
      <c r="B188" s="54" t="s">
        <v>64</v>
      </c>
      <c r="C188" s="54" t="s">
        <v>156</v>
      </c>
      <c r="D188" s="49" t="s">
        <v>66</v>
      </c>
      <c r="E188" s="52">
        <v>84.52</v>
      </c>
      <c r="F188" s="50">
        <v>0</v>
      </c>
      <c r="G188" s="51">
        <v>0</v>
      </c>
      <c r="H188" s="52">
        <v>5.5</v>
      </c>
      <c r="I188" s="60">
        <f t="shared" si="22"/>
        <v>0.77</v>
      </c>
      <c r="J188" s="61">
        <f t="shared" si="23"/>
        <v>0.5643</v>
      </c>
      <c r="K188" s="62">
        <f t="shared" si="24"/>
        <v>6.8343</v>
      </c>
      <c r="L188" s="62">
        <f t="shared" si="25"/>
        <v>577.635036</v>
      </c>
      <c r="M188" s="62"/>
      <c r="N188" s="63"/>
    </row>
    <row r="189" ht="56.25" hidden="1" outlineLevel="1" spans="1:14">
      <c r="A189" s="49">
        <v>3</v>
      </c>
      <c r="B189" s="54" t="s">
        <v>138</v>
      </c>
      <c r="C189" s="54" t="s">
        <v>139</v>
      </c>
      <c r="D189" s="49" t="s">
        <v>69</v>
      </c>
      <c r="E189" s="52">
        <v>8.5</v>
      </c>
      <c r="F189" s="50">
        <v>0</v>
      </c>
      <c r="G189" s="51">
        <v>0</v>
      </c>
      <c r="H189" s="52">
        <v>15</v>
      </c>
      <c r="I189" s="60">
        <f t="shared" si="22"/>
        <v>2.1</v>
      </c>
      <c r="J189" s="61">
        <f t="shared" si="23"/>
        <v>1.539</v>
      </c>
      <c r="K189" s="62">
        <f t="shared" si="24"/>
        <v>18.639</v>
      </c>
      <c r="L189" s="62">
        <f t="shared" si="25"/>
        <v>158.4315</v>
      </c>
      <c r="M189" s="62"/>
      <c r="N189" s="63"/>
    </row>
    <row r="190" ht="45" hidden="1" outlineLevel="1" spans="1:14">
      <c r="A190" s="49">
        <v>4</v>
      </c>
      <c r="B190" s="54" t="s">
        <v>72</v>
      </c>
      <c r="C190" s="54" t="s">
        <v>241</v>
      </c>
      <c r="D190" s="49" t="s">
        <v>69</v>
      </c>
      <c r="E190" s="52">
        <v>8.1595</v>
      </c>
      <c r="F190" s="50">
        <v>20</v>
      </c>
      <c r="G190" s="55">
        <v>120</v>
      </c>
      <c r="H190" s="52">
        <v>35</v>
      </c>
      <c r="I190" s="60">
        <f t="shared" si="22"/>
        <v>24.5</v>
      </c>
      <c r="J190" s="61">
        <f t="shared" si="23"/>
        <v>17.955</v>
      </c>
      <c r="K190" s="62">
        <f t="shared" si="24"/>
        <v>217.455</v>
      </c>
      <c r="L190" s="62">
        <f t="shared" si="25"/>
        <v>1774.3240725</v>
      </c>
      <c r="M190" s="62"/>
      <c r="N190" s="63"/>
    </row>
    <row r="191" ht="56.25" hidden="1" outlineLevel="1" spans="1:14">
      <c r="A191" s="49">
        <v>5</v>
      </c>
      <c r="B191" s="54" t="s">
        <v>70</v>
      </c>
      <c r="C191" s="54" t="s">
        <v>162</v>
      </c>
      <c r="D191" s="49" t="s">
        <v>69</v>
      </c>
      <c r="E191" s="52">
        <v>5.5022</v>
      </c>
      <c r="F191" s="50">
        <v>90</v>
      </c>
      <c r="G191" s="51">
        <v>320</v>
      </c>
      <c r="H191" s="52">
        <v>40</v>
      </c>
      <c r="I191" s="60">
        <f t="shared" si="22"/>
        <v>63</v>
      </c>
      <c r="J191" s="61">
        <f t="shared" si="23"/>
        <v>46.17</v>
      </c>
      <c r="K191" s="62">
        <f t="shared" si="24"/>
        <v>559.17</v>
      </c>
      <c r="L191" s="62">
        <f t="shared" si="25"/>
        <v>3076.665174</v>
      </c>
      <c r="M191" s="62"/>
      <c r="N191" s="63"/>
    </row>
    <row r="192" ht="67.5" hidden="1" outlineLevel="1" spans="1:14">
      <c r="A192" s="49">
        <v>6</v>
      </c>
      <c r="B192" s="54" t="s">
        <v>189</v>
      </c>
      <c r="C192" s="54" t="s">
        <v>231</v>
      </c>
      <c r="D192" s="49" t="s">
        <v>69</v>
      </c>
      <c r="E192" s="52">
        <v>4.005</v>
      </c>
      <c r="F192" s="51">
        <v>600</v>
      </c>
      <c r="G192" s="51">
        <v>650</v>
      </c>
      <c r="H192" s="52">
        <v>150</v>
      </c>
      <c r="I192" s="60">
        <f t="shared" si="22"/>
        <v>196</v>
      </c>
      <c r="J192" s="61">
        <f t="shared" si="23"/>
        <v>143.64</v>
      </c>
      <c r="K192" s="62">
        <f t="shared" si="24"/>
        <v>1739.64</v>
      </c>
      <c r="L192" s="62">
        <f t="shared" si="25"/>
        <v>6967.2582</v>
      </c>
      <c r="M192" s="62"/>
      <c r="N192" s="63"/>
    </row>
    <row r="193" ht="67.5" hidden="1" outlineLevel="1" spans="1:14">
      <c r="A193" s="49">
        <v>7</v>
      </c>
      <c r="B193" s="54" t="s">
        <v>228</v>
      </c>
      <c r="C193" s="54" t="s">
        <v>227</v>
      </c>
      <c r="D193" s="49" t="s">
        <v>69</v>
      </c>
      <c r="E193" s="52">
        <v>5.2095</v>
      </c>
      <c r="F193" s="51">
        <v>600</v>
      </c>
      <c r="G193" s="51">
        <v>650</v>
      </c>
      <c r="H193" s="52">
        <v>150</v>
      </c>
      <c r="I193" s="60">
        <f t="shared" si="22"/>
        <v>196</v>
      </c>
      <c r="J193" s="61">
        <f t="shared" si="23"/>
        <v>143.64</v>
      </c>
      <c r="K193" s="62">
        <f t="shared" si="24"/>
        <v>1739.64</v>
      </c>
      <c r="L193" s="62">
        <f t="shared" si="25"/>
        <v>9062.65458</v>
      </c>
      <c r="M193" s="62"/>
      <c r="N193" s="63"/>
    </row>
    <row r="194" ht="67.5" hidden="1" outlineLevel="1" spans="1:14">
      <c r="A194" s="49">
        <v>8</v>
      </c>
      <c r="B194" s="54" t="s">
        <v>230</v>
      </c>
      <c r="C194" s="54" t="s">
        <v>227</v>
      </c>
      <c r="D194" s="49" t="s">
        <v>69</v>
      </c>
      <c r="E194" s="52">
        <v>1.602</v>
      </c>
      <c r="F194" s="51">
        <v>600</v>
      </c>
      <c r="G194" s="51">
        <v>650</v>
      </c>
      <c r="H194" s="52">
        <v>150</v>
      </c>
      <c r="I194" s="60">
        <f t="shared" si="22"/>
        <v>196</v>
      </c>
      <c r="J194" s="61">
        <f t="shared" si="23"/>
        <v>143.64</v>
      </c>
      <c r="K194" s="62">
        <f t="shared" si="24"/>
        <v>1739.64</v>
      </c>
      <c r="L194" s="62">
        <f t="shared" si="25"/>
        <v>2786.90328</v>
      </c>
      <c r="M194" s="62"/>
      <c r="N194" s="63"/>
    </row>
    <row r="195" ht="45" hidden="1" outlineLevel="1" spans="1:14">
      <c r="A195" s="49">
        <v>9</v>
      </c>
      <c r="B195" s="54" t="s">
        <v>183</v>
      </c>
      <c r="C195" s="54" t="s">
        <v>242</v>
      </c>
      <c r="D195" s="49" t="s">
        <v>66</v>
      </c>
      <c r="E195" s="52">
        <v>37.4</v>
      </c>
      <c r="F195" s="50">
        <v>40</v>
      </c>
      <c r="G195" s="51">
        <v>165</v>
      </c>
      <c r="H195" s="52">
        <v>10</v>
      </c>
      <c r="I195" s="60">
        <f t="shared" si="22"/>
        <v>30.1</v>
      </c>
      <c r="J195" s="61">
        <f t="shared" si="23"/>
        <v>22.059</v>
      </c>
      <c r="K195" s="62">
        <f t="shared" si="24"/>
        <v>267.159</v>
      </c>
      <c r="L195" s="62">
        <f t="shared" si="25"/>
        <v>9991.7466</v>
      </c>
      <c r="M195" s="62"/>
      <c r="N195" s="63"/>
    </row>
    <row r="196" ht="33.75" hidden="1" outlineLevel="1" spans="1:14">
      <c r="A196" s="49">
        <v>10</v>
      </c>
      <c r="B196" s="54" t="s">
        <v>243</v>
      </c>
      <c r="C196" s="54" t="s">
        <v>244</v>
      </c>
      <c r="D196" s="49" t="s">
        <v>66</v>
      </c>
      <c r="E196" s="52">
        <v>29.5</v>
      </c>
      <c r="F196" s="50">
        <v>3</v>
      </c>
      <c r="G196" s="51">
        <v>5</v>
      </c>
      <c r="H196" s="52">
        <v>1</v>
      </c>
      <c r="I196" s="60">
        <f t="shared" si="22"/>
        <v>1.26</v>
      </c>
      <c r="J196" s="61">
        <f t="shared" si="23"/>
        <v>0.9234</v>
      </c>
      <c r="K196" s="62">
        <f t="shared" si="24"/>
        <v>11.1834</v>
      </c>
      <c r="L196" s="62">
        <f t="shared" si="25"/>
        <v>329.9103</v>
      </c>
      <c r="M196" s="62"/>
      <c r="N196" s="63"/>
    </row>
    <row r="197" ht="45" hidden="1" outlineLevel="1" spans="1:14">
      <c r="A197" s="49">
        <v>11</v>
      </c>
      <c r="B197" s="54" t="s">
        <v>245</v>
      </c>
      <c r="C197" s="54" t="s">
        <v>246</v>
      </c>
      <c r="D197" s="49" t="s">
        <v>69</v>
      </c>
      <c r="E197" s="52">
        <v>11.8</v>
      </c>
      <c r="F197" s="50">
        <v>40</v>
      </c>
      <c r="G197" s="51">
        <v>1000</v>
      </c>
      <c r="H197" s="52">
        <v>10</v>
      </c>
      <c r="I197" s="60">
        <f t="shared" si="22"/>
        <v>147</v>
      </c>
      <c r="J197" s="61">
        <f t="shared" si="23"/>
        <v>107.73</v>
      </c>
      <c r="K197" s="62">
        <f t="shared" si="24"/>
        <v>1304.73</v>
      </c>
      <c r="L197" s="62">
        <f t="shared" si="25"/>
        <v>15395.814</v>
      </c>
      <c r="M197" s="62"/>
      <c r="N197" s="63"/>
    </row>
    <row r="198" ht="33.75" hidden="1" outlineLevel="1" spans="1:14">
      <c r="A198" s="49">
        <v>12</v>
      </c>
      <c r="B198" s="54" t="s">
        <v>247</v>
      </c>
      <c r="C198" s="54" t="s">
        <v>248</v>
      </c>
      <c r="D198" s="49" t="s">
        <v>121</v>
      </c>
      <c r="E198" s="52">
        <v>1</v>
      </c>
      <c r="F198" s="50">
        <v>200</v>
      </c>
      <c r="G198" s="51">
        <v>600</v>
      </c>
      <c r="H198" s="52">
        <v>50</v>
      </c>
      <c r="I198" s="60">
        <f t="shared" si="22"/>
        <v>119</v>
      </c>
      <c r="J198" s="61">
        <f t="shared" si="23"/>
        <v>87.21</v>
      </c>
      <c r="K198" s="62">
        <f t="shared" si="24"/>
        <v>1056.21</v>
      </c>
      <c r="L198" s="62">
        <f t="shared" si="25"/>
        <v>1056.21</v>
      </c>
      <c r="M198" s="62"/>
      <c r="N198" s="63"/>
    </row>
    <row r="199" ht="33.75" hidden="1" outlineLevel="1" spans="1:14">
      <c r="A199" s="49">
        <v>13</v>
      </c>
      <c r="B199" s="54" t="s">
        <v>249</v>
      </c>
      <c r="C199" s="54" t="s">
        <v>250</v>
      </c>
      <c r="D199" s="49" t="s">
        <v>203</v>
      </c>
      <c r="E199" s="52">
        <v>1</v>
      </c>
      <c r="F199" s="50">
        <v>500</v>
      </c>
      <c r="G199" s="51">
        <v>11000</v>
      </c>
      <c r="H199" s="52">
        <v>200</v>
      </c>
      <c r="I199" s="60">
        <f t="shared" si="22"/>
        <v>1638</v>
      </c>
      <c r="J199" s="61">
        <f t="shared" si="23"/>
        <v>1200.42</v>
      </c>
      <c r="K199" s="62">
        <f t="shared" si="24"/>
        <v>14538.42</v>
      </c>
      <c r="L199" s="62">
        <f t="shared" si="25"/>
        <v>14538.42</v>
      </c>
      <c r="M199" s="62"/>
      <c r="N199" s="63"/>
    </row>
    <row r="200" ht="33.75" hidden="1" outlineLevel="1" spans="1:14">
      <c r="A200" s="49">
        <v>14</v>
      </c>
      <c r="B200" s="54" t="s">
        <v>251</v>
      </c>
      <c r="C200" s="54" t="s">
        <v>252</v>
      </c>
      <c r="D200" s="49" t="s">
        <v>121</v>
      </c>
      <c r="E200" s="52">
        <v>1</v>
      </c>
      <c r="F200" s="50">
        <v>200</v>
      </c>
      <c r="G200" s="51">
        <v>500</v>
      </c>
      <c r="H200" s="52">
        <v>30</v>
      </c>
      <c r="I200" s="60">
        <f t="shared" si="22"/>
        <v>102.2</v>
      </c>
      <c r="J200" s="61">
        <f t="shared" si="23"/>
        <v>74.898</v>
      </c>
      <c r="K200" s="62">
        <f t="shared" si="24"/>
        <v>907.098</v>
      </c>
      <c r="L200" s="62">
        <f t="shared" si="25"/>
        <v>907.098</v>
      </c>
      <c r="M200" s="62"/>
      <c r="N200" s="63"/>
    </row>
    <row r="201" hidden="1" collapsed="1" spans="1:14">
      <c r="A201" s="49"/>
      <c r="B201" s="48" t="s">
        <v>253</v>
      </c>
      <c r="C201" s="48"/>
      <c r="D201" s="49"/>
      <c r="E201" s="52"/>
      <c r="F201" s="50"/>
      <c r="G201" s="51"/>
      <c r="H201" s="52"/>
      <c r="I201" s="60"/>
      <c r="J201" s="61"/>
      <c r="K201" s="62"/>
      <c r="L201" s="62"/>
      <c r="M201" s="62"/>
      <c r="N201" s="63"/>
    </row>
    <row r="202" ht="33.75" hidden="1" outlineLevel="1" spans="1:14">
      <c r="A202" s="49">
        <v>1</v>
      </c>
      <c r="B202" s="54" t="s">
        <v>136</v>
      </c>
      <c r="C202" s="54" t="s">
        <v>137</v>
      </c>
      <c r="D202" s="49" t="s">
        <v>69</v>
      </c>
      <c r="E202" s="52">
        <v>21.9661</v>
      </c>
      <c r="F202" s="50">
        <v>0</v>
      </c>
      <c r="G202" s="51">
        <v>0</v>
      </c>
      <c r="H202" s="52">
        <v>15</v>
      </c>
      <c r="I202" s="60">
        <f>(F202+G202+H202)*$I$4</f>
        <v>2.1</v>
      </c>
      <c r="J202" s="61">
        <f>(F202+G202+H202+I202)*$J$4</f>
        <v>1.539</v>
      </c>
      <c r="K202" s="62">
        <f t="shared" ref="K202:K209" si="26">F202+G202+H202+I202+J202</f>
        <v>18.639</v>
      </c>
      <c r="L202" s="62">
        <f t="shared" ref="L202:L209" si="27">E202*K202</f>
        <v>409.4261379</v>
      </c>
      <c r="M202" s="62"/>
      <c r="N202" s="63"/>
    </row>
    <row r="203" ht="33.75" hidden="1" outlineLevel="1" spans="1:14">
      <c r="A203" s="49">
        <v>2</v>
      </c>
      <c r="B203" s="54" t="s">
        <v>64</v>
      </c>
      <c r="C203" s="54" t="s">
        <v>65</v>
      </c>
      <c r="D203" s="49" t="s">
        <v>66</v>
      </c>
      <c r="E203" s="52">
        <v>33.794</v>
      </c>
      <c r="F203" s="50">
        <v>0</v>
      </c>
      <c r="G203" s="51">
        <v>0</v>
      </c>
      <c r="H203" s="52">
        <v>5.5</v>
      </c>
      <c r="I203" s="60">
        <f>(F203+G203+H203)*$I$4</f>
        <v>0.77</v>
      </c>
      <c r="J203" s="61">
        <f>(F203+G203+H203+I203)*$J$4</f>
        <v>0.5643</v>
      </c>
      <c r="K203" s="62">
        <f t="shared" si="26"/>
        <v>6.8343</v>
      </c>
      <c r="L203" s="62">
        <f t="shared" si="27"/>
        <v>230.9583342</v>
      </c>
      <c r="M203" s="62"/>
      <c r="N203" s="63"/>
    </row>
    <row r="204" ht="56.25" hidden="1" outlineLevel="1" spans="1:14">
      <c r="A204" s="49">
        <v>3</v>
      </c>
      <c r="B204" s="54" t="s">
        <v>138</v>
      </c>
      <c r="C204" s="54" t="s">
        <v>139</v>
      </c>
      <c r="D204" s="49" t="s">
        <v>69</v>
      </c>
      <c r="E204" s="52">
        <v>6.25</v>
      </c>
      <c r="F204" s="50">
        <v>0</v>
      </c>
      <c r="G204" s="51">
        <v>0</v>
      </c>
      <c r="H204" s="52">
        <v>15</v>
      </c>
      <c r="I204" s="60">
        <f>(F204+G204+H204)*$I$4</f>
        <v>2.1</v>
      </c>
      <c r="J204" s="61">
        <f>(F204+G204+H204+I204)*$J$4</f>
        <v>1.539</v>
      </c>
      <c r="K204" s="62">
        <f t="shared" si="26"/>
        <v>18.639</v>
      </c>
      <c r="L204" s="62">
        <f t="shared" si="27"/>
        <v>116.49375</v>
      </c>
      <c r="M204" s="62"/>
      <c r="N204" s="63"/>
    </row>
    <row r="205" ht="33.75" hidden="1" outlineLevel="1" spans="1:14">
      <c r="A205" s="49">
        <v>4</v>
      </c>
      <c r="B205" s="165" t="s">
        <v>141</v>
      </c>
      <c r="C205" s="165" t="s">
        <v>124</v>
      </c>
      <c r="D205" s="166" t="s">
        <v>69</v>
      </c>
      <c r="E205" s="167">
        <v>15.71698</v>
      </c>
      <c r="F205" s="50">
        <v>245</v>
      </c>
      <c r="G205" s="51">
        <v>230</v>
      </c>
      <c r="H205" s="52">
        <v>70</v>
      </c>
      <c r="I205" s="60">
        <f>(F205+G205+H205)*$I$4</f>
        <v>76.3</v>
      </c>
      <c r="J205" s="61">
        <f>(F205+G205+H205+I205)*$J$4</f>
        <v>55.917</v>
      </c>
      <c r="K205" s="62">
        <f t="shared" si="26"/>
        <v>677.217</v>
      </c>
      <c r="L205" s="62">
        <f t="shared" si="27"/>
        <v>10643.80604466</v>
      </c>
      <c r="M205" s="62"/>
      <c r="N205" s="63"/>
    </row>
    <row r="206" ht="33.75" hidden="1" outlineLevel="1" spans="1:14">
      <c r="A206" s="49">
        <v>5</v>
      </c>
      <c r="B206" s="54" t="s">
        <v>142</v>
      </c>
      <c r="C206" s="54" t="s">
        <v>124</v>
      </c>
      <c r="D206" s="49" t="s">
        <v>69</v>
      </c>
      <c r="E206" s="167">
        <v>14.7364</v>
      </c>
      <c r="F206" s="50">
        <v>245</v>
      </c>
      <c r="G206" s="51">
        <v>230</v>
      </c>
      <c r="H206" s="52">
        <v>70</v>
      </c>
      <c r="I206" s="60">
        <f>(F206+G206+H206)*$I$4</f>
        <v>76.3</v>
      </c>
      <c r="J206" s="61">
        <f>(F206+G206+H206+I206)*$J$4</f>
        <v>55.917</v>
      </c>
      <c r="K206" s="62">
        <f t="shared" si="26"/>
        <v>677.217</v>
      </c>
      <c r="L206" s="62">
        <f t="shared" si="27"/>
        <v>9979.7405988</v>
      </c>
      <c r="M206" s="62"/>
      <c r="N206" s="63"/>
    </row>
    <row r="207" ht="45" hidden="1" outlineLevel="1" spans="1:14">
      <c r="A207" s="49">
        <v>6</v>
      </c>
      <c r="B207" s="54" t="s">
        <v>165</v>
      </c>
      <c r="C207" s="54" t="s">
        <v>254</v>
      </c>
      <c r="D207" s="49" t="s">
        <v>66</v>
      </c>
      <c r="E207" s="167">
        <v>154.566</v>
      </c>
      <c r="F207" s="52">
        <v>17</v>
      </c>
      <c r="G207" s="52">
        <v>15</v>
      </c>
      <c r="H207" s="52">
        <v>1</v>
      </c>
      <c r="I207" s="60">
        <f>(F207+G207+H207)*$I$4</f>
        <v>4.62</v>
      </c>
      <c r="J207" s="61">
        <f>(F207+G207+H207+I207)*$J$4</f>
        <v>3.3858</v>
      </c>
      <c r="K207" s="62">
        <f t="shared" si="26"/>
        <v>41.0058</v>
      </c>
      <c r="L207" s="62">
        <f t="shared" si="27"/>
        <v>6338.1024828</v>
      </c>
      <c r="M207" s="62"/>
      <c r="N207" s="63"/>
    </row>
    <row r="208" ht="56.25" hidden="1" outlineLevel="1" spans="1:14">
      <c r="A208" s="49">
        <v>7</v>
      </c>
      <c r="B208" s="54" t="s">
        <v>75</v>
      </c>
      <c r="C208" s="54" t="s">
        <v>255</v>
      </c>
      <c r="D208" s="49" t="s">
        <v>66</v>
      </c>
      <c r="E208" s="52">
        <v>47.09</v>
      </c>
      <c r="F208" s="50">
        <v>70</v>
      </c>
      <c r="G208" s="51">
        <v>130</v>
      </c>
      <c r="H208" s="52">
        <v>25</v>
      </c>
      <c r="I208" s="60">
        <f>(F208+G208+H208)*$I$4</f>
        <v>31.5</v>
      </c>
      <c r="J208" s="61">
        <f>(F208+G208+H208+I208)*$J$4</f>
        <v>23.085</v>
      </c>
      <c r="K208" s="62">
        <f t="shared" si="26"/>
        <v>279.585</v>
      </c>
      <c r="L208" s="62">
        <f t="shared" si="27"/>
        <v>13165.65765</v>
      </c>
      <c r="M208" s="62"/>
      <c r="N208" s="63"/>
    </row>
    <row r="209" ht="56.25" hidden="1" outlineLevel="1" spans="1:14">
      <c r="A209" s="49">
        <v>8</v>
      </c>
      <c r="B209" s="54" t="s">
        <v>75</v>
      </c>
      <c r="C209" s="54" t="s">
        <v>175</v>
      </c>
      <c r="D209" s="49" t="s">
        <v>66</v>
      </c>
      <c r="E209" s="52">
        <v>11.08</v>
      </c>
      <c r="F209" s="50">
        <v>70</v>
      </c>
      <c r="G209" s="51">
        <v>150</v>
      </c>
      <c r="H209" s="52">
        <v>25</v>
      </c>
      <c r="I209" s="60">
        <f>(F209+G209+H209)*$I$4</f>
        <v>34.3</v>
      </c>
      <c r="J209" s="61">
        <f>(F209+G209+H209+I209)*$J$4</f>
        <v>25.137</v>
      </c>
      <c r="K209" s="62">
        <f t="shared" si="26"/>
        <v>304.437</v>
      </c>
      <c r="L209" s="62">
        <f t="shared" si="27"/>
        <v>3373.16196</v>
      </c>
      <c r="M209" s="62"/>
      <c r="N209" s="63"/>
    </row>
    <row r="210" hidden="1" collapsed="1" spans="1:14">
      <c r="A210" s="47" t="s">
        <v>256</v>
      </c>
      <c r="B210" s="48" t="s">
        <v>257</v>
      </c>
      <c r="C210" s="48"/>
      <c r="D210" s="49"/>
      <c r="E210" s="49"/>
      <c r="F210" s="50"/>
      <c r="G210" s="51"/>
      <c r="H210" s="52"/>
      <c r="I210" s="60"/>
      <c r="J210" s="61"/>
      <c r="K210" s="62"/>
      <c r="L210" s="62"/>
      <c r="M210" s="62"/>
      <c r="N210" s="63"/>
    </row>
    <row r="211" ht="33.75" hidden="1" outlineLevel="1" spans="1:14">
      <c r="A211" s="49">
        <v>1</v>
      </c>
      <c r="B211" s="54" t="s">
        <v>136</v>
      </c>
      <c r="C211" s="54" t="s">
        <v>137</v>
      </c>
      <c r="D211" s="49" t="s">
        <v>69</v>
      </c>
      <c r="E211" s="52">
        <v>40.6</v>
      </c>
      <c r="F211" s="50">
        <v>0</v>
      </c>
      <c r="G211" s="51">
        <v>0</v>
      </c>
      <c r="H211" s="52">
        <v>15</v>
      </c>
      <c r="I211" s="60">
        <f>(F211+G211+H211)*$I$4</f>
        <v>2.1</v>
      </c>
      <c r="J211" s="61">
        <f>(F211+G211+H211+I211)*$J$4</f>
        <v>1.539</v>
      </c>
      <c r="K211" s="62">
        <f t="shared" ref="K211:K218" si="28">F211+G211+H211+I211+J211</f>
        <v>18.639</v>
      </c>
      <c r="L211" s="62">
        <f t="shared" ref="L211:L218" si="29">E211*K211</f>
        <v>756.7434</v>
      </c>
      <c r="M211" s="62"/>
      <c r="N211" s="63"/>
    </row>
    <row r="212" ht="33.75" hidden="1" outlineLevel="1" spans="1:14">
      <c r="A212" s="49">
        <v>2</v>
      </c>
      <c r="B212" s="54" t="s">
        <v>64</v>
      </c>
      <c r="C212" s="54" t="s">
        <v>65</v>
      </c>
      <c r="D212" s="49" t="s">
        <v>66</v>
      </c>
      <c r="E212" s="52">
        <v>32.49</v>
      </c>
      <c r="F212" s="50">
        <v>0</v>
      </c>
      <c r="G212" s="51">
        <v>0</v>
      </c>
      <c r="H212" s="52">
        <v>5.5</v>
      </c>
      <c r="I212" s="60">
        <f>(F212+G212+H212)*$I$4</f>
        <v>0.77</v>
      </c>
      <c r="J212" s="61">
        <f>(F212+G212+H212+I212)*$J$4</f>
        <v>0.5643</v>
      </c>
      <c r="K212" s="62">
        <f t="shared" si="28"/>
        <v>6.8343</v>
      </c>
      <c r="L212" s="62">
        <f t="shared" si="29"/>
        <v>222.046407</v>
      </c>
      <c r="M212" s="62"/>
      <c r="N212" s="63"/>
    </row>
    <row r="213" ht="56.25" hidden="1" outlineLevel="1" spans="1:14">
      <c r="A213" s="49">
        <v>3</v>
      </c>
      <c r="B213" s="54" t="s">
        <v>138</v>
      </c>
      <c r="C213" s="54" t="s">
        <v>139</v>
      </c>
      <c r="D213" s="49" t="s">
        <v>69</v>
      </c>
      <c r="E213" s="52">
        <v>24.95</v>
      </c>
      <c r="F213" s="50">
        <v>0</v>
      </c>
      <c r="G213" s="51">
        <v>0</v>
      </c>
      <c r="H213" s="52">
        <v>15</v>
      </c>
      <c r="I213" s="60">
        <f>(F213+G213+H213)*$I$4</f>
        <v>2.1</v>
      </c>
      <c r="J213" s="61">
        <f>(F213+G213+H213+I213)*$J$4</f>
        <v>1.539</v>
      </c>
      <c r="K213" s="62">
        <f t="shared" si="28"/>
        <v>18.639</v>
      </c>
      <c r="L213" s="62">
        <f t="shared" si="29"/>
        <v>465.04305</v>
      </c>
      <c r="M213" s="62"/>
      <c r="N213" s="63"/>
    </row>
    <row r="214" ht="67.5" hidden="1" outlineLevel="1" spans="1:14">
      <c r="A214" s="49">
        <v>4</v>
      </c>
      <c r="B214" s="54" t="s">
        <v>170</v>
      </c>
      <c r="C214" s="54" t="s">
        <v>258</v>
      </c>
      <c r="D214" s="49" t="s">
        <v>69</v>
      </c>
      <c r="E214" s="52">
        <v>3.42</v>
      </c>
      <c r="F214" s="51">
        <v>600</v>
      </c>
      <c r="G214" s="51">
        <v>640</v>
      </c>
      <c r="H214" s="52">
        <v>150</v>
      </c>
      <c r="I214" s="60">
        <f>(F214+G214+H214)*$I$4</f>
        <v>194.6</v>
      </c>
      <c r="J214" s="61">
        <f>(F214+G214+H214+I214)*$J$4</f>
        <v>142.614</v>
      </c>
      <c r="K214" s="62">
        <f t="shared" si="28"/>
        <v>1727.214</v>
      </c>
      <c r="L214" s="62">
        <f t="shared" si="29"/>
        <v>5907.07188</v>
      </c>
      <c r="M214" s="62"/>
      <c r="N214" s="63"/>
    </row>
    <row r="215" ht="67.5" hidden="1" outlineLevel="1" spans="1:14">
      <c r="A215" s="49">
        <v>5</v>
      </c>
      <c r="B215" s="54" t="s">
        <v>259</v>
      </c>
      <c r="C215" s="54" t="s">
        <v>258</v>
      </c>
      <c r="D215" s="49" t="s">
        <v>69</v>
      </c>
      <c r="E215" s="52">
        <v>5.47</v>
      </c>
      <c r="F215" s="51">
        <v>600</v>
      </c>
      <c r="G215" s="51">
        <v>640</v>
      </c>
      <c r="H215" s="52">
        <v>150</v>
      </c>
      <c r="I215" s="60">
        <f>(F215+G215+H215)*$I$4</f>
        <v>194.6</v>
      </c>
      <c r="J215" s="61">
        <f>(F215+G215+H215+I215)*$J$4</f>
        <v>142.614</v>
      </c>
      <c r="K215" s="62">
        <f t="shared" si="28"/>
        <v>1727.214</v>
      </c>
      <c r="L215" s="62">
        <f t="shared" si="29"/>
        <v>9447.86058</v>
      </c>
      <c r="M215" s="62"/>
      <c r="N215" s="63"/>
    </row>
    <row r="216" ht="67.5" hidden="1" outlineLevel="1" spans="1:14">
      <c r="A216" s="49">
        <v>6</v>
      </c>
      <c r="B216" s="54" t="s">
        <v>260</v>
      </c>
      <c r="C216" s="54" t="s">
        <v>258</v>
      </c>
      <c r="D216" s="49" t="s">
        <v>69</v>
      </c>
      <c r="E216" s="52">
        <v>9.65</v>
      </c>
      <c r="F216" s="51">
        <v>600</v>
      </c>
      <c r="G216" s="51">
        <v>640</v>
      </c>
      <c r="H216" s="52">
        <v>150</v>
      </c>
      <c r="I216" s="60">
        <f>(F216+G216+H216)*$I$4</f>
        <v>194.6</v>
      </c>
      <c r="J216" s="61">
        <f>(F216+G216+H216+I216)*$J$4</f>
        <v>142.614</v>
      </c>
      <c r="K216" s="62">
        <f t="shared" si="28"/>
        <v>1727.214</v>
      </c>
      <c r="L216" s="62">
        <f t="shared" si="29"/>
        <v>16667.6151</v>
      </c>
      <c r="M216" s="62"/>
      <c r="N216" s="63"/>
    </row>
    <row r="217" ht="33.75" hidden="1" outlineLevel="1" spans="1:14">
      <c r="A217" s="49">
        <v>7</v>
      </c>
      <c r="B217" s="165" t="s">
        <v>141</v>
      </c>
      <c r="C217" s="165" t="s">
        <v>124</v>
      </c>
      <c r="D217" s="166" t="s">
        <v>69</v>
      </c>
      <c r="E217" s="167">
        <v>7.23</v>
      </c>
      <c r="F217" s="50">
        <v>245</v>
      </c>
      <c r="G217" s="51">
        <v>230</v>
      </c>
      <c r="H217" s="52">
        <v>70</v>
      </c>
      <c r="I217" s="60">
        <f>(F217+G217+H217)*$I$4</f>
        <v>76.3</v>
      </c>
      <c r="J217" s="61">
        <f>(F217+G217+H217+I217)*$J$4</f>
        <v>55.917</v>
      </c>
      <c r="K217" s="62">
        <f t="shared" si="28"/>
        <v>677.217</v>
      </c>
      <c r="L217" s="62">
        <f t="shared" si="29"/>
        <v>4896.27891</v>
      </c>
      <c r="M217" s="62"/>
      <c r="N217" s="63"/>
    </row>
    <row r="218" ht="33.75" hidden="1" outlineLevel="1" spans="1:14">
      <c r="A218" s="49">
        <v>8</v>
      </c>
      <c r="B218" s="54" t="s">
        <v>142</v>
      </c>
      <c r="C218" s="54" t="s">
        <v>124</v>
      </c>
      <c r="D218" s="49" t="s">
        <v>69</v>
      </c>
      <c r="E218" s="52">
        <v>20.97</v>
      </c>
      <c r="F218" s="50">
        <v>245</v>
      </c>
      <c r="G218" s="51">
        <v>230</v>
      </c>
      <c r="H218" s="52">
        <v>70</v>
      </c>
      <c r="I218" s="60">
        <f>(F218+G218+H218)*$I$4</f>
        <v>76.3</v>
      </c>
      <c r="J218" s="61">
        <f>(F218+G218+H218+I218)*$J$4</f>
        <v>55.917</v>
      </c>
      <c r="K218" s="62">
        <f t="shared" si="28"/>
        <v>677.217</v>
      </c>
      <c r="L218" s="62">
        <f t="shared" si="29"/>
        <v>14201.24049</v>
      </c>
      <c r="M218" s="62"/>
      <c r="N218" s="63"/>
    </row>
    <row r="219" ht="45" hidden="1" outlineLevel="1" spans="1:14">
      <c r="A219" s="49">
        <v>9</v>
      </c>
      <c r="B219" s="54" t="s">
        <v>165</v>
      </c>
      <c r="C219" s="54" t="s">
        <v>261</v>
      </c>
      <c r="D219" s="49" t="s">
        <v>66</v>
      </c>
      <c r="E219" s="52">
        <v>180.43</v>
      </c>
      <c r="F219" s="52">
        <v>17</v>
      </c>
      <c r="G219" s="52">
        <v>15</v>
      </c>
      <c r="H219" s="52">
        <v>1</v>
      </c>
      <c r="I219" s="60">
        <f>(F219+G219+H219)*$I$4</f>
        <v>4.62</v>
      </c>
      <c r="J219" s="61">
        <f>(F219+G219+H219+I219)*$J$4</f>
        <v>3.3858</v>
      </c>
      <c r="K219" s="62">
        <f t="shared" ref="K219:K230" si="30">F219+G219+H219+I219+J219</f>
        <v>41.0058</v>
      </c>
      <c r="L219" s="62">
        <f t="shared" ref="L219:L230" si="31">E219*K219</f>
        <v>7398.676494</v>
      </c>
      <c r="M219" s="62"/>
      <c r="N219" s="63"/>
    </row>
    <row r="220" ht="45" hidden="1" outlineLevel="1" spans="1:14">
      <c r="A220" s="49">
        <v>10</v>
      </c>
      <c r="B220" s="54" t="s">
        <v>190</v>
      </c>
      <c r="C220" s="54" t="s">
        <v>262</v>
      </c>
      <c r="D220" s="49" t="s">
        <v>66</v>
      </c>
      <c r="E220" s="52">
        <v>180.43</v>
      </c>
      <c r="F220" s="50">
        <v>30</v>
      </c>
      <c r="G220" s="51">
        <v>45</v>
      </c>
      <c r="H220" s="52">
        <v>1</v>
      </c>
      <c r="I220" s="60">
        <f>(F220+G220+H220)*$I$4</f>
        <v>10.64</v>
      </c>
      <c r="J220" s="61">
        <f>(F220+G220+H220+I220)*$J$4</f>
        <v>7.7976</v>
      </c>
      <c r="K220" s="62">
        <f t="shared" si="30"/>
        <v>94.4376</v>
      </c>
      <c r="L220" s="62">
        <f t="shared" si="31"/>
        <v>17039.376168</v>
      </c>
      <c r="M220" s="62"/>
      <c r="N220" s="63"/>
    </row>
    <row r="221" ht="33.75" hidden="1" outlineLevel="1" spans="1:14">
      <c r="A221" s="49">
        <v>11</v>
      </c>
      <c r="B221" s="54" t="s">
        <v>263</v>
      </c>
      <c r="C221" s="54" t="s">
        <v>264</v>
      </c>
      <c r="D221" s="49" t="s">
        <v>121</v>
      </c>
      <c r="E221" s="52">
        <v>1</v>
      </c>
      <c r="F221" s="174">
        <v>2000</v>
      </c>
      <c r="G221" s="55">
        <v>10000</v>
      </c>
      <c r="H221" s="52">
        <v>100</v>
      </c>
      <c r="I221" s="60">
        <f>(F221+G221+H221)*$I$4</f>
        <v>1694</v>
      </c>
      <c r="J221" s="61">
        <f>(F221+G221+H221+I221)*$J$4</f>
        <v>1241.46</v>
      </c>
      <c r="K221" s="62">
        <f t="shared" si="30"/>
        <v>15035.46</v>
      </c>
      <c r="L221" s="62">
        <f t="shared" si="31"/>
        <v>15035.46</v>
      </c>
      <c r="M221" s="62"/>
      <c r="N221" s="63"/>
    </row>
    <row r="222" ht="45" hidden="1" outlineLevel="1" spans="1:14">
      <c r="A222" s="49">
        <v>12</v>
      </c>
      <c r="B222" s="54" t="s">
        <v>265</v>
      </c>
      <c r="C222" s="54" t="s">
        <v>266</v>
      </c>
      <c r="D222" s="49" t="s">
        <v>121</v>
      </c>
      <c r="E222" s="52">
        <v>1</v>
      </c>
      <c r="F222" s="174">
        <v>2000</v>
      </c>
      <c r="G222" s="55">
        <v>3000</v>
      </c>
      <c r="H222" s="52">
        <v>50</v>
      </c>
      <c r="I222" s="60">
        <f>(F222+G222+H222)*$I$4</f>
        <v>707</v>
      </c>
      <c r="J222" s="61">
        <f>(F222+G222+H222+I222)*$J$4</f>
        <v>518.13</v>
      </c>
      <c r="K222" s="62">
        <f t="shared" si="30"/>
        <v>6275.13</v>
      </c>
      <c r="L222" s="62">
        <f t="shared" si="31"/>
        <v>6275.13</v>
      </c>
      <c r="M222" s="62"/>
      <c r="N222" s="63"/>
    </row>
    <row r="223" hidden="1" collapsed="1" spans="1:14">
      <c r="A223" s="47" t="s">
        <v>267</v>
      </c>
      <c r="B223" s="48" t="s">
        <v>268</v>
      </c>
      <c r="C223" s="48"/>
      <c r="D223" s="49"/>
      <c r="E223" s="52"/>
      <c r="F223" s="50"/>
      <c r="G223" s="51"/>
      <c r="H223" s="52"/>
      <c r="I223" s="60"/>
      <c r="J223" s="61"/>
      <c r="K223" s="62"/>
      <c r="L223" s="62"/>
      <c r="M223" s="62"/>
      <c r="N223" s="63"/>
    </row>
    <row r="224" ht="33.75" hidden="1" outlineLevel="1" spans="1:14">
      <c r="A224" s="49">
        <v>1</v>
      </c>
      <c r="B224" s="56" t="s">
        <v>136</v>
      </c>
      <c r="C224" s="56" t="s">
        <v>137</v>
      </c>
      <c r="D224" s="49" t="s">
        <v>69</v>
      </c>
      <c r="E224" s="52">
        <v>1.176</v>
      </c>
      <c r="F224" s="50">
        <v>0</v>
      </c>
      <c r="G224" s="51">
        <v>0</v>
      </c>
      <c r="H224" s="52">
        <v>15</v>
      </c>
      <c r="I224" s="60">
        <f>(F224+G224+H224)*$I$4</f>
        <v>2.1</v>
      </c>
      <c r="J224" s="61">
        <f>(F224+G224+H224+I224)*$J$4</f>
        <v>1.539</v>
      </c>
      <c r="K224" s="62">
        <f t="shared" si="30"/>
        <v>18.639</v>
      </c>
      <c r="L224" s="62">
        <f t="shared" si="31"/>
        <v>21.919464</v>
      </c>
      <c r="M224" s="62"/>
      <c r="N224" s="63"/>
    </row>
    <row r="225" ht="33.75" hidden="1" outlineLevel="1" spans="1:14">
      <c r="A225" s="49">
        <v>2</v>
      </c>
      <c r="B225" s="56" t="s">
        <v>64</v>
      </c>
      <c r="C225" s="56" t="s">
        <v>65</v>
      </c>
      <c r="D225" s="49" t="s">
        <v>66</v>
      </c>
      <c r="E225" s="52">
        <v>2.352</v>
      </c>
      <c r="F225" s="50">
        <v>0</v>
      </c>
      <c r="G225" s="51">
        <v>0</v>
      </c>
      <c r="H225" s="52">
        <v>5.5</v>
      </c>
      <c r="I225" s="60">
        <f>(F225+G225+H225)*$I$4</f>
        <v>0.77</v>
      </c>
      <c r="J225" s="61">
        <f>(F225+G225+H225+I225)*$J$4</f>
        <v>0.5643</v>
      </c>
      <c r="K225" s="62">
        <f t="shared" si="30"/>
        <v>6.8343</v>
      </c>
      <c r="L225" s="62">
        <f t="shared" si="31"/>
        <v>16.0742736</v>
      </c>
      <c r="M225" s="62"/>
      <c r="N225" s="63"/>
    </row>
    <row r="226" ht="56.25" hidden="1" outlineLevel="1" spans="1:14">
      <c r="A226" s="49">
        <v>3</v>
      </c>
      <c r="B226" s="56" t="s">
        <v>138</v>
      </c>
      <c r="C226" s="56" t="s">
        <v>139</v>
      </c>
      <c r="D226" s="49" t="s">
        <v>69</v>
      </c>
      <c r="E226" s="52">
        <v>0.144</v>
      </c>
      <c r="F226" s="50">
        <v>0</v>
      </c>
      <c r="G226" s="51">
        <v>0</v>
      </c>
      <c r="H226" s="52">
        <v>15</v>
      </c>
      <c r="I226" s="60">
        <f>(F226+G226+H226)*$I$4</f>
        <v>2.1</v>
      </c>
      <c r="J226" s="61">
        <f>(F226+G226+H226+I226)*$J$4</f>
        <v>1.539</v>
      </c>
      <c r="K226" s="62">
        <f t="shared" si="30"/>
        <v>18.639</v>
      </c>
      <c r="L226" s="62">
        <f t="shared" si="31"/>
        <v>2.684016</v>
      </c>
      <c r="M226" s="62"/>
      <c r="N226" s="63"/>
    </row>
    <row r="227" ht="33.75" hidden="1" outlineLevel="1" spans="1:14">
      <c r="A227" s="49">
        <v>4</v>
      </c>
      <c r="B227" s="56" t="s">
        <v>72</v>
      </c>
      <c r="C227" s="56" t="s">
        <v>112</v>
      </c>
      <c r="D227" s="49" t="s">
        <v>69</v>
      </c>
      <c r="E227" s="52">
        <v>0.2352</v>
      </c>
      <c r="F227" s="50">
        <v>20</v>
      </c>
      <c r="G227" s="55">
        <v>120</v>
      </c>
      <c r="H227" s="52">
        <v>35</v>
      </c>
      <c r="I227" s="60">
        <f>(F227+G227+H227)*$I$4</f>
        <v>24.5</v>
      </c>
      <c r="J227" s="61">
        <f>(F227+G227+H227+I227)*$J$4</f>
        <v>17.955</v>
      </c>
      <c r="K227" s="62">
        <f t="shared" si="30"/>
        <v>217.455</v>
      </c>
      <c r="L227" s="62">
        <f t="shared" si="31"/>
        <v>51.145416</v>
      </c>
      <c r="M227" s="62"/>
      <c r="N227" s="63"/>
    </row>
    <row r="228" ht="56.25" hidden="1" outlineLevel="1" spans="1:14">
      <c r="A228" s="49">
        <v>5</v>
      </c>
      <c r="B228" s="56" t="s">
        <v>70</v>
      </c>
      <c r="C228" s="56" t="s">
        <v>140</v>
      </c>
      <c r="D228" s="49" t="s">
        <v>69</v>
      </c>
      <c r="E228" s="52">
        <v>0.2352</v>
      </c>
      <c r="F228" s="50">
        <v>90</v>
      </c>
      <c r="G228" s="51">
        <v>330</v>
      </c>
      <c r="H228" s="52">
        <v>40</v>
      </c>
      <c r="I228" s="60">
        <f>(F228+G228+H228)*$I$4</f>
        <v>64.4</v>
      </c>
      <c r="J228" s="61">
        <f>(F228+G228+H228+I228)*$J$4</f>
        <v>47.196</v>
      </c>
      <c r="K228" s="62">
        <f t="shared" si="30"/>
        <v>571.596</v>
      </c>
      <c r="L228" s="62">
        <f t="shared" si="31"/>
        <v>134.4393792</v>
      </c>
      <c r="M228" s="62"/>
      <c r="N228" s="63"/>
    </row>
    <row r="229" ht="67.5" hidden="1" outlineLevel="1" spans="1:14">
      <c r="A229" s="49">
        <v>6</v>
      </c>
      <c r="B229" s="56" t="s">
        <v>269</v>
      </c>
      <c r="C229" s="56" t="s">
        <v>144</v>
      </c>
      <c r="D229" s="49" t="s">
        <v>69</v>
      </c>
      <c r="E229" s="52">
        <v>1.1472</v>
      </c>
      <c r="F229" s="51">
        <v>600</v>
      </c>
      <c r="G229" s="51">
        <v>650</v>
      </c>
      <c r="H229" s="52">
        <v>150</v>
      </c>
      <c r="I229" s="60">
        <f>(F229+G229+H229)*$I$4</f>
        <v>196</v>
      </c>
      <c r="J229" s="61">
        <f>(F229+G229+H229+I229)*$J$4</f>
        <v>143.64</v>
      </c>
      <c r="K229" s="62">
        <f t="shared" si="30"/>
        <v>1739.64</v>
      </c>
      <c r="L229" s="62">
        <f t="shared" si="31"/>
        <v>1995.715008</v>
      </c>
      <c r="M229" s="62"/>
      <c r="N229" s="63"/>
    </row>
    <row r="230" ht="45" hidden="1" outlineLevel="1" spans="1:14">
      <c r="A230" s="49">
        <v>7</v>
      </c>
      <c r="B230" s="56" t="s">
        <v>196</v>
      </c>
      <c r="C230" s="56" t="s">
        <v>270</v>
      </c>
      <c r="D230" s="49" t="s">
        <v>66</v>
      </c>
      <c r="E230" s="52">
        <v>7.396</v>
      </c>
      <c r="F230" s="50">
        <v>100</v>
      </c>
      <c r="G230" s="51">
        <v>400</v>
      </c>
      <c r="H230" s="52">
        <v>15</v>
      </c>
      <c r="I230" s="60">
        <f>(F230+G230+H230)*$I$4</f>
        <v>72.1</v>
      </c>
      <c r="J230" s="61">
        <f>(F230+G230+H230+I230)*$J$4</f>
        <v>52.839</v>
      </c>
      <c r="K230" s="62">
        <f t="shared" si="30"/>
        <v>639.939</v>
      </c>
      <c r="L230" s="62">
        <f t="shared" si="31"/>
        <v>4732.988844</v>
      </c>
      <c r="M230" s="62"/>
      <c r="N230" s="63"/>
    </row>
    <row r="231" hidden="1" collapsed="1" spans="1:14">
      <c r="A231" s="47" t="s">
        <v>271</v>
      </c>
      <c r="B231" s="175" t="s">
        <v>272</v>
      </c>
      <c r="C231" s="175"/>
      <c r="D231" s="49"/>
      <c r="E231" s="52"/>
      <c r="F231" s="50"/>
      <c r="G231" s="51"/>
      <c r="H231" s="52"/>
      <c r="I231" s="60"/>
      <c r="J231" s="61"/>
      <c r="K231" s="62"/>
      <c r="L231" s="62"/>
      <c r="M231" s="62"/>
      <c r="N231" s="63"/>
    </row>
    <row r="232" ht="56.25" hidden="1" outlineLevel="1" spans="1:14">
      <c r="A232" s="49">
        <v>1</v>
      </c>
      <c r="B232" s="54" t="s">
        <v>273</v>
      </c>
      <c r="C232" s="54" t="s">
        <v>274</v>
      </c>
      <c r="D232" s="49" t="s">
        <v>210</v>
      </c>
      <c r="E232" s="170">
        <v>7.435</v>
      </c>
      <c r="F232" s="50">
        <v>2500</v>
      </c>
      <c r="G232" s="51">
        <v>4800</v>
      </c>
      <c r="H232" s="52">
        <v>500</v>
      </c>
      <c r="I232" s="60">
        <f>(F232+G232+H232)*$I$4</f>
        <v>1092</v>
      </c>
      <c r="J232" s="61">
        <f>(F232+G232+H232+I232)*$J$4</f>
        <v>800.28</v>
      </c>
      <c r="K232" s="62">
        <f t="shared" ref="K231:K246" si="32">F232+G232+H232+I232+J232</f>
        <v>9692.28</v>
      </c>
      <c r="L232" s="62">
        <f t="shared" ref="L231:L246" si="33">E232*K232</f>
        <v>72062.1018</v>
      </c>
      <c r="M232" s="62"/>
      <c r="N232" s="63"/>
    </row>
    <row r="233" ht="78.75" hidden="1" outlineLevel="1" spans="1:14">
      <c r="A233" s="49">
        <v>2</v>
      </c>
      <c r="B233" s="54" t="s">
        <v>275</v>
      </c>
      <c r="C233" s="54" t="s">
        <v>276</v>
      </c>
      <c r="D233" s="49" t="s">
        <v>210</v>
      </c>
      <c r="E233" s="170">
        <v>14.19</v>
      </c>
      <c r="F233" s="50">
        <v>2500</v>
      </c>
      <c r="G233" s="51">
        <v>4800</v>
      </c>
      <c r="H233" s="52">
        <v>500</v>
      </c>
      <c r="I233" s="60">
        <f>(F233+G233+H233)*$I$4</f>
        <v>1092</v>
      </c>
      <c r="J233" s="61">
        <f>(F233+G233+H233+I233)*$J$4</f>
        <v>800.28</v>
      </c>
      <c r="K233" s="62">
        <f t="shared" si="32"/>
        <v>9692.28</v>
      </c>
      <c r="L233" s="62">
        <f t="shared" si="33"/>
        <v>137533.4532</v>
      </c>
      <c r="M233" s="62"/>
      <c r="N233" s="63"/>
    </row>
    <row r="234" ht="90" hidden="1" outlineLevel="1" spans="1:14">
      <c r="A234" s="49">
        <v>3</v>
      </c>
      <c r="B234" s="54" t="s">
        <v>277</v>
      </c>
      <c r="C234" s="54" t="s">
        <v>278</v>
      </c>
      <c r="D234" s="49" t="s">
        <v>66</v>
      </c>
      <c r="E234" s="52">
        <v>414.18</v>
      </c>
      <c r="F234" s="50">
        <v>220</v>
      </c>
      <c r="G234" s="51">
        <v>430</v>
      </c>
      <c r="H234" s="52">
        <v>110</v>
      </c>
      <c r="I234" s="60">
        <f>(F234+G234+H234)*$I$4</f>
        <v>106.4</v>
      </c>
      <c r="J234" s="61">
        <f>(F234+G234+H234+I234)*$J$4</f>
        <v>77.976</v>
      </c>
      <c r="K234" s="62">
        <f t="shared" si="32"/>
        <v>944.376</v>
      </c>
      <c r="L234" s="62">
        <f t="shared" si="33"/>
        <v>391141.65168</v>
      </c>
      <c r="M234" s="62"/>
      <c r="N234" s="63"/>
    </row>
    <row r="235" ht="67.5" hidden="1" outlineLevel="1" spans="1:14">
      <c r="A235" s="49">
        <v>4</v>
      </c>
      <c r="B235" s="54" t="s">
        <v>279</v>
      </c>
      <c r="C235" s="54" t="s">
        <v>280</v>
      </c>
      <c r="D235" s="49" t="s">
        <v>66</v>
      </c>
      <c r="E235" s="52">
        <v>3.45</v>
      </c>
      <c r="F235" s="50">
        <v>120</v>
      </c>
      <c r="G235" s="51">
        <v>500</v>
      </c>
      <c r="H235" s="52">
        <v>30</v>
      </c>
      <c r="I235" s="60">
        <f>(F235+G235+H235)*$I$4</f>
        <v>91</v>
      </c>
      <c r="J235" s="61">
        <f>(F235+G235+H235+I235)*$J$4</f>
        <v>66.69</v>
      </c>
      <c r="K235" s="62">
        <f t="shared" si="32"/>
        <v>807.69</v>
      </c>
      <c r="L235" s="62">
        <f t="shared" si="33"/>
        <v>2786.5305</v>
      </c>
      <c r="M235" s="62"/>
      <c r="N235" s="63"/>
    </row>
    <row r="236" ht="57" hidden="1" customHeight="1" outlineLevel="1" spans="1:14">
      <c r="A236" s="49">
        <v>5</v>
      </c>
      <c r="B236" s="54" t="s">
        <v>281</v>
      </c>
      <c r="C236" s="54" t="s">
        <v>282</v>
      </c>
      <c r="D236" s="49" t="s">
        <v>66</v>
      </c>
      <c r="E236" s="52">
        <v>326.96</v>
      </c>
      <c r="F236" s="50">
        <v>25</v>
      </c>
      <c r="G236" s="51">
        <v>40</v>
      </c>
      <c r="H236" s="52">
        <v>1</v>
      </c>
      <c r="I236" s="60">
        <f>(F236+G236+H236)*$I$4</f>
        <v>9.24</v>
      </c>
      <c r="J236" s="61">
        <f>(F236+G236+H236+I236)*$J$4</f>
        <v>6.7716</v>
      </c>
      <c r="K236" s="62">
        <f t="shared" si="32"/>
        <v>82.0116</v>
      </c>
      <c r="L236" s="62">
        <f t="shared" si="33"/>
        <v>26814.512736</v>
      </c>
      <c r="M236" s="62"/>
      <c r="N236" s="63"/>
    </row>
    <row r="237" ht="57" hidden="1" customHeight="1" outlineLevel="1" spans="1:14">
      <c r="A237" s="49">
        <v>6</v>
      </c>
      <c r="B237" s="54" t="s">
        <v>281</v>
      </c>
      <c r="C237" s="54" t="s">
        <v>283</v>
      </c>
      <c r="D237" s="49" t="s">
        <v>66</v>
      </c>
      <c r="E237" s="52">
        <f>7.3*0.6+2.5*0.9+2.5*0.2</f>
        <v>7.13</v>
      </c>
      <c r="F237" s="50">
        <v>25</v>
      </c>
      <c r="G237" s="51">
        <v>40</v>
      </c>
      <c r="H237" s="52">
        <v>1</v>
      </c>
      <c r="I237" s="60">
        <f>(F237+G237+H237)*$I$4</f>
        <v>9.24</v>
      </c>
      <c r="J237" s="61">
        <f>(F237+G237+H237+I237)*$J$4</f>
        <v>6.7716</v>
      </c>
      <c r="K237" s="62">
        <f t="shared" si="32"/>
        <v>82.0116</v>
      </c>
      <c r="L237" s="62">
        <f t="shared" si="33"/>
        <v>584.742708</v>
      </c>
      <c r="M237" s="62"/>
      <c r="N237" s="63"/>
    </row>
    <row r="238" ht="56.25" hidden="1" outlineLevel="1" spans="1:14">
      <c r="A238" s="49">
        <v>7</v>
      </c>
      <c r="B238" s="54" t="s">
        <v>75</v>
      </c>
      <c r="C238" s="54" t="s">
        <v>176</v>
      </c>
      <c r="D238" s="49" t="s">
        <v>66</v>
      </c>
      <c r="E238" s="52">
        <v>165.42</v>
      </c>
      <c r="F238" s="50">
        <v>70</v>
      </c>
      <c r="G238" s="51">
        <v>125</v>
      </c>
      <c r="H238" s="52">
        <v>25</v>
      </c>
      <c r="I238" s="60">
        <f>(F238+G238+H238)*$I$4</f>
        <v>30.8</v>
      </c>
      <c r="J238" s="61">
        <f>(F238+G238+H238+I238)*$J$4</f>
        <v>22.572</v>
      </c>
      <c r="K238" s="62">
        <f t="shared" si="32"/>
        <v>273.372</v>
      </c>
      <c r="L238" s="62">
        <f t="shared" si="33"/>
        <v>45221.19624</v>
      </c>
      <c r="M238" s="62"/>
      <c r="N238" s="46" t="s">
        <v>77</v>
      </c>
    </row>
    <row r="239" ht="78.75" hidden="1" outlineLevel="1" spans="1:14">
      <c r="A239" s="49">
        <v>8</v>
      </c>
      <c r="B239" s="54" t="s">
        <v>284</v>
      </c>
      <c r="C239" s="54" t="s">
        <v>229</v>
      </c>
      <c r="D239" s="49" t="s">
        <v>69</v>
      </c>
      <c r="E239" s="52">
        <v>5.31</v>
      </c>
      <c r="F239" s="51">
        <v>600</v>
      </c>
      <c r="G239" s="51">
        <v>650</v>
      </c>
      <c r="H239" s="52">
        <v>150</v>
      </c>
      <c r="I239" s="60">
        <f>(F239+G239+H239)*$I$4</f>
        <v>196</v>
      </c>
      <c r="J239" s="61">
        <f>(F239+G239+H239+I239)*$J$4</f>
        <v>143.64</v>
      </c>
      <c r="K239" s="62">
        <f t="shared" si="32"/>
        <v>1739.64</v>
      </c>
      <c r="L239" s="62">
        <f t="shared" si="33"/>
        <v>9237.4884</v>
      </c>
      <c r="M239" s="62"/>
      <c r="N239" s="63"/>
    </row>
    <row r="240" ht="67.5" hidden="1" outlineLevel="1" spans="1:14">
      <c r="A240" s="49">
        <v>9</v>
      </c>
      <c r="B240" s="54" t="s">
        <v>285</v>
      </c>
      <c r="C240" s="54" t="s">
        <v>144</v>
      </c>
      <c r="D240" s="49" t="s">
        <v>69</v>
      </c>
      <c r="E240" s="52">
        <v>3.01</v>
      </c>
      <c r="F240" s="51">
        <v>600</v>
      </c>
      <c r="G240" s="51">
        <v>650</v>
      </c>
      <c r="H240" s="52">
        <v>150</v>
      </c>
      <c r="I240" s="60">
        <f>(F240+G240+H240)*$I$4</f>
        <v>196</v>
      </c>
      <c r="J240" s="61">
        <f>(F240+G240+H240+I240)*$J$4</f>
        <v>143.64</v>
      </c>
      <c r="K240" s="62">
        <f t="shared" si="32"/>
        <v>1739.64</v>
      </c>
      <c r="L240" s="62">
        <f t="shared" si="33"/>
        <v>5236.3164</v>
      </c>
      <c r="M240" s="62"/>
      <c r="N240" s="63"/>
    </row>
    <row r="241" ht="67.5" hidden="1" outlineLevel="1" spans="1:14">
      <c r="A241" s="49">
        <v>10</v>
      </c>
      <c r="B241" s="54" t="s">
        <v>232</v>
      </c>
      <c r="C241" s="54" t="s">
        <v>286</v>
      </c>
      <c r="D241" s="49" t="s">
        <v>66</v>
      </c>
      <c r="E241" s="52">
        <v>63.45</v>
      </c>
      <c r="F241" s="51">
        <v>40</v>
      </c>
      <c r="G241" s="51">
        <v>50</v>
      </c>
      <c r="H241" s="52">
        <v>1</v>
      </c>
      <c r="I241" s="60">
        <f>(F241+G241+H241)*$I$4</f>
        <v>12.74</v>
      </c>
      <c r="J241" s="61">
        <f>(F241+G241+H241+I241)*$J$4</f>
        <v>9.3366</v>
      </c>
      <c r="K241" s="62">
        <f t="shared" si="32"/>
        <v>113.0766</v>
      </c>
      <c r="L241" s="62">
        <f t="shared" si="33"/>
        <v>7174.71027</v>
      </c>
      <c r="M241" s="62"/>
      <c r="N241" s="63"/>
    </row>
    <row r="242" ht="45" hidden="1" outlineLevel="1" spans="1:14">
      <c r="A242" s="49">
        <v>11</v>
      </c>
      <c r="B242" s="54" t="s">
        <v>141</v>
      </c>
      <c r="C242" s="165" t="s">
        <v>287</v>
      </c>
      <c r="D242" s="166" t="s">
        <v>69</v>
      </c>
      <c r="E242" s="167">
        <v>2.8</v>
      </c>
      <c r="F242" s="50">
        <v>245</v>
      </c>
      <c r="G242" s="51">
        <v>230</v>
      </c>
      <c r="H242" s="52">
        <v>70</v>
      </c>
      <c r="I242" s="60">
        <f>(F242+G242+H242)*$I$4</f>
        <v>76.3</v>
      </c>
      <c r="J242" s="61">
        <f>(F242+G242+H242+I242)*$J$4</f>
        <v>55.917</v>
      </c>
      <c r="K242" s="62">
        <f t="shared" si="32"/>
        <v>677.217</v>
      </c>
      <c r="L242" s="62">
        <f t="shared" si="33"/>
        <v>1896.2076</v>
      </c>
      <c r="M242" s="62"/>
      <c r="N242" s="63"/>
    </row>
    <row r="243" ht="45" hidden="1" outlineLevel="1" spans="1:14">
      <c r="A243" s="49">
        <v>12</v>
      </c>
      <c r="B243" s="54" t="s">
        <v>288</v>
      </c>
      <c r="C243" s="54" t="s">
        <v>289</v>
      </c>
      <c r="D243" s="49" t="s">
        <v>290</v>
      </c>
      <c r="E243" s="52">
        <v>5</v>
      </c>
      <c r="F243" s="50">
        <v>2000</v>
      </c>
      <c r="G243" s="51">
        <v>3000</v>
      </c>
      <c r="H243" s="52">
        <v>200</v>
      </c>
      <c r="I243" s="60">
        <f>(F243+G243+H243)*$I$4</f>
        <v>728</v>
      </c>
      <c r="J243" s="61">
        <f>(F243+G243+H243+I243)*$J$4</f>
        <v>533.52</v>
      </c>
      <c r="K243" s="62">
        <f t="shared" si="32"/>
        <v>6461.52</v>
      </c>
      <c r="L243" s="62">
        <f t="shared" si="33"/>
        <v>32307.6</v>
      </c>
      <c r="M243" s="62"/>
      <c r="N243" s="63"/>
    </row>
    <row r="244" ht="56.25" hidden="1" outlineLevel="1" spans="1:14">
      <c r="A244" s="49">
        <v>13</v>
      </c>
      <c r="B244" s="54" t="s">
        <v>291</v>
      </c>
      <c r="C244" s="54" t="s">
        <v>292</v>
      </c>
      <c r="D244" s="49" t="s">
        <v>66</v>
      </c>
      <c r="E244" s="170">
        <v>21.1</v>
      </c>
      <c r="F244" s="50">
        <v>150</v>
      </c>
      <c r="G244" s="51">
        <v>800</v>
      </c>
      <c r="H244" s="52">
        <v>30</v>
      </c>
      <c r="I244" s="60">
        <f>(F244+G244+H244)*$I$4</f>
        <v>137.2</v>
      </c>
      <c r="J244" s="61">
        <f>(F244+G244+H244+I244)*$J$4</f>
        <v>100.548</v>
      </c>
      <c r="K244" s="62">
        <f t="shared" si="32"/>
        <v>1217.748</v>
      </c>
      <c r="L244" s="62">
        <f t="shared" si="33"/>
        <v>25694.4828</v>
      </c>
      <c r="M244" s="62"/>
      <c r="N244" s="63"/>
    </row>
    <row r="245" ht="45" hidden="1" outlineLevel="1" spans="1:14">
      <c r="A245" s="49">
        <v>14</v>
      </c>
      <c r="B245" s="54" t="s">
        <v>293</v>
      </c>
      <c r="C245" s="54" t="s">
        <v>294</v>
      </c>
      <c r="D245" s="49" t="s">
        <v>66</v>
      </c>
      <c r="E245" s="52">
        <v>15.81</v>
      </c>
      <c r="F245" s="50">
        <v>70</v>
      </c>
      <c r="G245" s="51">
        <v>300</v>
      </c>
      <c r="H245" s="52">
        <v>5</v>
      </c>
      <c r="I245" s="60">
        <f>(F245+G245+H245)*$I$4</f>
        <v>52.5</v>
      </c>
      <c r="J245" s="61">
        <f>(F245+G245+H245+I245)*$J$4</f>
        <v>38.475</v>
      </c>
      <c r="K245" s="62">
        <f t="shared" si="32"/>
        <v>465.975</v>
      </c>
      <c r="L245" s="62">
        <f t="shared" si="33"/>
        <v>7367.06475</v>
      </c>
      <c r="M245" s="62"/>
      <c r="N245" s="63"/>
    </row>
    <row r="246" ht="56.25" hidden="1" outlineLevel="1" spans="1:14">
      <c r="A246" s="49">
        <v>15</v>
      </c>
      <c r="B246" s="54" t="s">
        <v>75</v>
      </c>
      <c r="C246" s="54" t="s">
        <v>295</v>
      </c>
      <c r="D246" s="49" t="s">
        <v>66</v>
      </c>
      <c r="E246" s="52">
        <v>18.88</v>
      </c>
      <c r="F246" s="50">
        <v>80</v>
      </c>
      <c r="G246" s="51">
        <v>300</v>
      </c>
      <c r="H246" s="52">
        <v>40</v>
      </c>
      <c r="I246" s="60">
        <f>(F246+G246+H246)*$I$4</f>
        <v>58.8</v>
      </c>
      <c r="J246" s="61">
        <f>(F246+G246+H246+I246)*$J$4</f>
        <v>43.092</v>
      </c>
      <c r="K246" s="62">
        <f t="shared" si="32"/>
        <v>521.892</v>
      </c>
      <c r="L246" s="62">
        <f t="shared" si="33"/>
        <v>9853.32096</v>
      </c>
      <c r="M246" s="62"/>
      <c r="N246" s="63"/>
    </row>
    <row r="247" ht="45" hidden="1" outlineLevel="1" spans="1:14">
      <c r="A247" s="49">
        <v>16</v>
      </c>
      <c r="B247" s="54" t="s">
        <v>296</v>
      </c>
      <c r="C247" s="54" t="s">
        <v>297</v>
      </c>
      <c r="D247" s="49" t="s">
        <v>95</v>
      </c>
      <c r="E247" s="170">
        <v>16.07</v>
      </c>
      <c r="F247" s="50">
        <v>150</v>
      </c>
      <c r="G247" s="51">
        <v>750</v>
      </c>
      <c r="H247" s="52">
        <v>70</v>
      </c>
      <c r="I247" s="60">
        <f>(F247+G247+H247)*$I$4</f>
        <v>135.8</v>
      </c>
      <c r="J247" s="61">
        <f>(F247+G247+H247+I247)*$J$4</f>
        <v>99.522</v>
      </c>
      <c r="K247" s="62">
        <f t="shared" ref="K247:K258" si="34">F247+G247+H247+I247+J247</f>
        <v>1205.322</v>
      </c>
      <c r="L247" s="62">
        <f t="shared" ref="L247:L258" si="35">E247*K247</f>
        <v>19369.52454</v>
      </c>
      <c r="M247" s="62"/>
      <c r="N247" s="63"/>
    </row>
    <row r="248" ht="45" hidden="1" outlineLevel="1" spans="1:14">
      <c r="A248" s="49">
        <v>17</v>
      </c>
      <c r="B248" s="54" t="s">
        <v>296</v>
      </c>
      <c r="C248" s="54" t="s">
        <v>298</v>
      </c>
      <c r="D248" s="49" t="s">
        <v>95</v>
      </c>
      <c r="E248" s="170">
        <v>22.19</v>
      </c>
      <c r="F248" s="50">
        <v>80</v>
      </c>
      <c r="G248" s="51">
        <v>240</v>
      </c>
      <c r="H248" s="52">
        <v>5</v>
      </c>
      <c r="I248" s="60">
        <f>(F248+G248+H248)*$I$4</f>
        <v>45.5</v>
      </c>
      <c r="J248" s="61">
        <f>(F248+G248+H248+I248)*$J$4</f>
        <v>33.345</v>
      </c>
      <c r="K248" s="62">
        <f t="shared" si="34"/>
        <v>403.845</v>
      </c>
      <c r="L248" s="62">
        <f t="shared" si="35"/>
        <v>8961.32055</v>
      </c>
      <c r="M248" s="62"/>
      <c r="N248" s="63"/>
    </row>
    <row r="249" ht="56.25" hidden="1" outlineLevel="1" spans="1:14">
      <c r="A249" s="49">
        <v>18</v>
      </c>
      <c r="B249" s="54" t="s">
        <v>75</v>
      </c>
      <c r="C249" s="54" t="s">
        <v>299</v>
      </c>
      <c r="D249" s="49" t="s">
        <v>66</v>
      </c>
      <c r="E249" s="52">
        <v>4.05</v>
      </c>
      <c r="F249" s="50">
        <v>80</v>
      </c>
      <c r="G249" s="51">
        <v>300</v>
      </c>
      <c r="H249" s="52">
        <v>40</v>
      </c>
      <c r="I249" s="60">
        <f>(F249+G249+H249)*$I$4</f>
        <v>58.8</v>
      </c>
      <c r="J249" s="61">
        <f>(F249+G249+H249+I249)*$J$4</f>
        <v>43.092</v>
      </c>
      <c r="K249" s="62">
        <f t="shared" si="34"/>
        <v>521.892</v>
      </c>
      <c r="L249" s="62">
        <f t="shared" si="35"/>
        <v>2113.6626</v>
      </c>
      <c r="M249" s="62"/>
      <c r="N249" s="63"/>
    </row>
    <row r="250" ht="56.25" hidden="1" outlineLevel="1" spans="1:14">
      <c r="A250" s="49">
        <v>19</v>
      </c>
      <c r="B250" s="54" t="s">
        <v>75</v>
      </c>
      <c r="C250" s="54" t="s">
        <v>300</v>
      </c>
      <c r="D250" s="49" t="s">
        <v>66</v>
      </c>
      <c r="E250" s="52">
        <v>1.66</v>
      </c>
      <c r="F250" s="50">
        <v>70</v>
      </c>
      <c r="G250" s="51">
        <v>75</v>
      </c>
      <c r="H250" s="52">
        <v>25</v>
      </c>
      <c r="I250" s="60">
        <f>(F250+G250+H250)*$I$4</f>
        <v>23.8</v>
      </c>
      <c r="J250" s="61">
        <f>(F250+G250+H250+I250)*$J$4</f>
        <v>17.442</v>
      </c>
      <c r="K250" s="62">
        <f t="shared" si="34"/>
        <v>211.242</v>
      </c>
      <c r="L250" s="62">
        <f t="shared" si="35"/>
        <v>350.66172</v>
      </c>
      <c r="M250" s="62"/>
      <c r="N250" s="46" t="s">
        <v>77</v>
      </c>
    </row>
    <row r="251" ht="56.25" hidden="1" outlineLevel="1" spans="1:14">
      <c r="A251" s="49">
        <v>20</v>
      </c>
      <c r="B251" s="54" t="s">
        <v>75</v>
      </c>
      <c r="C251" s="54" t="s">
        <v>301</v>
      </c>
      <c r="D251" s="49" t="s">
        <v>66</v>
      </c>
      <c r="E251" s="52">
        <v>2.075</v>
      </c>
      <c r="F251" s="50">
        <v>70</v>
      </c>
      <c r="G251" s="51">
        <v>75</v>
      </c>
      <c r="H251" s="52">
        <v>25</v>
      </c>
      <c r="I251" s="60">
        <f>(F251+G251+H251)*$I$4</f>
        <v>23.8</v>
      </c>
      <c r="J251" s="61">
        <f>(F251+G251+H251+I251)*$J$4</f>
        <v>17.442</v>
      </c>
      <c r="K251" s="62">
        <f t="shared" si="34"/>
        <v>211.242</v>
      </c>
      <c r="L251" s="62">
        <f t="shared" si="35"/>
        <v>438.32715</v>
      </c>
      <c r="M251" s="62"/>
      <c r="N251" s="46" t="s">
        <v>77</v>
      </c>
    </row>
    <row r="252" ht="45" hidden="1" outlineLevel="1" spans="1:14">
      <c r="A252" s="49">
        <v>21</v>
      </c>
      <c r="B252" s="54" t="s">
        <v>296</v>
      </c>
      <c r="C252" s="54" t="s">
        <v>302</v>
      </c>
      <c r="D252" s="49" t="s">
        <v>95</v>
      </c>
      <c r="E252" s="170">
        <v>8.3</v>
      </c>
      <c r="F252" s="50">
        <v>80</v>
      </c>
      <c r="G252" s="51">
        <v>240</v>
      </c>
      <c r="H252" s="52">
        <v>5</v>
      </c>
      <c r="I252" s="60">
        <f>(F252+G252+H252)*$I$4</f>
        <v>45.5</v>
      </c>
      <c r="J252" s="61">
        <f>(F252+G252+H252+I252)*$J$4</f>
        <v>33.345</v>
      </c>
      <c r="K252" s="62">
        <f t="shared" si="34"/>
        <v>403.845</v>
      </c>
      <c r="L252" s="62">
        <f t="shared" si="35"/>
        <v>3351.9135</v>
      </c>
      <c r="M252" s="62"/>
      <c r="N252" s="63"/>
    </row>
    <row r="253" ht="56.25" hidden="1" outlineLevel="1" spans="1:14">
      <c r="A253" s="49">
        <v>22</v>
      </c>
      <c r="B253" s="54" t="s">
        <v>303</v>
      </c>
      <c r="C253" s="54" t="s">
        <v>304</v>
      </c>
      <c r="D253" s="49" t="s">
        <v>121</v>
      </c>
      <c r="E253" s="170">
        <v>1</v>
      </c>
      <c r="F253" s="50">
        <v>1000</v>
      </c>
      <c r="G253" s="51">
        <v>3000</v>
      </c>
      <c r="H253" s="52">
        <v>100</v>
      </c>
      <c r="I253" s="60">
        <f>(F253+G253+H253)*$I$4</f>
        <v>574</v>
      </c>
      <c r="J253" s="61">
        <f>(F253+G253+H253+I253)*$J$4</f>
        <v>420.66</v>
      </c>
      <c r="K253" s="62">
        <f t="shared" si="34"/>
        <v>5094.66</v>
      </c>
      <c r="L253" s="62">
        <f t="shared" si="35"/>
        <v>5094.66</v>
      </c>
      <c r="M253" s="62"/>
      <c r="N253" s="63"/>
    </row>
    <row r="254" ht="33.75" hidden="1" outlineLevel="1" spans="1:14">
      <c r="A254" s="49">
        <v>23</v>
      </c>
      <c r="B254" s="54" t="s">
        <v>303</v>
      </c>
      <c r="C254" s="54" t="s">
        <v>305</v>
      </c>
      <c r="D254" s="49" t="s">
        <v>121</v>
      </c>
      <c r="E254" s="52">
        <v>1</v>
      </c>
      <c r="F254" s="50">
        <v>600</v>
      </c>
      <c r="G254" s="51">
        <v>2000</v>
      </c>
      <c r="H254" s="52">
        <v>50</v>
      </c>
      <c r="I254" s="60">
        <f>(F254+G254+H254)*$I$4</f>
        <v>371</v>
      </c>
      <c r="J254" s="61">
        <f>(F254+G254+H254+I254)*$J$4</f>
        <v>271.89</v>
      </c>
      <c r="K254" s="62">
        <f t="shared" si="34"/>
        <v>3292.89</v>
      </c>
      <c r="L254" s="62">
        <f t="shared" si="35"/>
        <v>3292.89</v>
      </c>
      <c r="M254" s="62"/>
      <c r="N254" s="63"/>
    </row>
    <row r="255" ht="33.75" hidden="1" outlineLevel="1" spans="1:14">
      <c r="A255" s="49">
        <v>24</v>
      </c>
      <c r="B255" s="54" t="s">
        <v>306</v>
      </c>
      <c r="C255" s="54" t="s">
        <v>307</v>
      </c>
      <c r="D255" s="49" t="s">
        <v>121</v>
      </c>
      <c r="E255" s="170">
        <v>1</v>
      </c>
      <c r="F255" s="50">
        <v>1500</v>
      </c>
      <c r="G255" s="51">
        <v>30000</v>
      </c>
      <c r="H255" s="52">
        <v>2000</v>
      </c>
      <c r="I255" s="60">
        <f>(F255+G255+H255)*$I$4</f>
        <v>4690</v>
      </c>
      <c r="J255" s="61">
        <f>(F255+G255+H255+I255)*$J$4</f>
        <v>3437.1</v>
      </c>
      <c r="K255" s="62">
        <f t="shared" si="34"/>
        <v>41627.1</v>
      </c>
      <c r="L255" s="62">
        <f t="shared" si="35"/>
        <v>41627.1</v>
      </c>
      <c r="M255" s="62"/>
      <c r="N255" s="63"/>
    </row>
    <row r="256" ht="45" hidden="1" outlineLevel="1" spans="1:14">
      <c r="A256" s="49">
        <v>25</v>
      </c>
      <c r="B256" s="54" t="s">
        <v>303</v>
      </c>
      <c r="C256" s="54" t="s">
        <v>308</v>
      </c>
      <c r="D256" s="49" t="s">
        <v>121</v>
      </c>
      <c r="E256" s="170">
        <v>1</v>
      </c>
      <c r="F256" s="50">
        <v>1000</v>
      </c>
      <c r="G256" s="51">
        <v>3000</v>
      </c>
      <c r="H256" s="52">
        <v>100</v>
      </c>
      <c r="I256" s="60">
        <f>(F256+G256+H256)*$I$4</f>
        <v>574</v>
      </c>
      <c r="J256" s="61">
        <f>(F256+G256+H256+I256)*$J$4</f>
        <v>420.66</v>
      </c>
      <c r="K256" s="62">
        <f t="shared" si="34"/>
        <v>5094.66</v>
      </c>
      <c r="L256" s="62">
        <f t="shared" si="35"/>
        <v>5094.66</v>
      </c>
      <c r="M256" s="62"/>
      <c r="N256" s="63"/>
    </row>
    <row r="257" ht="33.75" hidden="1" outlineLevel="1" spans="1:14">
      <c r="A257" s="49">
        <v>26</v>
      </c>
      <c r="B257" s="54" t="s">
        <v>309</v>
      </c>
      <c r="C257" s="54" t="s">
        <v>310</v>
      </c>
      <c r="D257" s="49" t="s">
        <v>203</v>
      </c>
      <c r="E257" s="52">
        <v>1</v>
      </c>
      <c r="F257" s="50">
        <v>2000</v>
      </c>
      <c r="G257" s="51">
        <v>7000</v>
      </c>
      <c r="H257" s="52">
        <v>200</v>
      </c>
      <c r="I257" s="60">
        <f>(F257+G257+H257)*$I$4</f>
        <v>1288</v>
      </c>
      <c r="J257" s="61">
        <f>(F257+G257+H257+I257)*$J$4</f>
        <v>943.92</v>
      </c>
      <c r="K257" s="62">
        <f t="shared" si="34"/>
        <v>11431.92</v>
      </c>
      <c r="L257" s="62">
        <f t="shared" si="35"/>
        <v>11431.92</v>
      </c>
      <c r="M257" s="62"/>
      <c r="N257" s="63"/>
    </row>
    <row r="258" ht="67.5" hidden="1" outlineLevel="1" spans="1:14">
      <c r="A258" s="49">
        <v>27</v>
      </c>
      <c r="B258" s="54" t="s">
        <v>311</v>
      </c>
      <c r="C258" s="54" t="s">
        <v>312</v>
      </c>
      <c r="D258" s="49" t="s">
        <v>203</v>
      </c>
      <c r="E258" s="52">
        <v>1</v>
      </c>
      <c r="F258" s="50">
        <v>1000</v>
      </c>
      <c r="G258" s="51">
        <v>7000</v>
      </c>
      <c r="H258" s="52">
        <v>200</v>
      </c>
      <c r="I258" s="60">
        <f>(F258+G258+H258)*$I$4</f>
        <v>1148</v>
      </c>
      <c r="J258" s="61">
        <f>(F258+G258+H258+I258)*$J$4</f>
        <v>841.32</v>
      </c>
      <c r="K258" s="62">
        <f t="shared" si="34"/>
        <v>10189.32</v>
      </c>
      <c r="L258" s="62">
        <f t="shared" si="35"/>
        <v>10189.32</v>
      </c>
      <c r="M258" s="62"/>
      <c r="N258" s="63"/>
    </row>
    <row r="259" hidden="1" collapsed="1" spans="1:14">
      <c r="A259" s="47" t="s">
        <v>313</v>
      </c>
      <c r="B259" s="48" t="s">
        <v>314</v>
      </c>
      <c r="C259" s="48"/>
      <c r="D259" s="49"/>
      <c r="E259" s="52"/>
      <c r="F259" s="50"/>
      <c r="G259" s="51"/>
      <c r="H259" s="52"/>
      <c r="I259" s="60"/>
      <c r="J259" s="61"/>
      <c r="K259" s="62"/>
      <c r="L259" s="62"/>
      <c r="M259" s="62"/>
      <c r="N259" s="63"/>
    </row>
    <row r="260" ht="56.25" hidden="1" outlineLevel="1" spans="1:14">
      <c r="A260" s="49">
        <v>1</v>
      </c>
      <c r="B260" s="54" t="s">
        <v>273</v>
      </c>
      <c r="C260" s="54" t="s">
        <v>315</v>
      </c>
      <c r="D260" s="49" t="s">
        <v>210</v>
      </c>
      <c r="E260" s="170">
        <v>0.3</v>
      </c>
      <c r="F260" s="50">
        <v>2500</v>
      </c>
      <c r="G260" s="51">
        <v>4800</v>
      </c>
      <c r="H260" s="52">
        <v>500</v>
      </c>
      <c r="I260" s="60">
        <f t="shared" ref="I259:I284" si="36">(F260+G260+H260)*$I$4</f>
        <v>1092</v>
      </c>
      <c r="J260" s="61">
        <f t="shared" ref="J259:J284" si="37">(F260+G260+H260+I260)*$J$4</f>
        <v>800.28</v>
      </c>
      <c r="K260" s="62">
        <f t="shared" ref="K259:K284" si="38">F260+G260+H260+I260+J260</f>
        <v>9692.28</v>
      </c>
      <c r="L260" s="62">
        <f t="shared" ref="L259:L284" si="39">E260*K260</f>
        <v>2907.684</v>
      </c>
      <c r="M260" s="62"/>
      <c r="N260" s="63"/>
    </row>
    <row r="261" ht="56.25" hidden="1" outlineLevel="1" spans="1:14">
      <c r="A261" s="49">
        <v>2</v>
      </c>
      <c r="B261" s="54" t="s">
        <v>275</v>
      </c>
      <c r="C261" s="54" t="s">
        <v>316</v>
      </c>
      <c r="D261" s="49" t="s">
        <v>210</v>
      </c>
      <c r="E261" s="170">
        <v>2.31</v>
      </c>
      <c r="F261" s="50">
        <v>2500</v>
      </c>
      <c r="G261" s="51">
        <v>4800</v>
      </c>
      <c r="H261" s="52">
        <v>500</v>
      </c>
      <c r="I261" s="60">
        <f t="shared" si="36"/>
        <v>1092</v>
      </c>
      <c r="J261" s="61">
        <f t="shared" si="37"/>
        <v>800.28</v>
      </c>
      <c r="K261" s="62">
        <f t="shared" si="38"/>
        <v>9692.28</v>
      </c>
      <c r="L261" s="62">
        <f t="shared" si="39"/>
        <v>22389.1668</v>
      </c>
      <c r="M261" s="62"/>
      <c r="N261" s="63"/>
    </row>
    <row r="262" ht="56.25" hidden="1" outlineLevel="1" spans="1:14">
      <c r="A262" s="49">
        <v>3</v>
      </c>
      <c r="B262" s="54" t="s">
        <v>279</v>
      </c>
      <c r="C262" s="54" t="s">
        <v>317</v>
      </c>
      <c r="D262" s="49" t="s">
        <v>66</v>
      </c>
      <c r="E262" s="52">
        <v>26.52</v>
      </c>
      <c r="F262" s="50">
        <v>120</v>
      </c>
      <c r="G262" s="51">
        <v>500</v>
      </c>
      <c r="H262" s="52">
        <v>30</v>
      </c>
      <c r="I262" s="60">
        <f t="shared" si="36"/>
        <v>91</v>
      </c>
      <c r="J262" s="61">
        <f t="shared" si="37"/>
        <v>66.69</v>
      </c>
      <c r="K262" s="62">
        <f t="shared" si="38"/>
        <v>807.69</v>
      </c>
      <c r="L262" s="62">
        <f t="shared" si="39"/>
        <v>21419.9388</v>
      </c>
      <c r="M262" s="62"/>
      <c r="N262" s="63"/>
    </row>
    <row r="263" ht="78.75" hidden="1" outlineLevel="1" spans="1:14">
      <c r="A263" s="49">
        <v>4</v>
      </c>
      <c r="B263" s="54" t="s">
        <v>277</v>
      </c>
      <c r="C263" s="54" t="s">
        <v>318</v>
      </c>
      <c r="D263" s="49" t="s">
        <v>66</v>
      </c>
      <c r="E263" s="52">
        <v>79.68</v>
      </c>
      <c r="F263" s="50">
        <v>220</v>
      </c>
      <c r="G263" s="51">
        <v>430</v>
      </c>
      <c r="H263" s="52">
        <v>110</v>
      </c>
      <c r="I263" s="60">
        <f t="shared" si="36"/>
        <v>106.4</v>
      </c>
      <c r="J263" s="61">
        <f t="shared" si="37"/>
        <v>77.976</v>
      </c>
      <c r="K263" s="62">
        <f t="shared" si="38"/>
        <v>944.376</v>
      </c>
      <c r="L263" s="62">
        <f t="shared" si="39"/>
        <v>75247.87968</v>
      </c>
      <c r="M263" s="62"/>
      <c r="N263" s="63"/>
    </row>
    <row r="264" ht="90" hidden="1" outlineLevel="1" spans="1:14">
      <c r="A264" s="49">
        <v>5</v>
      </c>
      <c r="B264" s="54" t="s">
        <v>319</v>
      </c>
      <c r="C264" s="54" t="s">
        <v>320</v>
      </c>
      <c r="D264" s="49" t="s">
        <v>66</v>
      </c>
      <c r="E264" s="52">
        <v>21.56</v>
      </c>
      <c r="F264" s="50">
        <v>220</v>
      </c>
      <c r="G264" s="51">
        <v>430</v>
      </c>
      <c r="H264" s="52">
        <v>110</v>
      </c>
      <c r="I264" s="60">
        <f t="shared" si="36"/>
        <v>106.4</v>
      </c>
      <c r="J264" s="61">
        <f t="shared" si="37"/>
        <v>77.976</v>
      </c>
      <c r="K264" s="62">
        <f t="shared" si="38"/>
        <v>944.376</v>
      </c>
      <c r="L264" s="62">
        <f t="shared" si="39"/>
        <v>20360.74656</v>
      </c>
      <c r="M264" s="62"/>
      <c r="N264" s="63"/>
    </row>
    <row r="265" hidden="1" collapsed="1" spans="1:14">
      <c r="A265" s="47" t="s">
        <v>321</v>
      </c>
      <c r="B265" s="176" t="s">
        <v>322</v>
      </c>
      <c r="C265" s="176"/>
      <c r="D265" s="133"/>
      <c r="E265" s="52"/>
      <c r="F265" s="50"/>
      <c r="G265" s="51"/>
      <c r="H265" s="52"/>
      <c r="I265" s="60"/>
      <c r="J265" s="61"/>
      <c r="K265" s="62"/>
      <c r="L265" s="62"/>
      <c r="M265" s="62"/>
      <c r="N265" s="63"/>
    </row>
    <row r="266" ht="33.75" hidden="1" outlineLevel="1" spans="1:14">
      <c r="A266" s="49">
        <v>1</v>
      </c>
      <c r="B266" s="54" t="s">
        <v>136</v>
      </c>
      <c r="C266" s="54" t="s">
        <v>137</v>
      </c>
      <c r="D266" s="49" t="s">
        <v>69</v>
      </c>
      <c r="E266" s="52">
        <v>136.296</v>
      </c>
      <c r="F266" s="50">
        <v>0</v>
      </c>
      <c r="G266" s="51">
        <v>0</v>
      </c>
      <c r="H266" s="52">
        <v>15</v>
      </c>
      <c r="I266" s="60">
        <f t="shared" si="36"/>
        <v>2.1</v>
      </c>
      <c r="J266" s="61">
        <f t="shared" si="37"/>
        <v>1.539</v>
      </c>
      <c r="K266" s="62">
        <f t="shared" si="38"/>
        <v>18.639</v>
      </c>
      <c r="L266" s="62">
        <f t="shared" si="39"/>
        <v>2540.421144</v>
      </c>
      <c r="M266" s="62"/>
      <c r="N266" s="63"/>
    </row>
    <row r="267" ht="33.75" hidden="1" outlineLevel="1" spans="1:14">
      <c r="A267" s="49">
        <v>2</v>
      </c>
      <c r="B267" s="54" t="s">
        <v>64</v>
      </c>
      <c r="C267" s="54" t="s">
        <v>156</v>
      </c>
      <c r="D267" s="49" t="s">
        <v>66</v>
      </c>
      <c r="E267" s="52">
        <v>270.02</v>
      </c>
      <c r="F267" s="50">
        <v>0</v>
      </c>
      <c r="G267" s="51">
        <v>0</v>
      </c>
      <c r="H267" s="52">
        <v>5.5</v>
      </c>
      <c r="I267" s="60">
        <f t="shared" si="36"/>
        <v>0.77</v>
      </c>
      <c r="J267" s="61">
        <f t="shared" si="37"/>
        <v>0.5643</v>
      </c>
      <c r="K267" s="62">
        <f t="shared" si="38"/>
        <v>6.8343</v>
      </c>
      <c r="L267" s="62">
        <f t="shared" si="39"/>
        <v>1845.397686</v>
      </c>
      <c r="M267" s="62"/>
      <c r="N267" s="63"/>
    </row>
    <row r="268" ht="56.25" hidden="1" outlineLevel="1" spans="1:14">
      <c r="A268" s="49">
        <v>3</v>
      </c>
      <c r="B268" s="54" t="s">
        <v>138</v>
      </c>
      <c r="C268" s="54" t="s">
        <v>139</v>
      </c>
      <c r="D268" s="49" t="s">
        <v>69</v>
      </c>
      <c r="E268" s="52">
        <v>54.1348</v>
      </c>
      <c r="F268" s="50">
        <v>0</v>
      </c>
      <c r="G268" s="51">
        <v>0</v>
      </c>
      <c r="H268" s="52">
        <v>15</v>
      </c>
      <c r="I268" s="60">
        <f t="shared" si="36"/>
        <v>2.1</v>
      </c>
      <c r="J268" s="61">
        <f t="shared" si="37"/>
        <v>1.539</v>
      </c>
      <c r="K268" s="62">
        <f t="shared" si="38"/>
        <v>18.639</v>
      </c>
      <c r="L268" s="62">
        <f t="shared" si="39"/>
        <v>1009.0185372</v>
      </c>
      <c r="M268" s="62"/>
      <c r="N268" s="63"/>
    </row>
    <row r="269" ht="56.25" hidden="1" outlineLevel="1" spans="1:14">
      <c r="A269" s="49">
        <v>4</v>
      </c>
      <c r="B269" s="54" t="s">
        <v>70</v>
      </c>
      <c r="C269" s="54" t="s">
        <v>162</v>
      </c>
      <c r="D269" s="49" t="s">
        <v>69</v>
      </c>
      <c r="E269" s="52">
        <v>27.002</v>
      </c>
      <c r="F269" s="50">
        <v>90</v>
      </c>
      <c r="G269" s="51">
        <v>320</v>
      </c>
      <c r="H269" s="52">
        <v>40</v>
      </c>
      <c r="I269" s="60">
        <f t="shared" si="36"/>
        <v>63</v>
      </c>
      <c r="J269" s="61">
        <f t="shared" si="37"/>
        <v>46.17</v>
      </c>
      <c r="K269" s="62">
        <f t="shared" si="38"/>
        <v>559.17</v>
      </c>
      <c r="L269" s="62">
        <f t="shared" si="39"/>
        <v>15098.70834</v>
      </c>
      <c r="M269" s="62"/>
      <c r="N269" s="63"/>
    </row>
    <row r="270" ht="67.5" hidden="1" outlineLevel="1" spans="1:14">
      <c r="A270" s="49">
        <v>5</v>
      </c>
      <c r="B270" s="54" t="s">
        <v>189</v>
      </c>
      <c r="C270" s="54" t="s">
        <v>323</v>
      </c>
      <c r="D270" s="49" t="s">
        <v>69</v>
      </c>
      <c r="E270" s="52">
        <v>13.7088</v>
      </c>
      <c r="F270" s="51">
        <v>600</v>
      </c>
      <c r="G270" s="51">
        <v>650</v>
      </c>
      <c r="H270" s="52">
        <v>150</v>
      </c>
      <c r="I270" s="60">
        <f t="shared" si="36"/>
        <v>196</v>
      </c>
      <c r="J270" s="61">
        <f t="shared" si="37"/>
        <v>143.64</v>
      </c>
      <c r="K270" s="62">
        <f t="shared" si="38"/>
        <v>1739.64</v>
      </c>
      <c r="L270" s="62">
        <f t="shared" si="39"/>
        <v>23848.376832</v>
      </c>
      <c r="M270" s="62"/>
      <c r="N270" s="63"/>
    </row>
    <row r="271" ht="67.5" hidden="1" outlineLevel="1" spans="1:14">
      <c r="A271" s="49">
        <v>6</v>
      </c>
      <c r="B271" s="54" t="s">
        <v>230</v>
      </c>
      <c r="C271" s="54" t="s">
        <v>324</v>
      </c>
      <c r="D271" s="49" t="s">
        <v>69</v>
      </c>
      <c r="E271" s="52">
        <v>116.7804</v>
      </c>
      <c r="F271" s="51">
        <v>600</v>
      </c>
      <c r="G271" s="51">
        <v>650</v>
      </c>
      <c r="H271" s="52">
        <v>150</v>
      </c>
      <c r="I271" s="60">
        <f t="shared" si="36"/>
        <v>196</v>
      </c>
      <c r="J271" s="61">
        <f t="shared" si="37"/>
        <v>143.64</v>
      </c>
      <c r="K271" s="62">
        <f t="shared" si="38"/>
        <v>1739.64</v>
      </c>
      <c r="L271" s="62">
        <f t="shared" si="39"/>
        <v>203155.855056</v>
      </c>
      <c r="M271" s="62"/>
      <c r="N271" s="63"/>
    </row>
    <row r="272" ht="45" hidden="1" outlineLevel="1" spans="1:14">
      <c r="A272" s="49">
        <v>7</v>
      </c>
      <c r="B272" s="54" t="s">
        <v>165</v>
      </c>
      <c r="C272" s="54" t="s">
        <v>325</v>
      </c>
      <c r="D272" s="49" t="s">
        <v>66</v>
      </c>
      <c r="E272" s="52">
        <v>1215.6408</v>
      </c>
      <c r="F272" s="52">
        <v>17</v>
      </c>
      <c r="G272" s="52">
        <v>15</v>
      </c>
      <c r="H272" s="52">
        <v>1</v>
      </c>
      <c r="I272" s="60">
        <f t="shared" si="36"/>
        <v>4.62</v>
      </c>
      <c r="J272" s="61">
        <f t="shared" si="37"/>
        <v>3.3858</v>
      </c>
      <c r="K272" s="62">
        <f t="shared" si="38"/>
        <v>41.0058</v>
      </c>
      <c r="L272" s="62">
        <f t="shared" si="39"/>
        <v>49848.32351664</v>
      </c>
      <c r="M272" s="62"/>
      <c r="N272" s="63"/>
    </row>
    <row r="273" ht="45" hidden="1" outlineLevel="1" spans="1:14">
      <c r="A273" s="49">
        <v>8</v>
      </c>
      <c r="B273" s="54" t="s">
        <v>190</v>
      </c>
      <c r="C273" s="56" t="s">
        <v>326</v>
      </c>
      <c r="D273" s="49" t="s">
        <v>66</v>
      </c>
      <c r="E273" s="52">
        <v>858.104</v>
      </c>
      <c r="F273" s="50">
        <v>25</v>
      </c>
      <c r="G273" s="51">
        <v>40</v>
      </c>
      <c r="H273" s="52">
        <v>1</v>
      </c>
      <c r="I273" s="60">
        <f t="shared" si="36"/>
        <v>9.24</v>
      </c>
      <c r="J273" s="61">
        <f t="shared" si="37"/>
        <v>6.7716</v>
      </c>
      <c r="K273" s="62">
        <f t="shared" si="38"/>
        <v>82.0116</v>
      </c>
      <c r="L273" s="62">
        <f t="shared" si="39"/>
        <v>70374.4820064</v>
      </c>
      <c r="M273" s="62"/>
      <c r="N273" s="63"/>
    </row>
    <row r="274" ht="67.5" hidden="1" outlineLevel="1" spans="1:14">
      <c r="A274" s="49">
        <v>9</v>
      </c>
      <c r="B274" s="54" t="s">
        <v>327</v>
      </c>
      <c r="C274" s="54" t="s">
        <v>328</v>
      </c>
      <c r="D274" s="49" t="s">
        <v>95</v>
      </c>
      <c r="E274" s="52">
        <v>485.1</v>
      </c>
      <c r="F274" s="50">
        <v>100</v>
      </c>
      <c r="G274" s="55">
        <v>195</v>
      </c>
      <c r="H274" s="52">
        <v>10</v>
      </c>
      <c r="I274" s="60">
        <f t="shared" si="36"/>
        <v>42.7</v>
      </c>
      <c r="J274" s="61">
        <f t="shared" si="37"/>
        <v>31.293</v>
      </c>
      <c r="K274" s="62">
        <f t="shared" si="38"/>
        <v>378.993</v>
      </c>
      <c r="L274" s="62">
        <f t="shared" si="39"/>
        <v>183849.5043</v>
      </c>
      <c r="M274" s="62"/>
      <c r="N274" s="63"/>
    </row>
    <row r="275" ht="67.5" hidden="1" outlineLevel="1" spans="1:14">
      <c r="A275" s="49">
        <v>10</v>
      </c>
      <c r="B275" s="54" t="s">
        <v>329</v>
      </c>
      <c r="C275" s="54" t="s">
        <v>330</v>
      </c>
      <c r="D275" s="49" t="s">
        <v>203</v>
      </c>
      <c r="E275" s="52">
        <v>1</v>
      </c>
      <c r="F275" s="50">
        <v>500</v>
      </c>
      <c r="G275" s="51">
        <v>2400</v>
      </c>
      <c r="H275" s="52">
        <v>50</v>
      </c>
      <c r="I275" s="60">
        <f t="shared" si="36"/>
        <v>413</v>
      </c>
      <c r="J275" s="61">
        <f t="shared" si="37"/>
        <v>302.67</v>
      </c>
      <c r="K275" s="62">
        <f t="shared" si="38"/>
        <v>3665.67</v>
      </c>
      <c r="L275" s="62">
        <f t="shared" si="39"/>
        <v>3665.67</v>
      </c>
      <c r="M275" s="62"/>
      <c r="N275" s="63"/>
    </row>
    <row r="276" ht="39" hidden="1" customHeight="1" collapsed="1" spans="1:14">
      <c r="A276" s="57"/>
      <c r="B276" s="57"/>
      <c r="C276" s="57"/>
      <c r="D276" s="57"/>
      <c r="E276" s="57"/>
      <c r="F276" s="57"/>
      <c r="G276" s="57"/>
      <c r="H276" s="52"/>
      <c r="I276" s="64"/>
      <c r="J276" s="65"/>
      <c r="K276" s="66"/>
      <c r="L276" s="62">
        <f>SUM(L7:L275)</f>
        <v>5714477.93898891</v>
      </c>
      <c r="M276" s="62"/>
      <c r="N276" s="27"/>
    </row>
    <row r="277" ht="27" hidden="1" customHeight="1" spans="1:14">
      <c r="A277" s="58" t="s">
        <v>331</v>
      </c>
      <c r="B277" s="58"/>
      <c r="C277" s="58"/>
      <c r="D277" s="58"/>
      <c r="E277" s="58"/>
      <c r="F277" s="58"/>
      <c r="G277" s="58"/>
      <c r="H277" s="58"/>
      <c r="I277" s="58"/>
      <c r="J277" s="58"/>
      <c r="K277" s="67"/>
      <c r="L277" s="58"/>
      <c r="M277" s="58"/>
      <c r="N277" s="58"/>
    </row>
    <row r="283" spans="11:11">
      <c r="K283" s="42">
        <f>427/1.09/1.14</f>
        <v>343.634315145662</v>
      </c>
    </row>
    <row r="284" spans="5:5">
      <c r="E284" s="59"/>
    </row>
    <row r="285" spans="5:5">
      <c r="E285" s="59"/>
    </row>
    <row r="286" spans="5:9">
      <c r="E286" s="59"/>
      <c r="I286" s="7">
        <f>5425.07/1.09/1.14</f>
        <v>4365.90214067278</v>
      </c>
    </row>
    <row r="290" spans="9:9">
      <c r="I290" s="7">
        <f>I286/1550.96</f>
        <v>2.81496759469798</v>
      </c>
    </row>
  </sheetData>
  <autoFilter xmlns:etc="http://www.wps.cn/officeDocument/2017/etCustomData" ref="A4:N277" etc:filterBottomFollowUsedRange="0">
    <filterColumn colId="1">
      <customFilters>
        <customFilter operator="equal" val="水泥石粉垫层"/>
      </customFilters>
    </filterColumn>
    <extLst/>
  </autoFilter>
  <mergeCells count="41">
    <mergeCell ref="A1:N1"/>
    <mergeCell ref="F2:J2"/>
    <mergeCell ref="B5:C5"/>
    <mergeCell ref="B6:C6"/>
    <mergeCell ref="B33:C33"/>
    <mergeCell ref="B46:C46"/>
    <mergeCell ref="B52:C52"/>
    <mergeCell ref="B58:C58"/>
    <mergeCell ref="B72:C72"/>
    <mergeCell ref="B78:C78"/>
    <mergeCell ref="B92:C92"/>
    <mergeCell ref="B106:C106"/>
    <mergeCell ref="B107:C107"/>
    <mergeCell ref="B114:C114"/>
    <mergeCell ref="B125:C125"/>
    <mergeCell ref="B135:C135"/>
    <mergeCell ref="B145:C145"/>
    <mergeCell ref="B154:C154"/>
    <mergeCell ref="B170:C170"/>
    <mergeCell ref="B171:C171"/>
    <mergeCell ref="B186:C186"/>
    <mergeCell ref="B201:C201"/>
    <mergeCell ref="B210:C210"/>
    <mergeCell ref="B223:C223"/>
    <mergeCell ref="B231:C231"/>
    <mergeCell ref="B259:C259"/>
    <mergeCell ref="B265:C265"/>
    <mergeCell ref="A276:G276"/>
    <mergeCell ref="A277:N277"/>
    <mergeCell ref="A2:A4"/>
    <mergeCell ref="B2:B4"/>
    <mergeCell ref="C2:C4"/>
    <mergeCell ref="D2:D4"/>
    <mergeCell ref="E2:E4"/>
    <mergeCell ref="F3:F4"/>
    <mergeCell ref="G3:G4"/>
    <mergeCell ref="H3:H4"/>
    <mergeCell ref="K2:K4"/>
    <mergeCell ref="L2:L4"/>
    <mergeCell ref="M2:M4"/>
    <mergeCell ref="N2:N4"/>
  </mergeCells>
  <pageMargins left="0.554861111111111" right="0.554861111111111" top="0.409027777777778" bottom="0.409027777777778" header="0.5" footer="0.5"/>
  <pageSetup paperSize="9" scale="64" orientation="landscape" horizont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11"/>
  <sheetViews>
    <sheetView view="pageBreakPreview" zoomScaleNormal="130" workbookViewId="0">
      <pane ySplit="4" topLeftCell="A5" activePane="bottomLeft" state="frozen"/>
      <selection/>
      <selection pane="bottomLeft" activeCell="K9" sqref="K9"/>
    </sheetView>
  </sheetViews>
  <sheetFormatPr defaultColWidth="10.2857142857143" defaultRowHeight="14.25"/>
  <cols>
    <col min="1" max="1" width="11.1428571428571" style="7" customWidth="1"/>
    <col min="2" max="2" width="16.5714285714286" style="7" customWidth="1"/>
    <col min="3" max="3" width="33.8571428571429" style="7" customWidth="1"/>
    <col min="4" max="4" width="8.23809523809524" style="7" customWidth="1"/>
    <col min="5" max="5" width="15.1428571428571" style="138" customWidth="1"/>
    <col min="6" max="8" width="12.9619047619048" style="138" customWidth="1"/>
    <col min="9" max="9" width="15.647619047619" style="138" customWidth="1"/>
    <col min="10" max="10" width="13.2857142857143" style="138" customWidth="1"/>
    <col min="11" max="11" width="12" style="139" customWidth="1"/>
    <col min="12" max="12" width="16" style="138" customWidth="1"/>
    <col min="13" max="16384" width="10.2857142857143" style="7"/>
  </cols>
  <sheetData>
    <row r="1" s="7" customFormat="1" ht="33" customHeight="1" spans="1:13">
      <c r="A1" s="43" t="s">
        <v>332</v>
      </c>
      <c r="B1" s="43"/>
      <c r="C1" s="43"/>
      <c r="D1" s="43"/>
      <c r="E1" s="140"/>
      <c r="F1" s="140"/>
      <c r="G1" s="140"/>
      <c r="H1" s="140"/>
      <c r="I1" s="140"/>
      <c r="J1" s="140"/>
      <c r="K1" s="140"/>
      <c r="L1" s="140"/>
      <c r="M1" s="43"/>
    </row>
    <row r="2" s="2" customFormat="1" ht="11.25" spans="1:13">
      <c r="A2" s="44" t="s">
        <v>29</v>
      </c>
      <c r="B2" s="141" t="s">
        <v>47</v>
      </c>
      <c r="C2" s="141" t="s">
        <v>48</v>
      </c>
      <c r="D2" s="141" t="s">
        <v>49</v>
      </c>
      <c r="E2" s="142" t="s">
        <v>50</v>
      </c>
      <c r="F2" s="143" t="s">
        <v>51</v>
      </c>
      <c r="G2" s="144"/>
      <c r="H2" s="144"/>
      <c r="I2" s="144"/>
      <c r="J2" s="156"/>
      <c r="K2" s="147" t="s">
        <v>52</v>
      </c>
      <c r="L2" s="147" t="s">
        <v>53</v>
      </c>
      <c r="M2" s="147" t="s">
        <v>55</v>
      </c>
    </row>
    <row r="3" s="2" customFormat="1" ht="33.75" spans="1:13">
      <c r="A3" s="44"/>
      <c r="B3" s="145"/>
      <c r="C3" s="145"/>
      <c r="D3" s="145"/>
      <c r="E3" s="146"/>
      <c r="F3" s="147" t="s">
        <v>56</v>
      </c>
      <c r="G3" s="147" t="s">
        <v>57</v>
      </c>
      <c r="H3" s="147" t="s">
        <v>58</v>
      </c>
      <c r="I3" s="157" t="s">
        <v>59</v>
      </c>
      <c r="J3" s="46" t="s">
        <v>60</v>
      </c>
      <c r="K3" s="158"/>
      <c r="L3" s="158"/>
      <c r="M3" s="158"/>
    </row>
    <row r="4" s="2" customFormat="1" ht="11.25" spans="1:13">
      <c r="A4" s="44"/>
      <c r="B4" s="148"/>
      <c r="C4" s="148"/>
      <c r="D4" s="148"/>
      <c r="E4" s="149"/>
      <c r="F4" s="150"/>
      <c r="G4" s="150"/>
      <c r="H4" s="150"/>
      <c r="I4" s="157">
        <v>0.14</v>
      </c>
      <c r="J4" s="157">
        <v>0.09</v>
      </c>
      <c r="K4" s="150"/>
      <c r="L4" s="150"/>
      <c r="M4" s="150"/>
    </row>
    <row r="5" s="2" customFormat="1" ht="12" spans="1:13">
      <c r="A5" s="47" t="s">
        <v>61</v>
      </c>
      <c r="B5" s="48" t="s">
        <v>333</v>
      </c>
      <c r="C5" s="48"/>
      <c r="D5" s="49"/>
      <c r="E5" s="52"/>
      <c r="F5" s="52"/>
      <c r="G5" s="46"/>
      <c r="H5" s="52"/>
      <c r="I5" s="159"/>
      <c r="J5" s="160"/>
      <c r="K5" s="62"/>
      <c r="L5" s="63"/>
      <c r="M5" s="27"/>
    </row>
    <row r="6" s="2" customFormat="1" ht="67.5" spans="1:13">
      <c r="A6" s="49">
        <v>1</v>
      </c>
      <c r="B6" s="49" t="s">
        <v>334</v>
      </c>
      <c r="C6" s="151" t="s">
        <v>335</v>
      </c>
      <c r="D6" s="133" t="s">
        <v>66</v>
      </c>
      <c r="E6" s="52">
        <v>13089</v>
      </c>
      <c r="F6" s="50">
        <v>3</v>
      </c>
      <c r="G6" s="51">
        <v>0</v>
      </c>
      <c r="H6" s="52">
        <v>6.5</v>
      </c>
      <c r="I6" s="60">
        <f>(F6+G6+H6)*$I$4</f>
        <v>1.33</v>
      </c>
      <c r="J6" s="61">
        <f>(F6+G6+H6+I6)*$J$4</f>
        <v>0.9747</v>
      </c>
      <c r="K6" s="62">
        <f>F6+G6+H6+I6+J6</f>
        <v>11.8047</v>
      </c>
      <c r="L6" s="62">
        <f>K6*E6</f>
        <v>154511.7183</v>
      </c>
      <c r="M6" s="63"/>
    </row>
    <row r="7" s="2" customFormat="1" ht="11.25" spans="1:13">
      <c r="A7" s="49" t="s">
        <v>134</v>
      </c>
      <c r="B7" s="152" t="s">
        <v>336</v>
      </c>
      <c r="C7" s="153"/>
      <c r="D7" s="119"/>
      <c r="E7" s="52"/>
      <c r="F7" s="50"/>
      <c r="G7" s="51"/>
      <c r="H7" s="52"/>
      <c r="I7" s="60"/>
      <c r="J7" s="61"/>
      <c r="K7" s="62"/>
      <c r="L7" s="62"/>
      <c r="M7" s="63"/>
    </row>
    <row r="8" s="2" customFormat="1" ht="90" spans="1:13">
      <c r="A8" s="49">
        <v>1</v>
      </c>
      <c r="B8" s="119" t="s">
        <v>337</v>
      </c>
      <c r="C8" s="119" t="s">
        <v>338</v>
      </c>
      <c r="D8" s="119" t="s">
        <v>339</v>
      </c>
      <c r="E8" s="52">
        <v>1</v>
      </c>
      <c r="F8" s="50">
        <f>G8*0.15</f>
        <v>570</v>
      </c>
      <c r="G8" s="51">
        <v>3800</v>
      </c>
      <c r="H8" s="52">
        <f>G8*0.06</f>
        <v>228</v>
      </c>
      <c r="I8" s="60">
        <f>(F8+G8+H8)*$I$4</f>
        <v>643.72</v>
      </c>
      <c r="J8" s="61">
        <f>(F8+G8+H8+I8)*$J$4</f>
        <v>471.7548</v>
      </c>
      <c r="K8" s="62">
        <f t="shared" ref="K8:K34" si="0">F8+G8+H8+I8+J8</f>
        <v>5713.4748</v>
      </c>
      <c r="L8" s="62">
        <f t="shared" ref="L8:L34" si="1">K8*E8</f>
        <v>5713.4748</v>
      </c>
      <c r="M8" s="63"/>
    </row>
    <row r="9" s="2" customFormat="1" ht="90" spans="1:13">
      <c r="A9" s="49">
        <v>2</v>
      </c>
      <c r="B9" s="119" t="s">
        <v>340</v>
      </c>
      <c r="C9" s="119" t="s">
        <v>341</v>
      </c>
      <c r="D9" s="119" t="s">
        <v>339</v>
      </c>
      <c r="E9" s="52">
        <v>5</v>
      </c>
      <c r="F9" s="50">
        <f t="shared" ref="F9:F40" si="2">G9*0.15</f>
        <v>1950</v>
      </c>
      <c r="G9" s="51">
        <v>13000</v>
      </c>
      <c r="H9" s="52">
        <f t="shared" ref="H9:H40" si="3">G9*0.06</f>
        <v>780</v>
      </c>
      <c r="I9" s="60">
        <f>(F9+G9+H9)*$I$4</f>
        <v>2202.2</v>
      </c>
      <c r="J9" s="61">
        <f>(F9+G9+H9+I9)*$J$4</f>
        <v>1613.898</v>
      </c>
      <c r="K9" s="62">
        <f t="shared" si="0"/>
        <v>19546.098</v>
      </c>
      <c r="L9" s="62">
        <f t="shared" si="1"/>
        <v>97730.49</v>
      </c>
      <c r="M9" s="63"/>
    </row>
    <row r="10" s="2" customFormat="1" ht="90" spans="1:13">
      <c r="A10" s="49">
        <v>3</v>
      </c>
      <c r="B10" s="119" t="s">
        <v>342</v>
      </c>
      <c r="C10" s="119" t="s">
        <v>343</v>
      </c>
      <c r="D10" s="119" t="s">
        <v>339</v>
      </c>
      <c r="E10" s="52">
        <v>5</v>
      </c>
      <c r="F10" s="50">
        <f t="shared" si="2"/>
        <v>1275</v>
      </c>
      <c r="G10" s="51">
        <v>8500</v>
      </c>
      <c r="H10" s="52">
        <f t="shared" si="3"/>
        <v>510</v>
      </c>
      <c r="I10" s="60">
        <f>(F10+G10+H10)*$I$4</f>
        <v>1439.9</v>
      </c>
      <c r="J10" s="61">
        <f>(F10+G10+H10+I10)*$J$4</f>
        <v>1055.241</v>
      </c>
      <c r="K10" s="62">
        <f t="shared" si="0"/>
        <v>12780.141</v>
      </c>
      <c r="L10" s="62">
        <f t="shared" si="1"/>
        <v>63900.705</v>
      </c>
      <c r="M10" s="63"/>
    </row>
    <row r="11" s="2" customFormat="1" ht="90" spans="1:13">
      <c r="A11" s="49">
        <v>4</v>
      </c>
      <c r="B11" s="119" t="s">
        <v>344</v>
      </c>
      <c r="C11" s="119" t="s">
        <v>345</v>
      </c>
      <c r="D11" s="119" t="s">
        <v>339</v>
      </c>
      <c r="E11" s="52">
        <v>2</v>
      </c>
      <c r="F11" s="50">
        <f t="shared" si="2"/>
        <v>1200</v>
      </c>
      <c r="G11" s="51">
        <v>8000</v>
      </c>
      <c r="H11" s="52">
        <f t="shared" si="3"/>
        <v>480</v>
      </c>
      <c r="I11" s="60">
        <f>(F11+G11+H11)*$I$4</f>
        <v>1355.2</v>
      </c>
      <c r="J11" s="61">
        <f>(F11+G11+H11+I11)*$J$4</f>
        <v>993.168</v>
      </c>
      <c r="K11" s="62">
        <f t="shared" si="0"/>
        <v>12028.368</v>
      </c>
      <c r="L11" s="62">
        <f t="shared" si="1"/>
        <v>24056.736</v>
      </c>
      <c r="M11" s="63"/>
    </row>
    <row r="12" s="2" customFormat="1" ht="90" spans="1:13">
      <c r="A12" s="49">
        <v>5</v>
      </c>
      <c r="B12" s="119" t="s">
        <v>346</v>
      </c>
      <c r="C12" s="119" t="s">
        <v>347</v>
      </c>
      <c r="D12" s="119" t="s">
        <v>339</v>
      </c>
      <c r="E12" s="52">
        <v>10</v>
      </c>
      <c r="F12" s="50">
        <f t="shared" si="2"/>
        <v>1095</v>
      </c>
      <c r="G12" s="51">
        <v>7300</v>
      </c>
      <c r="H12" s="52">
        <f t="shared" si="3"/>
        <v>438</v>
      </c>
      <c r="I12" s="60">
        <f>(F12+G12+H12)*$I$4</f>
        <v>1236.62</v>
      </c>
      <c r="J12" s="61">
        <f>(F12+G12+H12+I12)*$J$4</f>
        <v>906.2658</v>
      </c>
      <c r="K12" s="62">
        <f t="shared" si="0"/>
        <v>10975.8858</v>
      </c>
      <c r="L12" s="62">
        <f t="shared" si="1"/>
        <v>109758.858</v>
      </c>
      <c r="M12" s="63"/>
    </row>
    <row r="13" s="2" customFormat="1" ht="90" spans="1:13">
      <c r="A13" s="49">
        <v>6</v>
      </c>
      <c r="B13" s="119" t="s">
        <v>348</v>
      </c>
      <c r="C13" s="119" t="s">
        <v>349</v>
      </c>
      <c r="D13" s="119" t="s">
        <v>339</v>
      </c>
      <c r="E13" s="52">
        <v>9</v>
      </c>
      <c r="F13" s="50">
        <f t="shared" si="2"/>
        <v>300</v>
      </c>
      <c r="G13" s="51">
        <v>2000</v>
      </c>
      <c r="H13" s="52">
        <f t="shared" si="3"/>
        <v>120</v>
      </c>
      <c r="I13" s="60">
        <f>(F13+G13+H13)*$I$4</f>
        <v>338.8</v>
      </c>
      <c r="J13" s="61">
        <f>(F13+G13+H13+I13)*$J$4</f>
        <v>248.292</v>
      </c>
      <c r="K13" s="62">
        <f t="shared" si="0"/>
        <v>3007.092</v>
      </c>
      <c r="L13" s="62">
        <f t="shared" si="1"/>
        <v>27063.828</v>
      </c>
      <c r="M13" s="63"/>
    </row>
    <row r="14" s="2" customFormat="1" ht="90" spans="1:13">
      <c r="A14" s="49">
        <v>7</v>
      </c>
      <c r="B14" s="119" t="s">
        <v>350</v>
      </c>
      <c r="C14" s="119" t="s">
        <v>351</v>
      </c>
      <c r="D14" s="119" t="s">
        <v>339</v>
      </c>
      <c r="E14" s="52">
        <v>2</v>
      </c>
      <c r="F14" s="50">
        <f t="shared" si="2"/>
        <v>675</v>
      </c>
      <c r="G14" s="51">
        <v>4500</v>
      </c>
      <c r="H14" s="52">
        <f t="shared" si="3"/>
        <v>270</v>
      </c>
      <c r="I14" s="60">
        <f>(F14+G14+H14)*$I$4</f>
        <v>762.3</v>
      </c>
      <c r="J14" s="61">
        <f>(F14+G14+H14+I14)*$J$4</f>
        <v>558.657</v>
      </c>
      <c r="K14" s="62">
        <f t="shared" si="0"/>
        <v>6765.957</v>
      </c>
      <c r="L14" s="62">
        <f t="shared" si="1"/>
        <v>13531.914</v>
      </c>
      <c r="M14" s="63"/>
    </row>
    <row r="15" s="2" customFormat="1" ht="90" spans="1:13">
      <c r="A15" s="49">
        <v>8</v>
      </c>
      <c r="B15" s="119" t="s">
        <v>352</v>
      </c>
      <c r="C15" s="119" t="s">
        <v>353</v>
      </c>
      <c r="D15" s="119" t="s">
        <v>339</v>
      </c>
      <c r="E15" s="52">
        <v>9</v>
      </c>
      <c r="F15" s="50">
        <f t="shared" si="2"/>
        <v>630</v>
      </c>
      <c r="G15" s="51">
        <v>4200</v>
      </c>
      <c r="H15" s="52">
        <f t="shared" si="3"/>
        <v>252</v>
      </c>
      <c r="I15" s="60">
        <f>(F15+G15+H15)*$I$4</f>
        <v>711.48</v>
      </c>
      <c r="J15" s="61">
        <f>(F15+G15+H15+I15)*$J$4</f>
        <v>521.4132</v>
      </c>
      <c r="K15" s="62">
        <f t="shared" si="0"/>
        <v>6314.8932</v>
      </c>
      <c r="L15" s="62">
        <f t="shared" si="1"/>
        <v>56834.0388</v>
      </c>
      <c r="M15" s="63"/>
    </row>
    <row r="16" s="2" customFormat="1" ht="90" spans="1:13">
      <c r="A16" s="49">
        <v>9</v>
      </c>
      <c r="B16" s="119" t="s">
        <v>354</v>
      </c>
      <c r="C16" s="119" t="s">
        <v>355</v>
      </c>
      <c r="D16" s="119" t="s">
        <v>339</v>
      </c>
      <c r="E16" s="52">
        <v>5</v>
      </c>
      <c r="F16" s="50">
        <f t="shared" si="2"/>
        <v>525</v>
      </c>
      <c r="G16" s="51">
        <v>3500</v>
      </c>
      <c r="H16" s="52">
        <f t="shared" si="3"/>
        <v>210</v>
      </c>
      <c r="I16" s="60">
        <f>(F16+G16+H16)*$I$4</f>
        <v>592.9</v>
      </c>
      <c r="J16" s="61">
        <f>(F16+G16+H16+I16)*$J$4</f>
        <v>434.511</v>
      </c>
      <c r="K16" s="62">
        <f t="shared" si="0"/>
        <v>5262.411</v>
      </c>
      <c r="L16" s="62">
        <f t="shared" si="1"/>
        <v>26312.055</v>
      </c>
      <c r="M16" s="63"/>
    </row>
    <row r="17" s="2" customFormat="1" ht="90" spans="1:13">
      <c r="A17" s="49">
        <v>10</v>
      </c>
      <c r="B17" s="119" t="s">
        <v>356</v>
      </c>
      <c r="C17" s="119" t="s">
        <v>357</v>
      </c>
      <c r="D17" s="119" t="s">
        <v>339</v>
      </c>
      <c r="E17" s="52">
        <v>7</v>
      </c>
      <c r="F17" s="50">
        <f t="shared" si="2"/>
        <v>225</v>
      </c>
      <c r="G17" s="51">
        <v>1500</v>
      </c>
      <c r="H17" s="52">
        <f t="shared" si="3"/>
        <v>90</v>
      </c>
      <c r="I17" s="60">
        <f>(F17+G17+H17)*$I$4</f>
        <v>254.1</v>
      </c>
      <c r="J17" s="61">
        <f>(F17+G17+H17+I17)*$J$4</f>
        <v>186.219</v>
      </c>
      <c r="K17" s="62">
        <f t="shared" si="0"/>
        <v>2255.319</v>
      </c>
      <c r="L17" s="62">
        <f t="shared" si="1"/>
        <v>15787.233</v>
      </c>
      <c r="M17" s="63"/>
    </row>
    <row r="18" s="2" customFormat="1" ht="90" spans="1:13">
      <c r="A18" s="49">
        <v>11</v>
      </c>
      <c r="B18" s="119" t="s">
        <v>358</v>
      </c>
      <c r="C18" s="119" t="s">
        <v>359</v>
      </c>
      <c r="D18" s="119" t="s">
        <v>339</v>
      </c>
      <c r="E18" s="52">
        <v>11</v>
      </c>
      <c r="F18" s="50">
        <f t="shared" si="2"/>
        <v>240</v>
      </c>
      <c r="G18" s="51">
        <v>1600</v>
      </c>
      <c r="H18" s="52">
        <f t="shared" si="3"/>
        <v>96</v>
      </c>
      <c r="I18" s="60">
        <f>(F18+G18+H18)*$I$4</f>
        <v>271.04</v>
      </c>
      <c r="J18" s="61">
        <f>(F18+G18+H18+I18)*$J$4</f>
        <v>198.6336</v>
      </c>
      <c r="K18" s="62">
        <f t="shared" si="0"/>
        <v>2405.6736</v>
      </c>
      <c r="L18" s="62">
        <f t="shared" si="1"/>
        <v>26462.4096</v>
      </c>
      <c r="M18" s="63"/>
    </row>
    <row r="19" s="2" customFormat="1" ht="90" spans="1:13">
      <c r="A19" s="49">
        <v>12</v>
      </c>
      <c r="B19" s="119" t="s">
        <v>360</v>
      </c>
      <c r="C19" s="119" t="s">
        <v>361</v>
      </c>
      <c r="D19" s="119" t="s">
        <v>339</v>
      </c>
      <c r="E19" s="52">
        <v>3</v>
      </c>
      <c r="F19" s="50">
        <f t="shared" si="2"/>
        <v>180</v>
      </c>
      <c r="G19" s="51">
        <v>1200</v>
      </c>
      <c r="H19" s="52">
        <f t="shared" si="3"/>
        <v>72</v>
      </c>
      <c r="I19" s="60">
        <f>(F19+G19+H19)*$I$4</f>
        <v>203.28</v>
      </c>
      <c r="J19" s="61">
        <f>(F19+G19+H19+I19)*$J$4</f>
        <v>148.9752</v>
      </c>
      <c r="K19" s="62">
        <f t="shared" si="0"/>
        <v>1804.2552</v>
      </c>
      <c r="L19" s="62">
        <f t="shared" si="1"/>
        <v>5412.7656</v>
      </c>
      <c r="M19" s="63"/>
    </row>
    <row r="20" s="2" customFormat="1" ht="90" spans="1:13">
      <c r="A20" s="49">
        <v>13</v>
      </c>
      <c r="B20" s="119" t="s">
        <v>362</v>
      </c>
      <c r="C20" s="119" t="s">
        <v>363</v>
      </c>
      <c r="D20" s="119" t="s">
        <v>339</v>
      </c>
      <c r="E20" s="52">
        <v>10</v>
      </c>
      <c r="F20" s="50">
        <f t="shared" si="2"/>
        <v>75</v>
      </c>
      <c r="G20" s="51">
        <v>500</v>
      </c>
      <c r="H20" s="52">
        <f t="shared" si="3"/>
        <v>30</v>
      </c>
      <c r="I20" s="60">
        <f>(F20+G20+H20)*$I$4</f>
        <v>84.7</v>
      </c>
      <c r="J20" s="61">
        <f>(F20+G20+H20+I20)*$J$4</f>
        <v>62.073</v>
      </c>
      <c r="K20" s="62">
        <f t="shared" si="0"/>
        <v>751.773</v>
      </c>
      <c r="L20" s="62">
        <f t="shared" si="1"/>
        <v>7517.73</v>
      </c>
      <c r="M20" s="63"/>
    </row>
    <row r="21" s="2" customFormat="1" ht="90" spans="1:13">
      <c r="A21" s="49">
        <v>14</v>
      </c>
      <c r="B21" s="119" t="s">
        <v>364</v>
      </c>
      <c r="C21" s="119" t="s">
        <v>365</v>
      </c>
      <c r="D21" s="119" t="s">
        <v>339</v>
      </c>
      <c r="E21" s="52">
        <v>28</v>
      </c>
      <c r="F21" s="50">
        <f t="shared" si="2"/>
        <v>360</v>
      </c>
      <c r="G21" s="51">
        <v>2400</v>
      </c>
      <c r="H21" s="52">
        <f t="shared" si="3"/>
        <v>144</v>
      </c>
      <c r="I21" s="60">
        <f>(F21+G21+H21)*$I$4</f>
        <v>406.56</v>
      </c>
      <c r="J21" s="61">
        <f>(F21+G21+H21+I21)*$J$4</f>
        <v>297.9504</v>
      </c>
      <c r="K21" s="62">
        <f t="shared" si="0"/>
        <v>3608.5104</v>
      </c>
      <c r="L21" s="62">
        <f t="shared" si="1"/>
        <v>101038.2912</v>
      </c>
      <c r="M21" s="63"/>
    </row>
    <row r="22" s="2" customFormat="1" ht="90" spans="1:13">
      <c r="A22" s="49">
        <v>15</v>
      </c>
      <c r="B22" s="119" t="s">
        <v>366</v>
      </c>
      <c r="C22" s="119" t="s">
        <v>367</v>
      </c>
      <c r="D22" s="119" t="s">
        <v>339</v>
      </c>
      <c r="E22" s="52">
        <v>20</v>
      </c>
      <c r="F22" s="50">
        <f t="shared" si="2"/>
        <v>600</v>
      </c>
      <c r="G22" s="51">
        <v>4000</v>
      </c>
      <c r="H22" s="52">
        <f t="shared" si="3"/>
        <v>240</v>
      </c>
      <c r="I22" s="60">
        <f>(F22+G22+H22)*$I$4</f>
        <v>677.6</v>
      </c>
      <c r="J22" s="61">
        <f>(F22+G22+H22+I22)*$J$4</f>
        <v>496.584</v>
      </c>
      <c r="K22" s="62">
        <f t="shared" si="0"/>
        <v>6014.184</v>
      </c>
      <c r="L22" s="62">
        <f t="shared" si="1"/>
        <v>120283.68</v>
      </c>
      <c r="M22" s="63"/>
    </row>
    <row r="23" s="2" customFormat="1" ht="90" spans="1:13">
      <c r="A23" s="49">
        <v>16</v>
      </c>
      <c r="B23" s="119" t="s">
        <v>368</v>
      </c>
      <c r="C23" s="119" t="s">
        <v>369</v>
      </c>
      <c r="D23" s="119" t="s">
        <v>339</v>
      </c>
      <c r="E23" s="52">
        <v>8</v>
      </c>
      <c r="F23" s="50">
        <f t="shared" si="2"/>
        <v>390</v>
      </c>
      <c r="G23" s="51">
        <v>2600</v>
      </c>
      <c r="H23" s="52">
        <f t="shared" si="3"/>
        <v>156</v>
      </c>
      <c r="I23" s="60">
        <f>(F23+G23+H23)*$I$4</f>
        <v>440.44</v>
      </c>
      <c r="J23" s="61">
        <f>(F23+G23+H23+I23)*$J$4</f>
        <v>322.7796</v>
      </c>
      <c r="K23" s="62">
        <f t="shared" si="0"/>
        <v>3909.2196</v>
      </c>
      <c r="L23" s="62">
        <f t="shared" si="1"/>
        <v>31273.7568</v>
      </c>
      <c r="M23" s="63"/>
    </row>
    <row r="24" s="2" customFormat="1" ht="90" spans="1:13">
      <c r="A24" s="49">
        <v>17</v>
      </c>
      <c r="B24" s="119" t="s">
        <v>370</v>
      </c>
      <c r="C24" s="119" t="s">
        <v>371</v>
      </c>
      <c r="D24" s="119" t="s">
        <v>339</v>
      </c>
      <c r="E24" s="52">
        <v>1</v>
      </c>
      <c r="F24" s="50">
        <f t="shared" si="2"/>
        <v>1275</v>
      </c>
      <c r="G24" s="51">
        <v>8500</v>
      </c>
      <c r="H24" s="52">
        <f t="shared" si="3"/>
        <v>510</v>
      </c>
      <c r="I24" s="60">
        <f>(F24+G24+H24)*$I$4</f>
        <v>1439.9</v>
      </c>
      <c r="J24" s="61">
        <f>(F24+G24+H24+I24)*$J$4</f>
        <v>1055.241</v>
      </c>
      <c r="K24" s="62">
        <f t="shared" si="0"/>
        <v>12780.141</v>
      </c>
      <c r="L24" s="62">
        <f t="shared" si="1"/>
        <v>12780.141</v>
      </c>
      <c r="M24" s="63"/>
    </row>
    <row r="25" s="2" customFormat="1" ht="90" spans="1:13">
      <c r="A25" s="49">
        <v>18</v>
      </c>
      <c r="B25" s="119" t="s">
        <v>372</v>
      </c>
      <c r="C25" s="119" t="s">
        <v>373</v>
      </c>
      <c r="D25" s="119" t="s">
        <v>339</v>
      </c>
      <c r="E25" s="52">
        <v>2</v>
      </c>
      <c r="F25" s="50">
        <f t="shared" si="2"/>
        <v>975</v>
      </c>
      <c r="G25" s="51">
        <v>6500</v>
      </c>
      <c r="H25" s="52">
        <f t="shared" si="3"/>
        <v>390</v>
      </c>
      <c r="I25" s="60">
        <f>(F25+G25+H25)*$I$4</f>
        <v>1101.1</v>
      </c>
      <c r="J25" s="61">
        <f>(F25+G25+H25+I25)*$J$4</f>
        <v>806.949</v>
      </c>
      <c r="K25" s="62">
        <f t="shared" si="0"/>
        <v>9773.049</v>
      </c>
      <c r="L25" s="62">
        <f t="shared" si="1"/>
        <v>19546.098</v>
      </c>
      <c r="M25" s="63"/>
    </row>
    <row r="26" s="2" customFormat="1" ht="90" spans="1:13">
      <c r="A26" s="49">
        <v>19</v>
      </c>
      <c r="B26" s="119" t="s">
        <v>374</v>
      </c>
      <c r="C26" s="119" t="s">
        <v>375</v>
      </c>
      <c r="D26" s="119" t="s">
        <v>339</v>
      </c>
      <c r="E26" s="52">
        <v>1</v>
      </c>
      <c r="F26" s="50">
        <f t="shared" si="2"/>
        <v>1950</v>
      </c>
      <c r="G26" s="51">
        <v>13000</v>
      </c>
      <c r="H26" s="52">
        <f t="shared" si="3"/>
        <v>780</v>
      </c>
      <c r="I26" s="60">
        <f>(F26+G26+H26)*$I$4</f>
        <v>2202.2</v>
      </c>
      <c r="J26" s="61">
        <f>(F26+G26+H26+I26)*$J$4</f>
        <v>1613.898</v>
      </c>
      <c r="K26" s="62">
        <f t="shared" si="0"/>
        <v>19546.098</v>
      </c>
      <c r="L26" s="62">
        <f t="shared" si="1"/>
        <v>19546.098</v>
      </c>
      <c r="M26" s="63"/>
    </row>
    <row r="27" s="2" customFormat="1" ht="90" spans="1:13">
      <c r="A27" s="49">
        <v>20</v>
      </c>
      <c r="B27" s="119" t="s">
        <v>376</v>
      </c>
      <c r="C27" s="119" t="s">
        <v>377</v>
      </c>
      <c r="D27" s="119" t="s">
        <v>339</v>
      </c>
      <c r="E27" s="52">
        <v>2</v>
      </c>
      <c r="F27" s="50">
        <f t="shared" si="2"/>
        <v>600</v>
      </c>
      <c r="G27" s="51">
        <v>4000</v>
      </c>
      <c r="H27" s="52">
        <f t="shared" si="3"/>
        <v>240</v>
      </c>
      <c r="I27" s="60">
        <f>(F27+G27+H27)*$I$4</f>
        <v>677.6</v>
      </c>
      <c r="J27" s="61">
        <f>(F27+G27+H27+I27)*$J$4</f>
        <v>496.584</v>
      </c>
      <c r="K27" s="62">
        <f t="shared" si="0"/>
        <v>6014.184</v>
      </c>
      <c r="L27" s="62">
        <f t="shared" si="1"/>
        <v>12028.368</v>
      </c>
      <c r="M27" s="63"/>
    </row>
    <row r="28" s="2" customFormat="1" ht="90" spans="1:13">
      <c r="A28" s="49">
        <v>21</v>
      </c>
      <c r="B28" s="119" t="s">
        <v>378</v>
      </c>
      <c r="C28" s="119" t="s">
        <v>379</v>
      </c>
      <c r="D28" s="119" t="s">
        <v>339</v>
      </c>
      <c r="E28" s="52">
        <v>20</v>
      </c>
      <c r="F28" s="50">
        <f t="shared" si="2"/>
        <v>420</v>
      </c>
      <c r="G28" s="51">
        <v>2800</v>
      </c>
      <c r="H28" s="52">
        <f t="shared" si="3"/>
        <v>168</v>
      </c>
      <c r="I28" s="60">
        <f>(F28+G28+H28)*$I$4</f>
        <v>474.32</v>
      </c>
      <c r="J28" s="61">
        <f>(F28+G28+H28+I28)*$J$4</f>
        <v>347.6088</v>
      </c>
      <c r="K28" s="62">
        <f t="shared" si="0"/>
        <v>4209.9288</v>
      </c>
      <c r="L28" s="62">
        <f t="shared" si="1"/>
        <v>84198.576</v>
      </c>
      <c r="M28" s="63"/>
    </row>
    <row r="29" s="2" customFormat="1" ht="90" spans="1:13">
      <c r="A29" s="154">
        <v>22</v>
      </c>
      <c r="B29" s="100" t="s">
        <v>380</v>
      </c>
      <c r="C29" s="100" t="s">
        <v>381</v>
      </c>
      <c r="D29" s="100" t="s">
        <v>339</v>
      </c>
      <c r="E29" s="155">
        <f>3+12</f>
        <v>15</v>
      </c>
      <c r="F29" s="50">
        <f t="shared" si="2"/>
        <v>315</v>
      </c>
      <c r="G29" s="51">
        <v>2100</v>
      </c>
      <c r="H29" s="52">
        <f t="shared" si="3"/>
        <v>126</v>
      </c>
      <c r="I29" s="60">
        <f>(F29+G29+H29)*$I$4</f>
        <v>355.74</v>
      </c>
      <c r="J29" s="61">
        <f>(F29+G29+H29+I29)*$J$4</f>
        <v>260.7066</v>
      </c>
      <c r="K29" s="62">
        <f t="shared" si="0"/>
        <v>3157.4466</v>
      </c>
      <c r="L29" s="62">
        <f t="shared" si="1"/>
        <v>47361.699</v>
      </c>
      <c r="M29" s="63"/>
    </row>
    <row r="30" s="2" customFormat="1" ht="90" spans="1:13">
      <c r="A30" s="49">
        <v>23</v>
      </c>
      <c r="B30" s="100" t="s">
        <v>382</v>
      </c>
      <c r="C30" s="100" t="s">
        <v>383</v>
      </c>
      <c r="D30" s="100" t="s">
        <v>339</v>
      </c>
      <c r="E30" s="155">
        <v>0</v>
      </c>
      <c r="F30" s="50">
        <f t="shared" si="2"/>
        <v>210</v>
      </c>
      <c r="G30" s="51">
        <v>1400</v>
      </c>
      <c r="H30" s="52">
        <f t="shared" si="3"/>
        <v>84</v>
      </c>
      <c r="I30" s="60">
        <f>(F30+G30+H30)*$I$4</f>
        <v>237.16</v>
      </c>
      <c r="J30" s="61">
        <f>(F30+G30+H30+I30)*$J$4</f>
        <v>173.8044</v>
      </c>
      <c r="K30" s="62">
        <f t="shared" si="0"/>
        <v>2104.9644</v>
      </c>
      <c r="L30" s="62">
        <f t="shared" si="1"/>
        <v>0</v>
      </c>
      <c r="M30" s="63"/>
    </row>
    <row r="31" s="2" customFormat="1" ht="90" spans="1:13">
      <c r="A31" s="49">
        <v>24</v>
      </c>
      <c r="B31" s="119" t="s">
        <v>384</v>
      </c>
      <c r="C31" s="119" t="s">
        <v>385</v>
      </c>
      <c r="D31" s="119" t="s">
        <v>339</v>
      </c>
      <c r="E31" s="52">
        <v>17</v>
      </c>
      <c r="F31" s="50">
        <f t="shared" si="2"/>
        <v>195</v>
      </c>
      <c r="G31" s="51">
        <v>1300</v>
      </c>
      <c r="H31" s="52">
        <f t="shared" si="3"/>
        <v>78</v>
      </c>
      <c r="I31" s="60">
        <f>(F31+G31+H31)*$I$4</f>
        <v>220.22</v>
      </c>
      <c r="J31" s="61">
        <f>(F31+G31+H31+I31)*$J$4</f>
        <v>161.3898</v>
      </c>
      <c r="K31" s="62">
        <f t="shared" si="0"/>
        <v>1954.6098</v>
      </c>
      <c r="L31" s="62">
        <f t="shared" si="1"/>
        <v>33228.3666</v>
      </c>
      <c r="M31" s="63"/>
    </row>
    <row r="32" s="2" customFormat="1" ht="90" spans="1:13">
      <c r="A32" s="49">
        <v>25</v>
      </c>
      <c r="B32" s="119" t="s">
        <v>386</v>
      </c>
      <c r="C32" s="119" t="s">
        <v>387</v>
      </c>
      <c r="D32" s="119" t="s">
        <v>339</v>
      </c>
      <c r="E32" s="52">
        <v>8</v>
      </c>
      <c r="F32" s="50">
        <f t="shared" si="2"/>
        <v>255</v>
      </c>
      <c r="G32" s="51">
        <v>1700</v>
      </c>
      <c r="H32" s="52">
        <f t="shared" si="3"/>
        <v>102</v>
      </c>
      <c r="I32" s="60">
        <f>(F32+G32+H32)*$I$4</f>
        <v>287.98</v>
      </c>
      <c r="J32" s="61">
        <f>(F32+G32+H32+I32)*$J$4</f>
        <v>211.0482</v>
      </c>
      <c r="K32" s="62">
        <f t="shared" si="0"/>
        <v>2556.0282</v>
      </c>
      <c r="L32" s="62">
        <f t="shared" si="1"/>
        <v>20448.2256</v>
      </c>
      <c r="M32" s="63"/>
    </row>
    <row r="33" s="2" customFormat="1" ht="90" spans="1:13">
      <c r="A33" s="49">
        <v>26</v>
      </c>
      <c r="B33" s="119" t="s">
        <v>388</v>
      </c>
      <c r="C33" s="119" t="s">
        <v>389</v>
      </c>
      <c r="D33" s="119" t="s">
        <v>339</v>
      </c>
      <c r="E33" s="52">
        <v>6</v>
      </c>
      <c r="F33" s="50">
        <f t="shared" si="2"/>
        <v>450</v>
      </c>
      <c r="G33" s="51">
        <v>3000</v>
      </c>
      <c r="H33" s="52">
        <f t="shared" si="3"/>
        <v>180</v>
      </c>
      <c r="I33" s="60">
        <f>(F33+G33+H33)*$I$4</f>
        <v>508.2</v>
      </c>
      <c r="J33" s="61">
        <f>(F33+G33+H33+I33)*$J$4</f>
        <v>372.438</v>
      </c>
      <c r="K33" s="62">
        <f t="shared" si="0"/>
        <v>4510.638</v>
      </c>
      <c r="L33" s="62">
        <f t="shared" si="1"/>
        <v>27063.828</v>
      </c>
      <c r="M33" s="63"/>
    </row>
    <row r="34" s="2" customFormat="1" ht="90" spans="1:13">
      <c r="A34" s="49">
        <v>27</v>
      </c>
      <c r="B34" s="119" t="s">
        <v>390</v>
      </c>
      <c r="C34" s="119" t="s">
        <v>391</v>
      </c>
      <c r="D34" s="119" t="s">
        <v>339</v>
      </c>
      <c r="E34" s="52">
        <v>7</v>
      </c>
      <c r="F34" s="50">
        <f t="shared" si="2"/>
        <v>345</v>
      </c>
      <c r="G34" s="51">
        <v>2300</v>
      </c>
      <c r="H34" s="52">
        <f t="shared" si="3"/>
        <v>138</v>
      </c>
      <c r="I34" s="60">
        <f>(F34+G34+H34)*$I$4</f>
        <v>389.62</v>
      </c>
      <c r="J34" s="61">
        <f>(F34+G34+H34+I34)*$J$4</f>
        <v>285.5358</v>
      </c>
      <c r="K34" s="62">
        <f t="shared" si="0"/>
        <v>3458.1558</v>
      </c>
      <c r="L34" s="62">
        <f t="shared" si="1"/>
        <v>24207.0906</v>
      </c>
      <c r="M34" s="63"/>
    </row>
    <row r="35" s="2" customFormat="1" ht="11.25" spans="1:13">
      <c r="A35" s="47" t="s">
        <v>154</v>
      </c>
      <c r="B35" s="152" t="s">
        <v>392</v>
      </c>
      <c r="C35" s="153"/>
      <c r="D35" s="119"/>
      <c r="E35" s="52"/>
      <c r="F35" s="50"/>
      <c r="G35" s="51"/>
      <c r="H35" s="52"/>
      <c r="I35" s="60"/>
      <c r="J35" s="61"/>
      <c r="K35" s="62"/>
      <c r="L35" s="62"/>
      <c r="M35" s="63"/>
    </row>
    <row r="36" s="2" customFormat="1" ht="101.25" spans="1:13">
      <c r="A36" s="49">
        <v>1</v>
      </c>
      <c r="B36" s="119" t="s">
        <v>393</v>
      </c>
      <c r="C36" s="119" t="s">
        <v>394</v>
      </c>
      <c r="D36" s="133" t="s">
        <v>339</v>
      </c>
      <c r="E36" s="52">
        <v>11</v>
      </c>
      <c r="F36" s="50">
        <f t="shared" si="2"/>
        <v>1800</v>
      </c>
      <c r="G36" s="51">
        <v>12000</v>
      </c>
      <c r="H36" s="52">
        <f t="shared" si="3"/>
        <v>720</v>
      </c>
      <c r="I36" s="60">
        <f>(F36+G36+H36)*$I$4</f>
        <v>2032.8</v>
      </c>
      <c r="J36" s="61">
        <f>(F36+G36+H36+I36)*$J$4</f>
        <v>1489.752</v>
      </c>
      <c r="K36" s="62">
        <f t="shared" ref="K36:K67" si="4">F36+G36+H36+I36+J36</f>
        <v>18042.552</v>
      </c>
      <c r="L36" s="62">
        <f t="shared" ref="L36:L67" si="5">K36*E36</f>
        <v>198468.072</v>
      </c>
      <c r="M36" s="63"/>
    </row>
    <row r="37" s="2" customFormat="1" ht="101.25" spans="1:13">
      <c r="A37" s="49">
        <v>2</v>
      </c>
      <c r="B37" s="119" t="s">
        <v>395</v>
      </c>
      <c r="C37" s="119" t="s">
        <v>396</v>
      </c>
      <c r="D37" s="133" t="s">
        <v>339</v>
      </c>
      <c r="E37" s="52">
        <v>2</v>
      </c>
      <c r="F37" s="50">
        <f t="shared" si="2"/>
        <v>2250</v>
      </c>
      <c r="G37" s="51">
        <v>15000</v>
      </c>
      <c r="H37" s="52">
        <f t="shared" si="3"/>
        <v>900</v>
      </c>
      <c r="I37" s="60">
        <f>(F37+G37+H37)*$I$4</f>
        <v>2541</v>
      </c>
      <c r="J37" s="61">
        <f>(F37+G37+H37+I37)*$J$4</f>
        <v>1862.19</v>
      </c>
      <c r="K37" s="62">
        <f t="shared" si="4"/>
        <v>22553.19</v>
      </c>
      <c r="L37" s="62">
        <f t="shared" si="5"/>
        <v>45106.38</v>
      </c>
      <c r="M37" s="63"/>
    </row>
    <row r="38" s="2" customFormat="1" ht="101.25" spans="1:13">
      <c r="A38" s="49">
        <v>3</v>
      </c>
      <c r="B38" s="119" t="s">
        <v>397</v>
      </c>
      <c r="C38" s="119" t="s">
        <v>398</v>
      </c>
      <c r="D38" s="133" t="s">
        <v>339</v>
      </c>
      <c r="E38" s="52">
        <v>1</v>
      </c>
      <c r="F38" s="50">
        <f t="shared" si="2"/>
        <v>1650</v>
      </c>
      <c r="G38" s="51">
        <v>11000</v>
      </c>
      <c r="H38" s="52">
        <f t="shared" si="3"/>
        <v>660</v>
      </c>
      <c r="I38" s="60">
        <f>(F38+G38+H38)*$I$4</f>
        <v>1863.4</v>
      </c>
      <c r="J38" s="61">
        <f>(F38+G38+H38+I38)*$J$4</f>
        <v>1365.606</v>
      </c>
      <c r="K38" s="62">
        <f t="shared" si="4"/>
        <v>16539.006</v>
      </c>
      <c r="L38" s="62">
        <f t="shared" si="5"/>
        <v>16539.006</v>
      </c>
      <c r="M38" s="63"/>
    </row>
    <row r="39" s="2" customFormat="1" ht="90" spans="1:13">
      <c r="A39" s="49">
        <v>4</v>
      </c>
      <c r="B39" s="119" t="s">
        <v>399</v>
      </c>
      <c r="C39" s="119" t="s">
        <v>400</v>
      </c>
      <c r="D39" s="133" t="s">
        <v>339</v>
      </c>
      <c r="E39" s="52">
        <v>8</v>
      </c>
      <c r="F39" s="50">
        <f t="shared" si="2"/>
        <v>600</v>
      </c>
      <c r="G39" s="51">
        <v>4000</v>
      </c>
      <c r="H39" s="52">
        <f t="shared" si="3"/>
        <v>240</v>
      </c>
      <c r="I39" s="60">
        <f>(F39+G39+H39)*$I$4</f>
        <v>677.6</v>
      </c>
      <c r="J39" s="61">
        <f>(F39+G39+H39+I39)*$J$4</f>
        <v>496.584</v>
      </c>
      <c r="K39" s="62">
        <f t="shared" si="4"/>
        <v>6014.184</v>
      </c>
      <c r="L39" s="62">
        <f t="shared" si="5"/>
        <v>48113.472</v>
      </c>
      <c r="M39" s="63"/>
    </row>
    <row r="40" s="2" customFormat="1" ht="90" spans="1:13">
      <c r="A40" s="49">
        <v>5</v>
      </c>
      <c r="B40" s="119" t="s">
        <v>401</v>
      </c>
      <c r="C40" s="119" t="s">
        <v>402</v>
      </c>
      <c r="D40" s="133" t="s">
        <v>339</v>
      </c>
      <c r="E40" s="52">
        <v>12</v>
      </c>
      <c r="F40" s="50">
        <f t="shared" si="2"/>
        <v>375</v>
      </c>
      <c r="G40" s="51">
        <v>2500</v>
      </c>
      <c r="H40" s="52">
        <f t="shared" si="3"/>
        <v>150</v>
      </c>
      <c r="I40" s="60">
        <f>(F40+G40+H40)*$I$4</f>
        <v>423.5</v>
      </c>
      <c r="J40" s="61">
        <f>(F40+G40+H40+I40)*$J$4</f>
        <v>310.365</v>
      </c>
      <c r="K40" s="62">
        <f t="shared" si="4"/>
        <v>3758.865</v>
      </c>
      <c r="L40" s="62">
        <f t="shared" si="5"/>
        <v>45106.38</v>
      </c>
      <c r="M40" s="63"/>
    </row>
    <row r="41" s="2" customFormat="1" ht="129" customHeight="1" spans="1:13">
      <c r="A41" s="49">
        <v>6</v>
      </c>
      <c r="B41" s="119" t="s">
        <v>403</v>
      </c>
      <c r="C41" s="119" t="s">
        <v>404</v>
      </c>
      <c r="D41" s="133" t="s">
        <v>339</v>
      </c>
      <c r="E41" s="52">
        <v>1</v>
      </c>
      <c r="F41" s="50">
        <f t="shared" ref="F41:F72" si="6">G41*0.15</f>
        <v>1500</v>
      </c>
      <c r="G41" s="51">
        <v>10000</v>
      </c>
      <c r="H41" s="52">
        <f t="shared" ref="H41:H72" si="7">G41*0.06</f>
        <v>600</v>
      </c>
      <c r="I41" s="60">
        <f>(F41+G41+H41)*$I$4</f>
        <v>1694</v>
      </c>
      <c r="J41" s="61">
        <f>(F41+G41+H41+I41)*$J$4</f>
        <v>1241.46</v>
      </c>
      <c r="K41" s="62">
        <f t="shared" si="4"/>
        <v>15035.46</v>
      </c>
      <c r="L41" s="62">
        <f t="shared" si="5"/>
        <v>15035.46</v>
      </c>
      <c r="M41" s="63"/>
    </row>
    <row r="42" s="2" customFormat="1" ht="90" spans="1:13">
      <c r="A42" s="49">
        <v>7</v>
      </c>
      <c r="B42" s="119" t="s">
        <v>405</v>
      </c>
      <c r="C42" s="119" t="s">
        <v>406</v>
      </c>
      <c r="D42" s="133" t="s">
        <v>339</v>
      </c>
      <c r="E42" s="52">
        <v>27</v>
      </c>
      <c r="F42" s="50">
        <f t="shared" si="6"/>
        <v>225</v>
      </c>
      <c r="G42" s="51">
        <v>1500</v>
      </c>
      <c r="H42" s="52">
        <f t="shared" si="7"/>
        <v>90</v>
      </c>
      <c r="I42" s="60">
        <f>(F42+G42+H42)*$I$4</f>
        <v>254.1</v>
      </c>
      <c r="J42" s="61">
        <f>(F42+G42+H42+I42)*$J$4</f>
        <v>186.219</v>
      </c>
      <c r="K42" s="62">
        <f t="shared" si="4"/>
        <v>2255.319</v>
      </c>
      <c r="L42" s="62">
        <f t="shared" si="5"/>
        <v>60893.613</v>
      </c>
      <c r="M42" s="63"/>
    </row>
    <row r="43" s="2" customFormat="1" ht="90" spans="1:13">
      <c r="A43" s="49">
        <v>8</v>
      </c>
      <c r="B43" s="119" t="s">
        <v>407</v>
      </c>
      <c r="C43" s="119" t="s">
        <v>408</v>
      </c>
      <c r="D43" s="133" t="s">
        <v>339</v>
      </c>
      <c r="E43" s="52">
        <v>11</v>
      </c>
      <c r="F43" s="50">
        <f t="shared" si="6"/>
        <v>150</v>
      </c>
      <c r="G43" s="51">
        <v>1000</v>
      </c>
      <c r="H43" s="52">
        <f t="shared" si="7"/>
        <v>60</v>
      </c>
      <c r="I43" s="60">
        <f>(F43+G43+H43)*$I$4</f>
        <v>169.4</v>
      </c>
      <c r="J43" s="61">
        <f>(F43+G43+H43+I43)*$J$4</f>
        <v>124.146</v>
      </c>
      <c r="K43" s="62">
        <f t="shared" si="4"/>
        <v>1503.546</v>
      </c>
      <c r="L43" s="62">
        <f t="shared" si="5"/>
        <v>16539.006</v>
      </c>
      <c r="M43" s="63"/>
    </row>
    <row r="44" s="2" customFormat="1" ht="90" spans="1:13">
      <c r="A44" s="49">
        <v>9</v>
      </c>
      <c r="B44" s="119" t="s">
        <v>409</v>
      </c>
      <c r="C44" s="119" t="s">
        <v>410</v>
      </c>
      <c r="D44" s="133" t="s">
        <v>339</v>
      </c>
      <c r="E44" s="52">
        <v>31</v>
      </c>
      <c r="F44" s="50">
        <f t="shared" si="6"/>
        <v>67.5</v>
      </c>
      <c r="G44" s="51">
        <v>450</v>
      </c>
      <c r="H44" s="52">
        <f t="shared" si="7"/>
        <v>27</v>
      </c>
      <c r="I44" s="60">
        <f>(F44+G44+H44)*$I$4</f>
        <v>76.23</v>
      </c>
      <c r="J44" s="61">
        <f>(F44+G44+H44+I44)*$J$4</f>
        <v>55.8657</v>
      </c>
      <c r="K44" s="62">
        <f t="shared" si="4"/>
        <v>676.5957</v>
      </c>
      <c r="L44" s="62">
        <f t="shared" si="5"/>
        <v>20974.4667</v>
      </c>
      <c r="M44" s="63"/>
    </row>
    <row r="45" s="2" customFormat="1" ht="90" spans="1:13">
      <c r="A45" s="49">
        <v>10</v>
      </c>
      <c r="B45" s="119" t="s">
        <v>411</v>
      </c>
      <c r="C45" s="119" t="s">
        <v>412</v>
      </c>
      <c r="D45" s="133" t="s">
        <v>339</v>
      </c>
      <c r="E45" s="52">
        <v>1</v>
      </c>
      <c r="F45" s="50">
        <f t="shared" si="6"/>
        <v>570</v>
      </c>
      <c r="G45" s="51">
        <v>3800</v>
      </c>
      <c r="H45" s="52">
        <f t="shared" si="7"/>
        <v>228</v>
      </c>
      <c r="I45" s="60">
        <f>(F45+G45+H45)*$I$4</f>
        <v>643.72</v>
      </c>
      <c r="J45" s="61">
        <f>(F45+G45+H45+I45)*$J$4</f>
        <v>471.7548</v>
      </c>
      <c r="K45" s="62">
        <f t="shared" si="4"/>
        <v>5713.4748</v>
      </c>
      <c r="L45" s="62">
        <f t="shared" si="5"/>
        <v>5713.4748</v>
      </c>
      <c r="M45" s="63"/>
    </row>
    <row r="46" s="2" customFormat="1" ht="90" spans="1:13">
      <c r="A46" s="49">
        <v>11</v>
      </c>
      <c r="B46" s="119" t="s">
        <v>413</v>
      </c>
      <c r="C46" s="119" t="s">
        <v>414</v>
      </c>
      <c r="D46" s="133" t="s">
        <v>339</v>
      </c>
      <c r="E46" s="52">
        <v>1</v>
      </c>
      <c r="F46" s="50">
        <f t="shared" si="6"/>
        <v>525</v>
      </c>
      <c r="G46" s="51">
        <v>3500</v>
      </c>
      <c r="H46" s="52">
        <f t="shared" si="7"/>
        <v>210</v>
      </c>
      <c r="I46" s="60">
        <f>(F46+G46+H46)*$I$4</f>
        <v>592.9</v>
      </c>
      <c r="J46" s="61">
        <f>(F46+G46+H46+I46)*$J$4</f>
        <v>434.511</v>
      </c>
      <c r="K46" s="62">
        <f t="shared" si="4"/>
        <v>5262.411</v>
      </c>
      <c r="L46" s="62">
        <f t="shared" si="5"/>
        <v>5262.411</v>
      </c>
      <c r="M46" s="63"/>
    </row>
    <row r="47" s="2" customFormat="1" ht="78.75" spans="1:13">
      <c r="A47" s="49">
        <v>12</v>
      </c>
      <c r="B47" s="119" t="s">
        <v>415</v>
      </c>
      <c r="C47" s="119" t="s">
        <v>416</v>
      </c>
      <c r="D47" s="133" t="s">
        <v>339</v>
      </c>
      <c r="E47" s="52">
        <v>21</v>
      </c>
      <c r="F47" s="50">
        <f t="shared" si="6"/>
        <v>75</v>
      </c>
      <c r="G47" s="51">
        <v>500</v>
      </c>
      <c r="H47" s="52">
        <f t="shared" si="7"/>
        <v>30</v>
      </c>
      <c r="I47" s="60">
        <f>(F47+G47+H47)*$I$4</f>
        <v>84.7</v>
      </c>
      <c r="J47" s="61">
        <f>(F47+G47+H47+I47)*$J$4</f>
        <v>62.073</v>
      </c>
      <c r="K47" s="62">
        <f t="shared" si="4"/>
        <v>751.773</v>
      </c>
      <c r="L47" s="62">
        <f t="shared" si="5"/>
        <v>15787.233</v>
      </c>
      <c r="M47" s="63"/>
    </row>
    <row r="48" s="2" customFormat="1" ht="78.75" spans="1:13">
      <c r="A48" s="49">
        <v>13</v>
      </c>
      <c r="B48" s="119" t="s">
        <v>417</v>
      </c>
      <c r="C48" s="119" t="s">
        <v>418</v>
      </c>
      <c r="D48" s="133" t="s">
        <v>339</v>
      </c>
      <c r="E48" s="52">
        <v>18</v>
      </c>
      <c r="F48" s="50">
        <f t="shared" si="6"/>
        <v>195</v>
      </c>
      <c r="G48" s="51">
        <v>1300</v>
      </c>
      <c r="H48" s="52">
        <f t="shared" si="7"/>
        <v>78</v>
      </c>
      <c r="I48" s="60">
        <f>(F48+G48+H48)*$I$4</f>
        <v>220.22</v>
      </c>
      <c r="J48" s="61">
        <f>(F48+G48+H48+I48)*$J$4</f>
        <v>161.3898</v>
      </c>
      <c r="K48" s="62">
        <f t="shared" si="4"/>
        <v>1954.6098</v>
      </c>
      <c r="L48" s="62">
        <f t="shared" si="5"/>
        <v>35182.9764</v>
      </c>
      <c r="M48" s="63"/>
    </row>
    <row r="49" s="2" customFormat="1" ht="78.75" spans="1:13">
      <c r="A49" s="49">
        <v>14</v>
      </c>
      <c r="B49" s="119" t="s">
        <v>419</v>
      </c>
      <c r="C49" s="119" t="s">
        <v>420</v>
      </c>
      <c r="D49" s="133" t="s">
        <v>339</v>
      </c>
      <c r="E49" s="52">
        <v>3</v>
      </c>
      <c r="F49" s="50">
        <f t="shared" si="6"/>
        <v>120</v>
      </c>
      <c r="G49" s="51">
        <v>800</v>
      </c>
      <c r="H49" s="52">
        <f t="shared" si="7"/>
        <v>48</v>
      </c>
      <c r="I49" s="60">
        <f>(F49+G49+H49)*$I$4</f>
        <v>135.52</v>
      </c>
      <c r="J49" s="61">
        <f>(F49+G49+H49+I49)*$J$4</f>
        <v>99.3168</v>
      </c>
      <c r="K49" s="62">
        <f t="shared" si="4"/>
        <v>1202.8368</v>
      </c>
      <c r="L49" s="62">
        <f t="shared" si="5"/>
        <v>3608.5104</v>
      </c>
      <c r="M49" s="63"/>
    </row>
    <row r="50" s="2" customFormat="1" ht="78.75" spans="1:13">
      <c r="A50" s="49">
        <v>15</v>
      </c>
      <c r="B50" s="119" t="s">
        <v>421</v>
      </c>
      <c r="C50" s="119" t="s">
        <v>422</v>
      </c>
      <c r="D50" s="133" t="s">
        <v>339</v>
      </c>
      <c r="E50" s="52">
        <v>17</v>
      </c>
      <c r="F50" s="50">
        <f t="shared" si="6"/>
        <v>60</v>
      </c>
      <c r="G50" s="51">
        <v>400</v>
      </c>
      <c r="H50" s="52">
        <f t="shared" si="7"/>
        <v>24</v>
      </c>
      <c r="I50" s="60">
        <f>(F50+G50+H50)*$I$4</f>
        <v>67.76</v>
      </c>
      <c r="J50" s="61">
        <f>(F50+G50+H50+I50)*$J$4</f>
        <v>49.6584</v>
      </c>
      <c r="K50" s="62">
        <f t="shared" si="4"/>
        <v>601.4184</v>
      </c>
      <c r="L50" s="62">
        <f t="shared" si="5"/>
        <v>10224.1128</v>
      </c>
      <c r="M50" s="63"/>
    </row>
    <row r="51" s="2" customFormat="1" ht="78.75" spans="1:13">
      <c r="A51" s="49">
        <v>16</v>
      </c>
      <c r="B51" s="119" t="s">
        <v>423</v>
      </c>
      <c r="C51" s="119" t="s">
        <v>424</v>
      </c>
      <c r="D51" s="133" t="s">
        <v>339</v>
      </c>
      <c r="E51" s="52">
        <v>2</v>
      </c>
      <c r="F51" s="50">
        <f t="shared" si="6"/>
        <v>82.5</v>
      </c>
      <c r="G51" s="51">
        <v>550</v>
      </c>
      <c r="H51" s="52">
        <f t="shared" si="7"/>
        <v>33</v>
      </c>
      <c r="I51" s="60">
        <f>(F51+G51+H51)*$I$4</f>
        <v>93.17</v>
      </c>
      <c r="J51" s="61">
        <f>(F51+G51+H51+I51)*$J$4</f>
        <v>68.2803</v>
      </c>
      <c r="K51" s="62">
        <f t="shared" si="4"/>
        <v>826.9503</v>
      </c>
      <c r="L51" s="62">
        <f t="shared" si="5"/>
        <v>1653.9006</v>
      </c>
      <c r="M51" s="63"/>
    </row>
    <row r="52" s="2" customFormat="1" ht="78.75" spans="1:13">
      <c r="A52" s="49">
        <v>17</v>
      </c>
      <c r="B52" s="119" t="s">
        <v>425</v>
      </c>
      <c r="C52" s="119" t="s">
        <v>426</v>
      </c>
      <c r="D52" s="133" t="s">
        <v>339</v>
      </c>
      <c r="E52" s="52">
        <v>6</v>
      </c>
      <c r="F52" s="50">
        <f t="shared" si="6"/>
        <v>60</v>
      </c>
      <c r="G52" s="51">
        <v>400</v>
      </c>
      <c r="H52" s="52">
        <f t="shared" si="7"/>
        <v>24</v>
      </c>
      <c r="I52" s="60">
        <f>(F52+G52+H52)*$I$4</f>
        <v>67.76</v>
      </c>
      <c r="J52" s="61">
        <f>(F52+G52+H52+I52)*$J$4</f>
        <v>49.6584</v>
      </c>
      <c r="K52" s="62">
        <f t="shared" si="4"/>
        <v>601.4184</v>
      </c>
      <c r="L52" s="62">
        <f t="shared" si="5"/>
        <v>3608.5104</v>
      </c>
      <c r="M52" s="63"/>
    </row>
    <row r="53" s="2" customFormat="1" ht="78.75" spans="1:13">
      <c r="A53" s="49">
        <v>18</v>
      </c>
      <c r="B53" s="119" t="s">
        <v>427</v>
      </c>
      <c r="C53" s="119" t="s">
        <v>428</v>
      </c>
      <c r="D53" s="133" t="s">
        <v>339</v>
      </c>
      <c r="E53" s="52">
        <v>2</v>
      </c>
      <c r="F53" s="50">
        <f t="shared" si="6"/>
        <v>45</v>
      </c>
      <c r="G53" s="51">
        <v>300</v>
      </c>
      <c r="H53" s="52">
        <f t="shared" si="7"/>
        <v>18</v>
      </c>
      <c r="I53" s="60">
        <f>(F53+G53+H53)*$I$4</f>
        <v>50.82</v>
      </c>
      <c r="J53" s="61">
        <f>(F53+G53+H53+I53)*$J$4</f>
        <v>37.2438</v>
      </c>
      <c r="K53" s="62">
        <f t="shared" si="4"/>
        <v>451.0638</v>
      </c>
      <c r="L53" s="62">
        <f t="shared" si="5"/>
        <v>902.1276</v>
      </c>
      <c r="M53" s="63"/>
    </row>
    <row r="54" s="2" customFormat="1" ht="78.75" spans="1:13">
      <c r="A54" s="49">
        <v>19</v>
      </c>
      <c r="B54" s="119" t="s">
        <v>429</v>
      </c>
      <c r="C54" s="119" t="s">
        <v>430</v>
      </c>
      <c r="D54" s="133" t="s">
        <v>339</v>
      </c>
      <c r="E54" s="52">
        <v>4</v>
      </c>
      <c r="F54" s="50">
        <f t="shared" si="6"/>
        <v>30</v>
      </c>
      <c r="G54" s="51">
        <v>200</v>
      </c>
      <c r="H54" s="52">
        <f t="shared" si="7"/>
        <v>12</v>
      </c>
      <c r="I54" s="60">
        <f>(F54+G54+H54)*$I$4</f>
        <v>33.88</v>
      </c>
      <c r="J54" s="61">
        <f>(F54+G54+H54+I54)*$J$4</f>
        <v>24.8292</v>
      </c>
      <c r="K54" s="62">
        <f t="shared" si="4"/>
        <v>300.7092</v>
      </c>
      <c r="L54" s="62">
        <f t="shared" si="5"/>
        <v>1202.8368</v>
      </c>
      <c r="M54" s="63"/>
    </row>
    <row r="55" s="2" customFormat="1" ht="78.75" spans="1:13">
      <c r="A55" s="49">
        <v>20</v>
      </c>
      <c r="B55" s="119" t="s">
        <v>431</v>
      </c>
      <c r="C55" s="119" t="s">
        <v>432</v>
      </c>
      <c r="D55" s="133" t="s">
        <v>339</v>
      </c>
      <c r="E55" s="52">
        <v>8</v>
      </c>
      <c r="F55" s="50">
        <f t="shared" si="6"/>
        <v>22.5</v>
      </c>
      <c r="G55" s="51">
        <v>150</v>
      </c>
      <c r="H55" s="52">
        <f t="shared" si="7"/>
        <v>9</v>
      </c>
      <c r="I55" s="60">
        <f>(F55+G55+H55)*$I$4</f>
        <v>25.41</v>
      </c>
      <c r="J55" s="61">
        <f>(F55+G55+H55+I55)*$J$4</f>
        <v>18.6219</v>
      </c>
      <c r="K55" s="62">
        <f t="shared" si="4"/>
        <v>225.5319</v>
      </c>
      <c r="L55" s="62">
        <f t="shared" si="5"/>
        <v>1804.2552</v>
      </c>
      <c r="M55" s="63"/>
    </row>
    <row r="56" s="2" customFormat="1" ht="78.75" spans="1:13">
      <c r="A56" s="49">
        <v>21</v>
      </c>
      <c r="B56" s="119" t="s">
        <v>433</v>
      </c>
      <c r="C56" s="119" t="s">
        <v>434</v>
      </c>
      <c r="D56" s="133" t="s">
        <v>339</v>
      </c>
      <c r="E56" s="52">
        <v>29</v>
      </c>
      <c r="F56" s="50">
        <f t="shared" si="6"/>
        <v>112.5</v>
      </c>
      <c r="G56" s="51">
        <v>750</v>
      </c>
      <c r="H56" s="52">
        <f t="shared" si="7"/>
        <v>45</v>
      </c>
      <c r="I56" s="60">
        <f>(F56+G56+H56)*$I$4</f>
        <v>127.05</v>
      </c>
      <c r="J56" s="61">
        <f>(F56+G56+H56+I56)*$J$4</f>
        <v>93.1095</v>
      </c>
      <c r="K56" s="62">
        <f t="shared" si="4"/>
        <v>1127.6595</v>
      </c>
      <c r="L56" s="62">
        <f t="shared" si="5"/>
        <v>32702.1255</v>
      </c>
      <c r="M56" s="63"/>
    </row>
    <row r="57" s="2" customFormat="1" ht="90" spans="1:13">
      <c r="A57" s="49">
        <v>22</v>
      </c>
      <c r="B57" s="119" t="s">
        <v>435</v>
      </c>
      <c r="C57" s="119" t="s">
        <v>436</v>
      </c>
      <c r="D57" s="133" t="s">
        <v>339</v>
      </c>
      <c r="E57" s="52">
        <v>10</v>
      </c>
      <c r="F57" s="50">
        <f t="shared" si="6"/>
        <v>150</v>
      </c>
      <c r="G57" s="51">
        <v>1000</v>
      </c>
      <c r="H57" s="52">
        <f t="shared" si="7"/>
        <v>60</v>
      </c>
      <c r="I57" s="60">
        <f>(F57+G57+H57)*$I$4</f>
        <v>169.4</v>
      </c>
      <c r="J57" s="61">
        <f>(F57+G57+H57+I57)*$J$4</f>
        <v>124.146</v>
      </c>
      <c r="K57" s="62">
        <f t="shared" si="4"/>
        <v>1503.546</v>
      </c>
      <c r="L57" s="62">
        <f t="shared" si="5"/>
        <v>15035.46</v>
      </c>
      <c r="M57" s="63"/>
    </row>
    <row r="58" s="2" customFormat="1" ht="78.75" spans="1:13">
      <c r="A58" s="49">
        <v>23</v>
      </c>
      <c r="B58" s="119" t="s">
        <v>437</v>
      </c>
      <c r="C58" s="119" t="s">
        <v>438</v>
      </c>
      <c r="D58" s="133" t="s">
        <v>339</v>
      </c>
      <c r="E58" s="52">
        <v>45</v>
      </c>
      <c r="F58" s="50">
        <f t="shared" si="6"/>
        <v>82.5</v>
      </c>
      <c r="G58" s="51">
        <v>550</v>
      </c>
      <c r="H58" s="52">
        <f t="shared" si="7"/>
        <v>33</v>
      </c>
      <c r="I58" s="60">
        <f>(F58+G58+H58)*$I$4</f>
        <v>93.17</v>
      </c>
      <c r="J58" s="61">
        <f>(F58+G58+H58+I58)*$J$4</f>
        <v>68.2803</v>
      </c>
      <c r="K58" s="62">
        <f t="shared" si="4"/>
        <v>826.9503</v>
      </c>
      <c r="L58" s="62">
        <f t="shared" si="5"/>
        <v>37212.7635</v>
      </c>
      <c r="M58" s="63"/>
    </row>
    <row r="59" s="2" customFormat="1" ht="78.75" spans="1:13">
      <c r="A59" s="49">
        <v>24</v>
      </c>
      <c r="B59" s="119" t="s">
        <v>439</v>
      </c>
      <c r="C59" s="119" t="s">
        <v>440</v>
      </c>
      <c r="D59" s="133" t="s">
        <v>339</v>
      </c>
      <c r="E59" s="52">
        <v>13</v>
      </c>
      <c r="F59" s="50">
        <f t="shared" si="6"/>
        <v>120</v>
      </c>
      <c r="G59" s="51">
        <v>800</v>
      </c>
      <c r="H59" s="52">
        <f t="shared" si="7"/>
        <v>48</v>
      </c>
      <c r="I59" s="60">
        <f>(F59+G59+H59)*$I$4</f>
        <v>135.52</v>
      </c>
      <c r="J59" s="61">
        <f>(F59+G59+H59+I59)*$J$4</f>
        <v>99.3168</v>
      </c>
      <c r="K59" s="62">
        <f t="shared" si="4"/>
        <v>1202.8368</v>
      </c>
      <c r="L59" s="62">
        <f t="shared" si="5"/>
        <v>15636.8784</v>
      </c>
      <c r="M59" s="63"/>
    </row>
    <row r="60" s="2" customFormat="1" ht="78.75" spans="1:13">
      <c r="A60" s="49">
        <v>25</v>
      </c>
      <c r="B60" s="119" t="s">
        <v>441</v>
      </c>
      <c r="C60" s="119" t="s">
        <v>442</v>
      </c>
      <c r="D60" s="133" t="s">
        <v>339</v>
      </c>
      <c r="E60" s="52">
        <v>77</v>
      </c>
      <c r="F60" s="50">
        <f t="shared" si="6"/>
        <v>52.5</v>
      </c>
      <c r="G60" s="51">
        <v>350</v>
      </c>
      <c r="H60" s="52">
        <f t="shared" si="7"/>
        <v>21</v>
      </c>
      <c r="I60" s="60">
        <f>(F60+G60+H60)*$I$4</f>
        <v>59.29</v>
      </c>
      <c r="J60" s="61">
        <f>(F60+G60+H60+I60)*$J$4</f>
        <v>43.4511</v>
      </c>
      <c r="K60" s="62">
        <f t="shared" si="4"/>
        <v>526.2411</v>
      </c>
      <c r="L60" s="62">
        <f t="shared" si="5"/>
        <v>40520.5647</v>
      </c>
      <c r="M60" s="63"/>
    </row>
    <row r="61" s="2" customFormat="1" ht="78.75" spans="1:13">
      <c r="A61" s="49">
        <v>26</v>
      </c>
      <c r="B61" s="119" t="s">
        <v>443</v>
      </c>
      <c r="C61" s="119" t="s">
        <v>444</v>
      </c>
      <c r="D61" s="133" t="s">
        <v>339</v>
      </c>
      <c r="E61" s="52">
        <v>27</v>
      </c>
      <c r="F61" s="50">
        <f t="shared" si="6"/>
        <v>127.5</v>
      </c>
      <c r="G61" s="51">
        <v>850</v>
      </c>
      <c r="H61" s="52">
        <f t="shared" si="7"/>
        <v>51</v>
      </c>
      <c r="I61" s="60">
        <f>(F61+G61+H61)*$I$4</f>
        <v>143.99</v>
      </c>
      <c r="J61" s="61">
        <f>(F61+G61+H61+I61)*$J$4</f>
        <v>105.5241</v>
      </c>
      <c r="K61" s="62">
        <f t="shared" si="4"/>
        <v>1278.0141</v>
      </c>
      <c r="L61" s="62">
        <f t="shared" si="5"/>
        <v>34506.3807</v>
      </c>
      <c r="M61" s="63"/>
    </row>
    <row r="62" s="2" customFormat="1" ht="78.75" spans="1:13">
      <c r="A62" s="49">
        <v>27</v>
      </c>
      <c r="B62" s="119" t="s">
        <v>445</v>
      </c>
      <c r="C62" s="119" t="s">
        <v>446</v>
      </c>
      <c r="D62" s="133" t="s">
        <v>339</v>
      </c>
      <c r="E62" s="52">
        <v>19</v>
      </c>
      <c r="F62" s="50">
        <f t="shared" si="6"/>
        <v>52.5</v>
      </c>
      <c r="G62" s="51">
        <v>350</v>
      </c>
      <c r="H62" s="52">
        <f t="shared" si="7"/>
        <v>21</v>
      </c>
      <c r="I62" s="60">
        <f>(F62+G62+H62)*$I$4</f>
        <v>59.29</v>
      </c>
      <c r="J62" s="61">
        <f>(F62+G62+H62+I62)*$J$4</f>
        <v>43.4511</v>
      </c>
      <c r="K62" s="62">
        <f t="shared" si="4"/>
        <v>526.2411</v>
      </c>
      <c r="L62" s="62">
        <f t="shared" si="5"/>
        <v>9998.5809</v>
      </c>
      <c r="M62" s="63"/>
    </row>
    <row r="63" s="2" customFormat="1" ht="90" spans="1:13">
      <c r="A63" s="49">
        <v>28</v>
      </c>
      <c r="B63" s="119" t="s">
        <v>447</v>
      </c>
      <c r="C63" s="119" t="s">
        <v>448</v>
      </c>
      <c r="D63" s="133" t="s">
        <v>339</v>
      </c>
      <c r="E63" s="52">
        <v>3</v>
      </c>
      <c r="F63" s="50">
        <f t="shared" si="6"/>
        <v>450</v>
      </c>
      <c r="G63" s="51">
        <v>3000</v>
      </c>
      <c r="H63" s="52">
        <f t="shared" si="7"/>
        <v>180</v>
      </c>
      <c r="I63" s="60">
        <f>(F63+G63+H63)*$I$4</f>
        <v>508.2</v>
      </c>
      <c r="J63" s="61">
        <f>(F63+G63+H63+I63)*$J$4</f>
        <v>372.438</v>
      </c>
      <c r="K63" s="62">
        <f t="shared" si="4"/>
        <v>4510.638</v>
      </c>
      <c r="L63" s="62">
        <f t="shared" si="5"/>
        <v>13531.914</v>
      </c>
      <c r="M63" s="63"/>
    </row>
    <row r="64" s="2" customFormat="1" ht="101.25" spans="1:13">
      <c r="A64" s="49">
        <v>29</v>
      </c>
      <c r="B64" s="119" t="s">
        <v>449</v>
      </c>
      <c r="C64" s="119" t="s">
        <v>450</v>
      </c>
      <c r="D64" s="133" t="s">
        <v>339</v>
      </c>
      <c r="E64" s="52">
        <v>2</v>
      </c>
      <c r="F64" s="50">
        <f t="shared" si="6"/>
        <v>135</v>
      </c>
      <c r="G64" s="51">
        <v>900</v>
      </c>
      <c r="H64" s="52">
        <f t="shared" si="7"/>
        <v>54</v>
      </c>
      <c r="I64" s="60">
        <f>(F64+G64+H64)*$I$4</f>
        <v>152.46</v>
      </c>
      <c r="J64" s="61">
        <f>(F64+G64+H64+I64)*$J$4</f>
        <v>111.7314</v>
      </c>
      <c r="K64" s="62">
        <f t="shared" si="4"/>
        <v>1353.1914</v>
      </c>
      <c r="L64" s="62">
        <f t="shared" si="5"/>
        <v>2706.3828</v>
      </c>
      <c r="M64" s="63"/>
    </row>
    <row r="65" s="2" customFormat="1" ht="78.75" spans="1:13">
      <c r="A65" s="49">
        <v>31</v>
      </c>
      <c r="B65" s="119" t="s">
        <v>451</v>
      </c>
      <c r="C65" s="119" t="s">
        <v>452</v>
      </c>
      <c r="D65" s="133" t="s">
        <v>339</v>
      </c>
      <c r="E65" s="52">
        <v>29</v>
      </c>
      <c r="F65" s="50">
        <f t="shared" si="6"/>
        <v>67.5</v>
      </c>
      <c r="G65" s="51">
        <v>450</v>
      </c>
      <c r="H65" s="52">
        <f t="shared" si="7"/>
        <v>27</v>
      </c>
      <c r="I65" s="60">
        <f>(F65+G65+H65)*$I$4</f>
        <v>76.23</v>
      </c>
      <c r="J65" s="61">
        <f>(F65+G65+H65+I65)*$J$4</f>
        <v>55.8657</v>
      </c>
      <c r="K65" s="62">
        <f t="shared" si="4"/>
        <v>676.5957</v>
      </c>
      <c r="L65" s="62">
        <f t="shared" si="5"/>
        <v>19621.2753</v>
      </c>
      <c r="M65" s="63"/>
    </row>
    <row r="66" s="2" customFormat="1" ht="78.75" spans="1:13">
      <c r="A66" s="49">
        <v>32</v>
      </c>
      <c r="B66" s="119" t="s">
        <v>453</v>
      </c>
      <c r="C66" s="119" t="s">
        <v>454</v>
      </c>
      <c r="D66" s="133" t="s">
        <v>339</v>
      </c>
      <c r="E66" s="52">
        <v>6</v>
      </c>
      <c r="F66" s="50">
        <f t="shared" si="6"/>
        <v>67.5</v>
      </c>
      <c r="G66" s="51">
        <v>450</v>
      </c>
      <c r="H66" s="52">
        <f t="shared" si="7"/>
        <v>27</v>
      </c>
      <c r="I66" s="60">
        <f>(F66+G66+H66)*$I$4</f>
        <v>76.23</v>
      </c>
      <c r="J66" s="61">
        <f>(F66+G66+H66+I66)*$J$4</f>
        <v>55.8657</v>
      </c>
      <c r="K66" s="62">
        <f t="shared" si="4"/>
        <v>676.5957</v>
      </c>
      <c r="L66" s="62">
        <f t="shared" si="5"/>
        <v>4059.5742</v>
      </c>
      <c r="M66" s="63"/>
    </row>
    <row r="67" s="2" customFormat="1" ht="78.75" spans="1:13">
      <c r="A67" s="49">
        <v>33</v>
      </c>
      <c r="B67" s="119" t="s">
        <v>455</v>
      </c>
      <c r="C67" s="119" t="s">
        <v>456</v>
      </c>
      <c r="D67" s="133" t="s">
        <v>339</v>
      </c>
      <c r="E67" s="52">
        <v>12</v>
      </c>
      <c r="F67" s="50">
        <f t="shared" si="6"/>
        <v>60</v>
      </c>
      <c r="G67" s="51">
        <v>400</v>
      </c>
      <c r="H67" s="52">
        <f t="shared" si="7"/>
        <v>24</v>
      </c>
      <c r="I67" s="60">
        <f>(F67+G67+H67)*$I$4</f>
        <v>67.76</v>
      </c>
      <c r="J67" s="61">
        <f>(F67+G67+H67+I67)*$J$4</f>
        <v>49.6584</v>
      </c>
      <c r="K67" s="62">
        <f t="shared" si="4"/>
        <v>601.4184</v>
      </c>
      <c r="L67" s="62">
        <f t="shared" si="5"/>
        <v>7217.0208</v>
      </c>
      <c r="M67" s="63"/>
    </row>
    <row r="68" s="2" customFormat="1" ht="11.25" spans="1:13">
      <c r="A68" s="47" t="s">
        <v>160</v>
      </c>
      <c r="B68" s="152" t="s">
        <v>457</v>
      </c>
      <c r="C68" s="153"/>
      <c r="D68" s="119"/>
      <c r="E68" s="52"/>
      <c r="F68" s="50"/>
      <c r="G68" s="51"/>
      <c r="H68" s="52"/>
      <c r="I68" s="60"/>
      <c r="J68" s="61"/>
      <c r="K68" s="62"/>
      <c r="L68" s="62"/>
      <c r="M68" s="63"/>
    </row>
    <row r="69" s="137" customFormat="1" ht="101.25" spans="1:16384">
      <c r="A69" s="49">
        <v>1</v>
      </c>
      <c r="B69" s="119" t="s">
        <v>458</v>
      </c>
      <c r="C69" s="119" t="s">
        <v>459</v>
      </c>
      <c r="D69" s="49" t="s">
        <v>66</v>
      </c>
      <c r="E69" s="52">
        <v>29</v>
      </c>
      <c r="F69" s="50">
        <f t="shared" si="6"/>
        <v>52.5</v>
      </c>
      <c r="G69" s="51">
        <v>350</v>
      </c>
      <c r="H69" s="52">
        <f t="shared" si="7"/>
        <v>21</v>
      </c>
      <c r="I69" s="60">
        <f>(F69+G69+H69)*$I$4</f>
        <v>59.29</v>
      </c>
      <c r="J69" s="61">
        <f>(F69+G69+H69+I69)*$J$4</f>
        <v>43.4511</v>
      </c>
      <c r="K69" s="62">
        <f t="shared" ref="K69:K94" si="8">F69+G69+H69+I69+J69</f>
        <v>526.2411</v>
      </c>
      <c r="L69" s="62">
        <f t="shared" ref="L69:L94" si="9">K69*E69</f>
        <v>15260.9919</v>
      </c>
      <c r="M69" s="49"/>
      <c r="XCS69" s="2"/>
      <c r="XCT69" s="2"/>
      <c r="XCU69" s="2"/>
      <c r="XCV69" s="2"/>
      <c r="XCW69" s="2"/>
      <c r="XCX69" s="2"/>
      <c r="XCY69" s="2"/>
      <c r="XCZ69" s="2"/>
      <c r="XDA69" s="2"/>
      <c r="XDB69" s="2"/>
      <c r="XDC69" s="2"/>
      <c r="XDD69" s="2"/>
      <c r="XDE69" s="2"/>
      <c r="XDF69" s="2"/>
      <c r="XDG69" s="2"/>
      <c r="XDH69" s="2"/>
      <c r="XDI69" s="2"/>
      <c r="XDJ69" s="2"/>
      <c r="XDK69" s="2"/>
      <c r="XDL69" s="2"/>
      <c r="XDM69" s="2"/>
      <c r="XDN69" s="2"/>
      <c r="XDO69" s="2"/>
      <c r="XDP69" s="2"/>
      <c r="XDQ69" s="2"/>
      <c r="XDR69" s="2"/>
      <c r="XDS69" s="2"/>
      <c r="XDT69" s="2"/>
      <c r="XDU69" s="2"/>
      <c r="XDV69" s="2"/>
      <c r="XDW69" s="2"/>
      <c r="XDX69" s="2"/>
      <c r="XDY69" s="2"/>
      <c r="XDZ69" s="2"/>
      <c r="XEA69" s="2"/>
      <c r="XEB69" s="2"/>
      <c r="XEC69" s="2"/>
      <c r="XED69" s="2"/>
      <c r="XEE69" s="2"/>
      <c r="XEF69" s="2"/>
      <c r="XEG69" s="2"/>
      <c r="XEH69" s="2"/>
      <c r="XEI69" s="2"/>
      <c r="XEJ69" s="2"/>
      <c r="XEK69" s="2"/>
      <c r="XEL69" s="2"/>
      <c r="XEM69" s="2"/>
      <c r="XEN69" s="2"/>
      <c r="XEO69" s="2"/>
      <c r="XEP69" s="2"/>
      <c r="XEQ69" s="2"/>
      <c r="XER69" s="2"/>
      <c r="XES69" s="2"/>
      <c r="XET69" s="2"/>
      <c r="XEU69" s="2"/>
      <c r="XEV69" s="2"/>
      <c r="XEW69" s="2"/>
      <c r="XEX69" s="2"/>
      <c r="XEY69" s="2"/>
      <c r="XEZ69" s="2"/>
      <c r="XFA69" s="2"/>
      <c r="XFB69" s="2"/>
      <c r="XFC69" s="2"/>
      <c r="XFD69" s="2"/>
    </row>
    <row r="70" s="137" customFormat="1" ht="90" spans="1:16384">
      <c r="A70" s="49">
        <v>2</v>
      </c>
      <c r="B70" s="100" t="s">
        <v>460</v>
      </c>
      <c r="C70" s="100" t="s">
        <v>461</v>
      </c>
      <c r="D70" s="154" t="s">
        <v>95</v>
      </c>
      <c r="E70" s="155">
        <v>166</v>
      </c>
      <c r="F70" s="50">
        <f t="shared" si="6"/>
        <v>15</v>
      </c>
      <c r="G70" s="51">
        <v>100</v>
      </c>
      <c r="H70" s="52">
        <f t="shared" si="7"/>
        <v>6</v>
      </c>
      <c r="I70" s="60">
        <f>(F70+G70+H70)*$I$4</f>
        <v>16.94</v>
      </c>
      <c r="J70" s="61">
        <f>(F70+G70+H70+I70)*$J$4</f>
        <v>12.4146</v>
      </c>
      <c r="K70" s="62">
        <f t="shared" si="8"/>
        <v>150.3546</v>
      </c>
      <c r="L70" s="62">
        <f t="shared" si="9"/>
        <v>24958.8636</v>
      </c>
      <c r="M70" s="49"/>
      <c r="XCS70" s="2"/>
      <c r="XCT70" s="2"/>
      <c r="XCU70" s="2"/>
      <c r="XCV70" s="2"/>
      <c r="XCW70" s="2"/>
      <c r="XCX70" s="2"/>
      <c r="XCY70" s="2"/>
      <c r="XCZ70" s="2"/>
      <c r="XDA70" s="2"/>
      <c r="XDB70" s="2"/>
      <c r="XDC70" s="2"/>
      <c r="XDD70" s="2"/>
      <c r="XDE70" s="2"/>
      <c r="XDF70" s="2"/>
      <c r="XDG70" s="2"/>
      <c r="XDH70" s="2"/>
      <c r="XDI70" s="2"/>
      <c r="XDJ70" s="2"/>
      <c r="XDK70" s="2"/>
      <c r="XDL70" s="2"/>
      <c r="XDM70" s="2"/>
      <c r="XDN70" s="2"/>
      <c r="XDO70" s="2"/>
      <c r="XDP70" s="2"/>
      <c r="XDQ70" s="2"/>
      <c r="XDR70" s="2"/>
      <c r="XDS70" s="2"/>
      <c r="XDT70" s="2"/>
      <c r="XDU70" s="2"/>
      <c r="XDV70" s="2"/>
      <c r="XDW70" s="2"/>
      <c r="XDX70" s="2"/>
      <c r="XDY70" s="2"/>
      <c r="XDZ70" s="2"/>
      <c r="XEA70" s="2"/>
      <c r="XEB70" s="2"/>
      <c r="XEC70" s="2"/>
      <c r="XED70" s="2"/>
      <c r="XEE70" s="2"/>
      <c r="XEF70" s="2"/>
      <c r="XEG70" s="2"/>
      <c r="XEH70" s="2"/>
      <c r="XEI70" s="2"/>
      <c r="XEJ70" s="2"/>
      <c r="XEK70" s="2"/>
      <c r="XEL70" s="2"/>
      <c r="XEM70" s="2"/>
      <c r="XEN70" s="2"/>
      <c r="XEO70" s="2"/>
      <c r="XEP70" s="2"/>
      <c r="XEQ70" s="2"/>
      <c r="XER70" s="2"/>
      <c r="XES70" s="2"/>
      <c r="XET70" s="2"/>
      <c r="XEU70" s="2"/>
      <c r="XEV70" s="2"/>
      <c r="XEW70" s="2"/>
      <c r="XEX70" s="2"/>
      <c r="XEY70" s="2"/>
      <c r="XEZ70" s="2"/>
      <c r="XFA70" s="2"/>
      <c r="XFB70" s="2"/>
      <c r="XFC70" s="2"/>
      <c r="XFD70" s="2"/>
    </row>
    <row r="71" s="137" customFormat="1" ht="78.75" spans="1:16384">
      <c r="A71" s="49">
        <v>3</v>
      </c>
      <c r="B71" s="100" t="s">
        <v>462</v>
      </c>
      <c r="C71" s="100" t="s">
        <v>463</v>
      </c>
      <c r="D71" s="154" t="s">
        <v>95</v>
      </c>
      <c r="E71" s="155">
        <v>9</v>
      </c>
      <c r="F71" s="50">
        <f t="shared" si="6"/>
        <v>10.5</v>
      </c>
      <c r="G71" s="51">
        <v>70</v>
      </c>
      <c r="H71" s="52">
        <f t="shared" si="7"/>
        <v>4.2</v>
      </c>
      <c r="I71" s="60">
        <f>(F71+G71+H71)*$I$4</f>
        <v>11.858</v>
      </c>
      <c r="J71" s="61">
        <f>(F71+G71+H71+I71)*$J$4</f>
        <v>8.69022</v>
      </c>
      <c r="K71" s="62">
        <f t="shared" si="8"/>
        <v>105.24822</v>
      </c>
      <c r="L71" s="62">
        <f t="shared" si="9"/>
        <v>947.23398</v>
      </c>
      <c r="M71" s="49"/>
      <c r="XCS71" s="2"/>
      <c r="XCT71" s="2"/>
      <c r="XCU71" s="2"/>
      <c r="XCV71" s="2"/>
      <c r="XCW71" s="2"/>
      <c r="XCX71" s="2"/>
      <c r="XCY71" s="2"/>
      <c r="XCZ71" s="2"/>
      <c r="XDA71" s="2"/>
      <c r="XDB71" s="2"/>
      <c r="XDC71" s="2"/>
      <c r="XDD71" s="2"/>
      <c r="XDE71" s="2"/>
      <c r="XDF71" s="2"/>
      <c r="XDG71" s="2"/>
      <c r="XDH71" s="2"/>
      <c r="XDI71" s="2"/>
      <c r="XDJ71" s="2"/>
      <c r="XDK71" s="2"/>
      <c r="XDL71" s="2"/>
      <c r="XDM71" s="2"/>
      <c r="XDN71" s="2"/>
      <c r="XDO71" s="2"/>
      <c r="XDP71" s="2"/>
      <c r="XDQ71" s="2"/>
      <c r="XDR71" s="2"/>
      <c r="XDS71" s="2"/>
      <c r="XDT71" s="2"/>
      <c r="XDU71" s="2"/>
      <c r="XDV71" s="2"/>
      <c r="XDW71" s="2"/>
      <c r="XDX71" s="2"/>
      <c r="XDY71" s="2"/>
      <c r="XDZ71" s="2"/>
      <c r="XEA71" s="2"/>
      <c r="XEB71" s="2"/>
      <c r="XEC71" s="2"/>
      <c r="XED71" s="2"/>
      <c r="XEE71" s="2"/>
      <c r="XEF71" s="2"/>
      <c r="XEG71" s="2"/>
      <c r="XEH71" s="2"/>
      <c r="XEI71" s="2"/>
      <c r="XEJ71" s="2"/>
      <c r="XEK71" s="2"/>
      <c r="XEL71" s="2"/>
      <c r="XEM71" s="2"/>
      <c r="XEN71" s="2"/>
      <c r="XEO71" s="2"/>
      <c r="XEP71" s="2"/>
      <c r="XEQ71" s="2"/>
      <c r="XER71" s="2"/>
      <c r="XES71" s="2"/>
      <c r="XET71" s="2"/>
      <c r="XEU71" s="2"/>
      <c r="XEV71" s="2"/>
      <c r="XEW71" s="2"/>
      <c r="XEX71" s="2"/>
      <c r="XEY71" s="2"/>
      <c r="XEZ71" s="2"/>
      <c r="XFA71" s="2"/>
      <c r="XFB71" s="2"/>
      <c r="XFC71" s="2"/>
      <c r="XFD71" s="2"/>
    </row>
    <row r="72" s="137" customFormat="1" ht="90" spans="1:16384">
      <c r="A72" s="49">
        <v>4</v>
      </c>
      <c r="B72" s="100" t="s">
        <v>464</v>
      </c>
      <c r="C72" s="100" t="s">
        <v>465</v>
      </c>
      <c r="D72" s="154" t="s">
        <v>95</v>
      </c>
      <c r="E72" s="155">
        <v>589</v>
      </c>
      <c r="F72" s="50">
        <f t="shared" si="6"/>
        <v>9</v>
      </c>
      <c r="G72" s="51">
        <v>60</v>
      </c>
      <c r="H72" s="52">
        <f t="shared" si="7"/>
        <v>3.6</v>
      </c>
      <c r="I72" s="60">
        <f>(F72+G72+H72)*$I$4</f>
        <v>10.164</v>
      </c>
      <c r="J72" s="61">
        <f>(F72+G72+H72+I72)*$J$4</f>
        <v>7.44876</v>
      </c>
      <c r="K72" s="62">
        <f t="shared" si="8"/>
        <v>90.21276</v>
      </c>
      <c r="L72" s="62">
        <f t="shared" si="9"/>
        <v>53135.31564</v>
      </c>
      <c r="M72" s="49"/>
      <c r="XCS72" s="2"/>
      <c r="XCT72" s="2"/>
      <c r="XCU72" s="2"/>
      <c r="XCV72" s="2"/>
      <c r="XCW72" s="2"/>
      <c r="XCX72" s="2"/>
      <c r="XCY72" s="2"/>
      <c r="XCZ72" s="2"/>
      <c r="XDA72" s="2"/>
      <c r="XDB72" s="2"/>
      <c r="XDC72" s="2"/>
      <c r="XDD72" s="2"/>
      <c r="XDE72" s="2"/>
      <c r="XDF72" s="2"/>
      <c r="XDG72" s="2"/>
      <c r="XDH72" s="2"/>
      <c r="XDI72" s="2"/>
      <c r="XDJ72" s="2"/>
      <c r="XDK72" s="2"/>
      <c r="XDL72" s="2"/>
      <c r="XDM72" s="2"/>
      <c r="XDN72" s="2"/>
      <c r="XDO72" s="2"/>
      <c r="XDP72" s="2"/>
      <c r="XDQ72" s="2"/>
      <c r="XDR72" s="2"/>
      <c r="XDS72" s="2"/>
      <c r="XDT72" s="2"/>
      <c r="XDU72" s="2"/>
      <c r="XDV72" s="2"/>
      <c r="XDW72" s="2"/>
      <c r="XDX72" s="2"/>
      <c r="XDY72" s="2"/>
      <c r="XDZ72" s="2"/>
      <c r="XEA72" s="2"/>
      <c r="XEB72" s="2"/>
      <c r="XEC72" s="2"/>
      <c r="XED72" s="2"/>
      <c r="XEE72" s="2"/>
      <c r="XEF72" s="2"/>
      <c r="XEG72" s="2"/>
      <c r="XEH72" s="2"/>
      <c r="XEI72" s="2"/>
      <c r="XEJ72" s="2"/>
      <c r="XEK72" s="2"/>
      <c r="XEL72" s="2"/>
      <c r="XEM72" s="2"/>
      <c r="XEN72" s="2"/>
      <c r="XEO72" s="2"/>
      <c r="XEP72" s="2"/>
      <c r="XEQ72" s="2"/>
      <c r="XER72" s="2"/>
      <c r="XES72" s="2"/>
      <c r="XET72" s="2"/>
      <c r="XEU72" s="2"/>
      <c r="XEV72" s="2"/>
      <c r="XEW72" s="2"/>
      <c r="XEX72" s="2"/>
      <c r="XEY72" s="2"/>
      <c r="XEZ72" s="2"/>
      <c r="XFA72" s="2"/>
      <c r="XFB72" s="2"/>
      <c r="XFC72" s="2"/>
      <c r="XFD72" s="2"/>
    </row>
    <row r="73" s="137" customFormat="1" ht="90" spans="1:16384">
      <c r="A73" s="49">
        <v>5</v>
      </c>
      <c r="B73" s="119" t="s">
        <v>466</v>
      </c>
      <c r="C73" s="119" t="s">
        <v>467</v>
      </c>
      <c r="D73" s="49" t="s">
        <v>66</v>
      </c>
      <c r="E73" s="52">
        <v>118</v>
      </c>
      <c r="F73" s="50">
        <f t="shared" ref="F73:F100" si="10">G73*0.15</f>
        <v>18.75</v>
      </c>
      <c r="G73" s="51">
        <v>125</v>
      </c>
      <c r="H73" s="52">
        <f t="shared" ref="H73:H100" si="11">G73*0.06</f>
        <v>7.5</v>
      </c>
      <c r="I73" s="60">
        <f>(F73+G73+H73)*$I$4</f>
        <v>21.175</v>
      </c>
      <c r="J73" s="61">
        <f>(F73+G73+H73+I73)*$J$4</f>
        <v>15.51825</v>
      </c>
      <c r="K73" s="62">
        <f t="shared" si="8"/>
        <v>187.94325</v>
      </c>
      <c r="L73" s="62">
        <f t="shared" si="9"/>
        <v>22177.3035</v>
      </c>
      <c r="M73" s="49"/>
      <c r="XCS73" s="2"/>
      <c r="XCT73" s="2"/>
      <c r="XCU73" s="2"/>
      <c r="XCV73" s="2"/>
      <c r="XCW73" s="2"/>
      <c r="XCX73" s="2"/>
      <c r="XCY73" s="2"/>
      <c r="XCZ73" s="2"/>
      <c r="XDA73" s="2"/>
      <c r="XDB73" s="2"/>
      <c r="XDC73" s="2"/>
      <c r="XDD73" s="2"/>
      <c r="XDE73" s="2"/>
      <c r="XDF73" s="2"/>
      <c r="XDG73" s="2"/>
      <c r="XDH73" s="2"/>
      <c r="XDI73" s="2"/>
      <c r="XDJ73" s="2"/>
      <c r="XDK73" s="2"/>
      <c r="XDL73" s="2"/>
      <c r="XDM73" s="2"/>
      <c r="XDN73" s="2"/>
      <c r="XDO73" s="2"/>
      <c r="XDP73" s="2"/>
      <c r="XDQ73" s="2"/>
      <c r="XDR73" s="2"/>
      <c r="XDS73" s="2"/>
      <c r="XDT73" s="2"/>
      <c r="XDU73" s="2"/>
      <c r="XDV73" s="2"/>
      <c r="XDW73" s="2"/>
      <c r="XDX73" s="2"/>
      <c r="XDY73" s="2"/>
      <c r="XDZ73" s="2"/>
      <c r="XEA73" s="2"/>
      <c r="XEB73" s="2"/>
      <c r="XEC73" s="2"/>
      <c r="XED73" s="2"/>
      <c r="XEE73" s="2"/>
      <c r="XEF73" s="2"/>
      <c r="XEG73" s="2"/>
      <c r="XEH73" s="2"/>
      <c r="XEI73" s="2"/>
      <c r="XEJ73" s="2"/>
      <c r="XEK73" s="2"/>
      <c r="XEL73" s="2"/>
      <c r="XEM73" s="2"/>
      <c r="XEN73" s="2"/>
      <c r="XEO73" s="2"/>
      <c r="XEP73" s="2"/>
      <c r="XEQ73" s="2"/>
      <c r="XER73" s="2"/>
      <c r="XES73" s="2"/>
      <c r="XET73" s="2"/>
      <c r="XEU73" s="2"/>
      <c r="XEV73" s="2"/>
      <c r="XEW73" s="2"/>
      <c r="XEX73" s="2"/>
      <c r="XEY73" s="2"/>
      <c r="XEZ73" s="2"/>
      <c r="XFA73" s="2"/>
      <c r="XFB73" s="2"/>
      <c r="XFC73" s="2"/>
      <c r="XFD73" s="2"/>
    </row>
    <row r="74" s="137" customFormat="1" ht="90" spans="1:16384">
      <c r="A74" s="49">
        <v>6</v>
      </c>
      <c r="B74" s="119" t="s">
        <v>468</v>
      </c>
      <c r="C74" s="119" t="s">
        <v>469</v>
      </c>
      <c r="D74" s="49" t="s">
        <v>66</v>
      </c>
      <c r="E74" s="52">
        <v>127</v>
      </c>
      <c r="F74" s="50">
        <f t="shared" si="10"/>
        <v>18.75</v>
      </c>
      <c r="G74" s="51">
        <v>125</v>
      </c>
      <c r="H74" s="52">
        <f t="shared" si="11"/>
        <v>7.5</v>
      </c>
      <c r="I74" s="60">
        <f>(F74+G74+H74)*$I$4</f>
        <v>21.175</v>
      </c>
      <c r="J74" s="61">
        <f>(F74+G74+H74+I74)*$J$4</f>
        <v>15.51825</v>
      </c>
      <c r="K74" s="62">
        <f t="shared" si="8"/>
        <v>187.94325</v>
      </c>
      <c r="L74" s="62">
        <f t="shared" si="9"/>
        <v>23868.79275</v>
      </c>
      <c r="M74" s="49"/>
      <c r="XCS74" s="2"/>
      <c r="XCT74" s="2"/>
      <c r="XCU74" s="2"/>
      <c r="XCV74" s="2"/>
      <c r="XCW74" s="2"/>
      <c r="XCX74" s="2"/>
      <c r="XCY74" s="2"/>
      <c r="XCZ74" s="2"/>
      <c r="XDA74" s="2"/>
      <c r="XDB74" s="2"/>
      <c r="XDC74" s="2"/>
      <c r="XDD74" s="2"/>
      <c r="XDE74" s="2"/>
      <c r="XDF74" s="2"/>
      <c r="XDG74" s="2"/>
      <c r="XDH74" s="2"/>
      <c r="XDI74" s="2"/>
      <c r="XDJ74" s="2"/>
      <c r="XDK74" s="2"/>
      <c r="XDL74" s="2"/>
      <c r="XDM74" s="2"/>
      <c r="XDN74" s="2"/>
      <c r="XDO74" s="2"/>
      <c r="XDP74" s="2"/>
      <c r="XDQ74" s="2"/>
      <c r="XDR74" s="2"/>
      <c r="XDS74" s="2"/>
      <c r="XDT74" s="2"/>
      <c r="XDU74" s="2"/>
      <c r="XDV74" s="2"/>
      <c r="XDW74" s="2"/>
      <c r="XDX74" s="2"/>
      <c r="XDY74" s="2"/>
      <c r="XDZ74" s="2"/>
      <c r="XEA74" s="2"/>
      <c r="XEB74" s="2"/>
      <c r="XEC74" s="2"/>
      <c r="XED74" s="2"/>
      <c r="XEE74" s="2"/>
      <c r="XEF74" s="2"/>
      <c r="XEG74" s="2"/>
      <c r="XEH74" s="2"/>
      <c r="XEI74" s="2"/>
      <c r="XEJ74" s="2"/>
      <c r="XEK74" s="2"/>
      <c r="XEL74" s="2"/>
      <c r="XEM74" s="2"/>
      <c r="XEN74" s="2"/>
      <c r="XEO74" s="2"/>
      <c r="XEP74" s="2"/>
      <c r="XEQ74" s="2"/>
      <c r="XER74" s="2"/>
      <c r="XES74" s="2"/>
      <c r="XET74" s="2"/>
      <c r="XEU74" s="2"/>
      <c r="XEV74" s="2"/>
      <c r="XEW74" s="2"/>
      <c r="XEX74" s="2"/>
      <c r="XEY74" s="2"/>
      <c r="XEZ74" s="2"/>
      <c r="XFA74" s="2"/>
      <c r="XFB74" s="2"/>
      <c r="XFC74" s="2"/>
      <c r="XFD74" s="2"/>
    </row>
    <row r="75" s="137" customFormat="1" ht="90" spans="1:16384">
      <c r="A75" s="49">
        <v>7</v>
      </c>
      <c r="B75" s="119" t="s">
        <v>470</v>
      </c>
      <c r="C75" s="119" t="s">
        <v>471</v>
      </c>
      <c r="D75" s="49" t="s">
        <v>66</v>
      </c>
      <c r="E75" s="52">
        <v>769</v>
      </c>
      <c r="F75" s="50">
        <f t="shared" si="10"/>
        <v>18.75</v>
      </c>
      <c r="G75" s="51">
        <v>125</v>
      </c>
      <c r="H75" s="52">
        <f t="shared" si="11"/>
        <v>7.5</v>
      </c>
      <c r="I75" s="60">
        <f>(F75+G75+H75)*$I$4</f>
        <v>21.175</v>
      </c>
      <c r="J75" s="61">
        <f>(F75+G75+H75+I75)*$J$4</f>
        <v>15.51825</v>
      </c>
      <c r="K75" s="62">
        <f t="shared" si="8"/>
        <v>187.94325</v>
      </c>
      <c r="L75" s="62">
        <f t="shared" si="9"/>
        <v>144528.35925</v>
      </c>
      <c r="M75" s="49"/>
      <c r="XCS75" s="2"/>
      <c r="XCT75" s="2"/>
      <c r="XCU75" s="2"/>
      <c r="XCV75" s="2"/>
      <c r="XCW75" s="2"/>
      <c r="XCX75" s="2"/>
      <c r="XCY75" s="2"/>
      <c r="XCZ75" s="2"/>
      <c r="XDA75" s="2"/>
      <c r="XDB75" s="2"/>
      <c r="XDC75" s="2"/>
      <c r="XDD75" s="2"/>
      <c r="XDE75" s="2"/>
      <c r="XDF75" s="2"/>
      <c r="XDG75" s="2"/>
      <c r="XDH75" s="2"/>
      <c r="XDI75" s="2"/>
      <c r="XDJ75" s="2"/>
      <c r="XDK75" s="2"/>
      <c r="XDL75" s="2"/>
      <c r="XDM75" s="2"/>
      <c r="XDN75" s="2"/>
      <c r="XDO75" s="2"/>
      <c r="XDP75" s="2"/>
      <c r="XDQ75" s="2"/>
      <c r="XDR75" s="2"/>
      <c r="XDS75" s="2"/>
      <c r="XDT75" s="2"/>
      <c r="XDU75" s="2"/>
      <c r="XDV75" s="2"/>
      <c r="XDW75" s="2"/>
      <c r="XDX75" s="2"/>
      <c r="XDY75" s="2"/>
      <c r="XDZ75" s="2"/>
      <c r="XEA75" s="2"/>
      <c r="XEB75" s="2"/>
      <c r="XEC75" s="2"/>
      <c r="XED75" s="2"/>
      <c r="XEE75" s="2"/>
      <c r="XEF75" s="2"/>
      <c r="XEG75" s="2"/>
      <c r="XEH75" s="2"/>
      <c r="XEI75" s="2"/>
      <c r="XEJ75" s="2"/>
      <c r="XEK75" s="2"/>
      <c r="XEL75" s="2"/>
      <c r="XEM75" s="2"/>
      <c r="XEN75" s="2"/>
      <c r="XEO75" s="2"/>
      <c r="XEP75" s="2"/>
      <c r="XEQ75" s="2"/>
      <c r="XER75" s="2"/>
      <c r="XES75" s="2"/>
      <c r="XET75" s="2"/>
      <c r="XEU75" s="2"/>
      <c r="XEV75" s="2"/>
      <c r="XEW75" s="2"/>
      <c r="XEX75" s="2"/>
      <c r="XEY75" s="2"/>
      <c r="XEZ75" s="2"/>
      <c r="XFA75" s="2"/>
      <c r="XFB75" s="2"/>
      <c r="XFC75" s="2"/>
      <c r="XFD75" s="2"/>
    </row>
    <row r="76" s="137" customFormat="1" ht="90" spans="1:16384">
      <c r="A76" s="49">
        <v>8</v>
      </c>
      <c r="B76" s="119" t="s">
        <v>472</v>
      </c>
      <c r="C76" s="119" t="s">
        <v>473</v>
      </c>
      <c r="D76" s="49" t="s">
        <v>66</v>
      </c>
      <c r="E76" s="52">
        <v>118</v>
      </c>
      <c r="F76" s="50">
        <f t="shared" si="10"/>
        <v>18.75</v>
      </c>
      <c r="G76" s="51">
        <v>125</v>
      </c>
      <c r="H76" s="52">
        <f t="shared" si="11"/>
        <v>7.5</v>
      </c>
      <c r="I76" s="60">
        <f>(F76+G76+H76)*$I$4</f>
        <v>21.175</v>
      </c>
      <c r="J76" s="61">
        <f>(F76+G76+H76+I76)*$J$4</f>
        <v>15.51825</v>
      </c>
      <c r="K76" s="62">
        <f t="shared" si="8"/>
        <v>187.94325</v>
      </c>
      <c r="L76" s="62">
        <f t="shared" si="9"/>
        <v>22177.3035</v>
      </c>
      <c r="M76" s="49"/>
      <c r="XCS76" s="2"/>
      <c r="XCT76" s="2"/>
      <c r="XCU76" s="2"/>
      <c r="XCV76" s="2"/>
      <c r="XCW76" s="2"/>
      <c r="XCX76" s="2"/>
      <c r="XCY76" s="2"/>
      <c r="XCZ76" s="2"/>
      <c r="XDA76" s="2"/>
      <c r="XDB76" s="2"/>
      <c r="XDC76" s="2"/>
      <c r="XDD76" s="2"/>
      <c r="XDE76" s="2"/>
      <c r="XDF76" s="2"/>
      <c r="XDG76" s="2"/>
      <c r="XDH76" s="2"/>
      <c r="XDI76" s="2"/>
      <c r="XDJ76" s="2"/>
      <c r="XDK76" s="2"/>
      <c r="XDL76" s="2"/>
      <c r="XDM76" s="2"/>
      <c r="XDN76" s="2"/>
      <c r="XDO76" s="2"/>
      <c r="XDP76" s="2"/>
      <c r="XDQ76" s="2"/>
      <c r="XDR76" s="2"/>
      <c r="XDS76" s="2"/>
      <c r="XDT76" s="2"/>
      <c r="XDU76" s="2"/>
      <c r="XDV76" s="2"/>
      <c r="XDW76" s="2"/>
      <c r="XDX76" s="2"/>
      <c r="XDY76" s="2"/>
      <c r="XDZ76" s="2"/>
      <c r="XEA76" s="2"/>
      <c r="XEB76" s="2"/>
      <c r="XEC76" s="2"/>
      <c r="XED76" s="2"/>
      <c r="XEE76" s="2"/>
      <c r="XEF76" s="2"/>
      <c r="XEG76" s="2"/>
      <c r="XEH76" s="2"/>
      <c r="XEI76" s="2"/>
      <c r="XEJ76" s="2"/>
      <c r="XEK76" s="2"/>
      <c r="XEL76" s="2"/>
      <c r="XEM76" s="2"/>
      <c r="XEN76" s="2"/>
      <c r="XEO76" s="2"/>
      <c r="XEP76" s="2"/>
      <c r="XEQ76" s="2"/>
      <c r="XER76" s="2"/>
      <c r="XES76" s="2"/>
      <c r="XET76" s="2"/>
      <c r="XEU76" s="2"/>
      <c r="XEV76" s="2"/>
      <c r="XEW76" s="2"/>
      <c r="XEX76" s="2"/>
      <c r="XEY76" s="2"/>
      <c r="XEZ76" s="2"/>
      <c r="XFA76" s="2"/>
      <c r="XFB76" s="2"/>
      <c r="XFC76" s="2"/>
      <c r="XFD76" s="2"/>
    </row>
    <row r="77" s="137" customFormat="1" ht="90" spans="1:16384">
      <c r="A77" s="49">
        <v>9</v>
      </c>
      <c r="B77" s="119" t="s">
        <v>474</v>
      </c>
      <c r="C77" s="119" t="s">
        <v>475</v>
      </c>
      <c r="D77" s="49" t="s">
        <v>66</v>
      </c>
      <c r="E77" s="52">
        <v>75</v>
      </c>
      <c r="F77" s="50">
        <f t="shared" si="10"/>
        <v>18.75</v>
      </c>
      <c r="G77" s="51">
        <v>125</v>
      </c>
      <c r="H77" s="52">
        <f t="shared" si="11"/>
        <v>7.5</v>
      </c>
      <c r="I77" s="60">
        <f>(F77+G77+H77)*$I$4</f>
        <v>21.175</v>
      </c>
      <c r="J77" s="61">
        <f>(F77+G77+H77+I77)*$J$4</f>
        <v>15.51825</v>
      </c>
      <c r="K77" s="62">
        <f t="shared" si="8"/>
        <v>187.94325</v>
      </c>
      <c r="L77" s="62">
        <f t="shared" si="9"/>
        <v>14095.74375</v>
      </c>
      <c r="M77" s="49"/>
      <c r="XCS77" s="2"/>
      <c r="XCT77" s="2"/>
      <c r="XCU77" s="2"/>
      <c r="XCV77" s="2"/>
      <c r="XCW77" s="2"/>
      <c r="XCX77" s="2"/>
      <c r="XCY77" s="2"/>
      <c r="XCZ77" s="2"/>
      <c r="XDA77" s="2"/>
      <c r="XDB77" s="2"/>
      <c r="XDC77" s="2"/>
      <c r="XDD77" s="2"/>
      <c r="XDE77" s="2"/>
      <c r="XDF77" s="2"/>
      <c r="XDG77" s="2"/>
      <c r="XDH77" s="2"/>
      <c r="XDI77" s="2"/>
      <c r="XDJ77" s="2"/>
      <c r="XDK77" s="2"/>
      <c r="XDL77" s="2"/>
      <c r="XDM77" s="2"/>
      <c r="XDN77" s="2"/>
      <c r="XDO77" s="2"/>
      <c r="XDP77" s="2"/>
      <c r="XDQ77" s="2"/>
      <c r="XDR77" s="2"/>
      <c r="XDS77" s="2"/>
      <c r="XDT77" s="2"/>
      <c r="XDU77" s="2"/>
      <c r="XDV77" s="2"/>
      <c r="XDW77" s="2"/>
      <c r="XDX77" s="2"/>
      <c r="XDY77" s="2"/>
      <c r="XDZ77" s="2"/>
      <c r="XEA77" s="2"/>
      <c r="XEB77" s="2"/>
      <c r="XEC77" s="2"/>
      <c r="XED77" s="2"/>
      <c r="XEE77" s="2"/>
      <c r="XEF77" s="2"/>
      <c r="XEG77" s="2"/>
      <c r="XEH77" s="2"/>
      <c r="XEI77" s="2"/>
      <c r="XEJ77" s="2"/>
      <c r="XEK77" s="2"/>
      <c r="XEL77" s="2"/>
      <c r="XEM77" s="2"/>
      <c r="XEN77" s="2"/>
      <c r="XEO77" s="2"/>
      <c r="XEP77" s="2"/>
      <c r="XEQ77" s="2"/>
      <c r="XER77" s="2"/>
      <c r="XES77" s="2"/>
      <c r="XET77" s="2"/>
      <c r="XEU77" s="2"/>
      <c r="XEV77" s="2"/>
      <c r="XEW77" s="2"/>
      <c r="XEX77" s="2"/>
      <c r="XEY77" s="2"/>
      <c r="XEZ77" s="2"/>
      <c r="XFA77" s="2"/>
      <c r="XFB77" s="2"/>
      <c r="XFC77" s="2"/>
      <c r="XFD77" s="2"/>
    </row>
    <row r="78" s="137" customFormat="1" ht="90" spans="1:16384">
      <c r="A78" s="49">
        <v>10</v>
      </c>
      <c r="B78" s="119" t="s">
        <v>476</v>
      </c>
      <c r="C78" s="119" t="s">
        <v>477</v>
      </c>
      <c r="D78" s="49" t="s">
        <v>66</v>
      </c>
      <c r="E78" s="52">
        <v>451</v>
      </c>
      <c r="F78" s="50">
        <f t="shared" si="10"/>
        <v>18.75</v>
      </c>
      <c r="G78" s="51">
        <v>125</v>
      </c>
      <c r="H78" s="52">
        <f t="shared" si="11"/>
        <v>7.5</v>
      </c>
      <c r="I78" s="60">
        <f>(F78+G78+H78)*$I$4</f>
        <v>21.175</v>
      </c>
      <c r="J78" s="61">
        <f>(F78+G78+H78+I78)*$J$4</f>
        <v>15.51825</v>
      </c>
      <c r="K78" s="62">
        <f t="shared" si="8"/>
        <v>187.94325</v>
      </c>
      <c r="L78" s="62">
        <f t="shared" si="9"/>
        <v>84762.40575</v>
      </c>
      <c r="M78" s="49"/>
      <c r="XCS78" s="2"/>
      <c r="XCT78" s="2"/>
      <c r="XCU78" s="2"/>
      <c r="XCV78" s="2"/>
      <c r="XCW78" s="2"/>
      <c r="XCX78" s="2"/>
      <c r="XCY78" s="2"/>
      <c r="XCZ78" s="2"/>
      <c r="XDA78" s="2"/>
      <c r="XDB78" s="2"/>
      <c r="XDC78" s="2"/>
      <c r="XDD78" s="2"/>
      <c r="XDE78" s="2"/>
      <c r="XDF78" s="2"/>
      <c r="XDG78" s="2"/>
      <c r="XDH78" s="2"/>
      <c r="XDI78" s="2"/>
      <c r="XDJ78" s="2"/>
      <c r="XDK78" s="2"/>
      <c r="XDL78" s="2"/>
      <c r="XDM78" s="2"/>
      <c r="XDN78" s="2"/>
      <c r="XDO78" s="2"/>
      <c r="XDP78" s="2"/>
      <c r="XDQ78" s="2"/>
      <c r="XDR78" s="2"/>
      <c r="XDS78" s="2"/>
      <c r="XDT78" s="2"/>
      <c r="XDU78" s="2"/>
      <c r="XDV78" s="2"/>
      <c r="XDW78" s="2"/>
      <c r="XDX78" s="2"/>
      <c r="XDY78" s="2"/>
      <c r="XDZ78" s="2"/>
      <c r="XEA78" s="2"/>
      <c r="XEB78" s="2"/>
      <c r="XEC78" s="2"/>
      <c r="XED78" s="2"/>
      <c r="XEE78" s="2"/>
      <c r="XEF78" s="2"/>
      <c r="XEG78" s="2"/>
      <c r="XEH78" s="2"/>
      <c r="XEI78" s="2"/>
      <c r="XEJ78" s="2"/>
      <c r="XEK78" s="2"/>
      <c r="XEL78" s="2"/>
      <c r="XEM78" s="2"/>
      <c r="XEN78" s="2"/>
      <c r="XEO78" s="2"/>
      <c r="XEP78" s="2"/>
      <c r="XEQ78" s="2"/>
      <c r="XER78" s="2"/>
      <c r="XES78" s="2"/>
      <c r="XET78" s="2"/>
      <c r="XEU78" s="2"/>
      <c r="XEV78" s="2"/>
      <c r="XEW78" s="2"/>
      <c r="XEX78" s="2"/>
      <c r="XEY78" s="2"/>
      <c r="XEZ78" s="2"/>
      <c r="XFA78" s="2"/>
      <c r="XFB78" s="2"/>
      <c r="XFC78" s="2"/>
      <c r="XFD78" s="2"/>
    </row>
    <row r="79" s="137" customFormat="1" ht="90" spans="1:16384">
      <c r="A79" s="49">
        <v>11</v>
      </c>
      <c r="B79" s="119" t="s">
        <v>478</v>
      </c>
      <c r="C79" s="119" t="s">
        <v>479</v>
      </c>
      <c r="D79" s="49" t="s">
        <v>66</v>
      </c>
      <c r="E79" s="52">
        <v>501</v>
      </c>
      <c r="F79" s="50">
        <f t="shared" si="10"/>
        <v>18.75</v>
      </c>
      <c r="G79" s="51">
        <v>125</v>
      </c>
      <c r="H79" s="52">
        <f t="shared" si="11"/>
        <v>7.5</v>
      </c>
      <c r="I79" s="60">
        <f>(F79+G79+H79)*$I$4</f>
        <v>21.175</v>
      </c>
      <c r="J79" s="61">
        <f>(F79+G79+H79+I79)*$J$4</f>
        <v>15.51825</v>
      </c>
      <c r="K79" s="62">
        <f t="shared" si="8"/>
        <v>187.94325</v>
      </c>
      <c r="L79" s="62">
        <f t="shared" si="9"/>
        <v>94159.56825</v>
      </c>
      <c r="M79" s="49"/>
      <c r="XCS79" s="2"/>
      <c r="XCT79" s="2"/>
      <c r="XCU79" s="2"/>
      <c r="XCV79" s="2"/>
      <c r="XCW79" s="2"/>
      <c r="XCX79" s="2"/>
      <c r="XCY79" s="2"/>
      <c r="XCZ79" s="2"/>
      <c r="XDA79" s="2"/>
      <c r="XDB79" s="2"/>
      <c r="XDC79" s="2"/>
      <c r="XDD79" s="2"/>
      <c r="XDE79" s="2"/>
      <c r="XDF79" s="2"/>
      <c r="XDG79" s="2"/>
      <c r="XDH79" s="2"/>
      <c r="XDI79" s="2"/>
      <c r="XDJ79" s="2"/>
      <c r="XDK79" s="2"/>
      <c r="XDL79" s="2"/>
      <c r="XDM79" s="2"/>
      <c r="XDN79" s="2"/>
      <c r="XDO79" s="2"/>
      <c r="XDP79" s="2"/>
      <c r="XDQ79" s="2"/>
      <c r="XDR79" s="2"/>
      <c r="XDS79" s="2"/>
      <c r="XDT79" s="2"/>
      <c r="XDU79" s="2"/>
      <c r="XDV79" s="2"/>
      <c r="XDW79" s="2"/>
      <c r="XDX79" s="2"/>
      <c r="XDY79" s="2"/>
      <c r="XDZ79" s="2"/>
      <c r="XEA79" s="2"/>
      <c r="XEB79" s="2"/>
      <c r="XEC79" s="2"/>
      <c r="XED79" s="2"/>
      <c r="XEE79" s="2"/>
      <c r="XEF79" s="2"/>
      <c r="XEG79" s="2"/>
      <c r="XEH79" s="2"/>
      <c r="XEI79" s="2"/>
      <c r="XEJ79" s="2"/>
      <c r="XEK79" s="2"/>
      <c r="XEL79" s="2"/>
      <c r="XEM79" s="2"/>
      <c r="XEN79" s="2"/>
      <c r="XEO79" s="2"/>
      <c r="XEP79" s="2"/>
      <c r="XEQ79" s="2"/>
      <c r="XER79" s="2"/>
      <c r="XES79" s="2"/>
      <c r="XET79" s="2"/>
      <c r="XEU79" s="2"/>
      <c r="XEV79" s="2"/>
      <c r="XEW79" s="2"/>
      <c r="XEX79" s="2"/>
      <c r="XEY79" s="2"/>
      <c r="XEZ79" s="2"/>
      <c r="XFA79" s="2"/>
      <c r="XFB79" s="2"/>
      <c r="XFC79" s="2"/>
      <c r="XFD79" s="2"/>
    </row>
    <row r="80" s="137" customFormat="1" ht="90" spans="1:16384">
      <c r="A80" s="49">
        <v>12</v>
      </c>
      <c r="B80" s="119" t="s">
        <v>480</v>
      </c>
      <c r="C80" s="119" t="s">
        <v>481</v>
      </c>
      <c r="D80" s="49" t="s">
        <v>66</v>
      </c>
      <c r="E80" s="52">
        <v>411</v>
      </c>
      <c r="F80" s="50">
        <f t="shared" si="10"/>
        <v>18.75</v>
      </c>
      <c r="G80" s="51">
        <v>125</v>
      </c>
      <c r="H80" s="52">
        <f t="shared" si="11"/>
        <v>7.5</v>
      </c>
      <c r="I80" s="60">
        <f>(F80+G80+H80)*$I$4</f>
        <v>21.175</v>
      </c>
      <c r="J80" s="61">
        <f>(F80+G80+H80+I80)*$J$4</f>
        <v>15.51825</v>
      </c>
      <c r="K80" s="62">
        <f t="shared" si="8"/>
        <v>187.94325</v>
      </c>
      <c r="L80" s="62">
        <f t="shared" si="9"/>
        <v>77244.67575</v>
      </c>
      <c r="M80" s="49"/>
      <c r="XCS80" s="2"/>
      <c r="XCT80" s="2"/>
      <c r="XCU80" s="2"/>
      <c r="XCV80" s="2"/>
      <c r="XCW80" s="2"/>
      <c r="XCX80" s="2"/>
      <c r="XCY80" s="2"/>
      <c r="XCZ80" s="2"/>
      <c r="XDA80" s="2"/>
      <c r="XDB80" s="2"/>
      <c r="XDC80" s="2"/>
      <c r="XDD80" s="2"/>
      <c r="XDE80" s="2"/>
      <c r="XDF80" s="2"/>
      <c r="XDG80" s="2"/>
      <c r="XDH80" s="2"/>
      <c r="XDI80" s="2"/>
      <c r="XDJ80" s="2"/>
      <c r="XDK80" s="2"/>
      <c r="XDL80" s="2"/>
      <c r="XDM80" s="2"/>
      <c r="XDN80" s="2"/>
      <c r="XDO80" s="2"/>
      <c r="XDP80" s="2"/>
      <c r="XDQ80" s="2"/>
      <c r="XDR80" s="2"/>
      <c r="XDS80" s="2"/>
      <c r="XDT80" s="2"/>
      <c r="XDU80" s="2"/>
      <c r="XDV80" s="2"/>
      <c r="XDW80" s="2"/>
      <c r="XDX80" s="2"/>
      <c r="XDY80" s="2"/>
      <c r="XDZ80" s="2"/>
      <c r="XEA80" s="2"/>
      <c r="XEB80" s="2"/>
      <c r="XEC80" s="2"/>
      <c r="XED80" s="2"/>
      <c r="XEE80" s="2"/>
      <c r="XEF80" s="2"/>
      <c r="XEG80" s="2"/>
      <c r="XEH80" s="2"/>
      <c r="XEI80" s="2"/>
      <c r="XEJ80" s="2"/>
      <c r="XEK80" s="2"/>
      <c r="XEL80" s="2"/>
      <c r="XEM80" s="2"/>
      <c r="XEN80" s="2"/>
      <c r="XEO80" s="2"/>
      <c r="XEP80" s="2"/>
      <c r="XEQ80" s="2"/>
      <c r="XER80" s="2"/>
      <c r="XES80" s="2"/>
      <c r="XET80" s="2"/>
      <c r="XEU80" s="2"/>
      <c r="XEV80" s="2"/>
      <c r="XEW80" s="2"/>
      <c r="XEX80" s="2"/>
      <c r="XEY80" s="2"/>
      <c r="XEZ80" s="2"/>
      <c r="XFA80" s="2"/>
      <c r="XFB80" s="2"/>
      <c r="XFC80" s="2"/>
      <c r="XFD80" s="2"/>
    </row>
    <row r="81" s="137" customFormat="1" ht="90" spans="1:16384">
      <c r="A81" s="49">
        <v>13</v>
      </c>
      <c r="B81" s="119" t="s">
        <v>482</v>
      </c>
      <c r="C81" s="119" t="s">
        <v>483</v>
      </c>
      <c r="D81" s="49" t="s">
        <v>66</v>
      </c>
      <c r="E81" s="52">
        <v>606</v>
      </c>
      <c r="F81" s="50">
        <f t="shared" si="10"/>
        <v>18.75</v>
      </c>
      <c r="G81" s="51">
        <v>125</v>
      </c>
      <c r="H81" s="52">
        <f t="shared" si="11"/>
        <v>7.5</v>
      </c>
      <c r="I81" s="60">
        <f>(F81+G81+H81)*$I$4</f>
        <v>21.175</v>
      </c>
      <c r="J81" s="61">
        <f>(F81+G81+H81+I81)*$J$4</f>
        <v>15.51825</v>
      </c>
      <c r="K81" s="62">
        <f t="shared" si="8"/>
        <v>187.94325</v>
      </c>
      <c r="L81" s="62">
        <f t="shared" si="9"/>
        <v>113893.6095</v>
      </c>
      <c r="M81" s="49"/>
      <c r="XCS81" s="2"/>
      <c r="XCT81" s="2"/>
      <c r="XCU81" s="2"/>
      <c r="XCV81" s="2"/>
      <c r="XCW81" s="2"/>
      <c r="XCX81" s="2"/>
      <c r="XCY81" s="2"/>
      <c r="XCZ81" s="2"/>
      <c r="XDA81" s="2"/>
      <c r="XDB81" s="2"/>
      <c r="XDC81" s="2"/>
      <c r="XDD81" s="2"/>
      <c r="XDE81" s="2"/>
      <c r="XDF81" s="2"/>
      <c r="XDG81" s="2"/>
      <c r="XDH81" s="2"/>
      <c r="XDI81" s="2"/>
      <c r="XDJ81" s="2"/>
      <c r="XDK81" s="2"/>
      <c r="XDL81" s="2"/>
      <c r="XDM81" s="2"/>
      <c r="XDN81" s="2"/>
      <c r="XDO81" s="2"/>
      <c r="XDP81" s="2"/>
      <c r="XDQ81" s="2"/>
      <c r="XDR81" s="2"/>
      <c r="XDS81" s="2"/>
      <c r="XDT81" s="2"/>
      <c r="XDU81" s="2"/>
      <c r="XDV81" s="2"/>
      <c r="XDW81" s="2"/>
      <c r="XDX81" s="2"/>
      <c r="XDY81" s="2"/>
      <c r="XDZ81" s="2"/>
      <c r="XEA81" s="2"/>
      <c r="XEB81" s="2"/>
      <c r="XEC81" s="2"/>
      <c r="XED81" s="2"/>
      <c r="XEE81" s="2"/>
      <c r="XEF81" s="2"/>
      <c r="XEG81" s="2"/>
      <c r="XEH81" s="2"/>
      <c r="XEI81" s="2"/>
      <c r="XEJ81" s="2"/>
      <c r="XEK81" s="2"/>
      <c r="XEL81" s="2"/>
      <c r="XEM81" s="2"/>
      <c r="XEN81" s="2"/>
      <c r="XEO81" s="2"/>
      <c r="XEP81" s="2"/>
      <c r="XEQ81" s="2"/>
      <c r="XER81" s="2"/>
      <c r="XES81" s="2"/>
      <c r="XET81" s="2"/>
      <c r="XEU81" s="2"/>
      <c r="XEV81" s="2"/>
      <c r="XEW81" s="2"/>
      <c r="XEX81" s="2"/>
      <c r="XEY81" s="2"/>
      <c r="XEZ81" s="2"/>
      <c r="XFA81" s="2"/>
      <c r="XFB81" s="2"/>
      <c r="XFC81" s="2"/>
      <c r="XFD81" s="2"/>
    </row>
    <row r="82" s="137" customFormat="1" ht="90" spans="1:16384">
      <c r="A82" s="49">
        <v>14</v>
      </c>
      <c r="B82" s="119" t="s">
        <v>484</v>
      </c>
      <c r="C82" s="119" t="s">
        <v>485</v>
      </c>
      <c r="D82" s="49" t="s">
        <v>66</v>
      </c>
      <c r="E82" s="52">
        <v>182</v>
      </c>
      <c r="F82" s="50">
        <f t="shared" si="10"/>
        <v>18.75</v>
      </c>
      <c r="G82" s="51">
        <v>125</v>
      </c>
      <c r="H82" s="52">
        <f t="shared" si="11"/>
        <v>7.5</v>
      </c>
      <c r="I82" s="60">
        <f>(F82+G82+H82)*$I$4</f>
        <v>21.175</v>
      </c>
      <c r="J82" s="61">
        <f>(F82+G82+H82+I82)*$J$4</f>
        <v>15.51825</v>
      </c>
      <c r="K82" s="62">
        <f t="shared" si="8"/>
        <v>187.94325</v>
      </c>
      <c r="L82" s="62">
        <f t="shared" si="9"/>
        <v>34205.6715</v>
      </c>
      <c r="M82" s="49"/>
      <c r="XCS82" s="2"/>
      <c r="XCT82" s="2"/>
      <c r="XCU82" s="2"/>
      <c r="XCV82" s="2"/>
      <c r="XCW82" s="2"/>
      <c r="XCX82" s="2"/>
      <c r="XCY82" s="2"/>
      <c r="XCZ82" s="2"/>
      <c r="XDA82" s="2"/>
      <c r="XDB82" s="2"/>
      <c r="XDC82" s="2"/>
      <c r="XDD82" s="2"/>
      <c r="XDE82" s="2"/>
      <c r="XDF82" s="2"/>
      <c r="XDG82" s="2"/>
      <c r="XDH82" s="2"/>
      <c r="XDI82" s="2"/>
      <c r="XDJ82" s="2"/>
      <c r="XDK82" s="2"/>
      <c r="XDL82" s="2"/>
      <c r="XDM82" s="2"/>
      <c r="XDN82" s="2"/>
      <c r="XDO82" s="2"/>
      <c r="XDP82" s="2"/>
      <c r="XDQ82" s="2"/>
      <c r="XDR82" s="2"/>
      <c r="XDS82" s="2"/>
      <c r="XDT82" s="2"/>
      <c r="XDU82" s="2"/>
      <c r="XDV82" s="2"/>
      <c r="XDW82" s="2"/>
      <c r="XDX82" s="2"/>
      <c r="XDY82" s="2"/>
      <c r="XDZ82" s="2"/>
      <c r="XEA82" s="2"/>
      <c r="XEB82" s="2"/>
      <c r="XEC82" s="2"/>
      <c r="XED82" s="2"/>
      <c r="XEE82" s="2"/>
      <c r="XEF82" s="2"/>
      <c r="XEG82" s="2"/>
      <c r="XEH82" s="2"/>
      <c r="XEI82" s="2"/>
      <c r="XEJ82" s="2"/>
      <c r="XEK82" s="2"/>
      <c r="XEL82" s="2"/>
      <c r="XEM82" s="2"/>
      <c r="XEN82" s="2"/>
      <c r="XEO82" s="2"/>
      <c r="XEP82" s="2"/>
      <c r="XEQ82" s="2"/>
      <c r="XER82" s="2"/>
      <c r="XES82" s="2"/>
      <c r="XET82" s="2"/>
      <c r="XEU82" s="2"/>
      <c r="XEV82" s="2"/>
      <c r="XEW82" s="2"/>
      <c r="XEX82" s="2"/>
      <c r="XEY82" s="2"/>
      <c r="XEZ82" s="2"/>
      <c r="XFA82" s="2"/>
      <c r="XFB82" s="2"/>
      <c r="XFC82" s="2"/>
      <c r="XFD82" s="2"/>
    </row>
    <row r="83" s="137" customFormat="1" ht="90" spans="1:16384">
      <c r="A83" s="49">
        <v>15</v>
      </c>
      <c r="B83" s="119" t="s">
        <v>486</v>
      </c>
      <c r="C83" s="119" t="s">
        <v>487</v>
      </c>
      <c r="D83" s="49" t="s">
        <v>66</v>
      </c>
      <c r="E83" s="52">
        <v>147</v>
      </c>
      <c r="F83" s="50">
        <f t="shared" si="10"/>
        <v>30</v>
      </c>
      <c r="G83" s="51">
        <v>200</v>
      </c>
      <c r="H83" s="52">
        <f t="shared" si="11"/>
        <v>12</v>
      </c>
      <c r="I83" s="60">
        <f>(F83+G83+H83)*$I$4</f>
        <v>33.88</v>
      </c>
      <c r="J83" s="61">
        <f>(F83+G83+H83+I83)*$J$4</f>
        <v>24.8292</v>
      </c>
      <c r="K83" s="62">
        <f t="shared" si="8"/>
        <v>300.7092</v>
      </c>
      <c r="L83" s="62">
        <f t="shared" si="9"/>
        <v>44204.2524</v>
      </c>
      <c r="M83" s="49"/>
      <c r="XCS83" s="2"/>
      <c r="XCT83" s="2"/>
      <c r="XCU83" s="2"/>
      <c r="XCV83" s="2"/>
      <c r="XCW83" s="2"/>
      <c r="XCX83" s="2"/>
      <c r="XCY83" s="2"/>
      <c r="XCZ83" s="2"/>
      <c r="XDA83" s="2"/>
      <c r="XDB83" s="2"/>
      <c r="XDC83" s="2"/>
      <c r="XDD83" s="2"/>
      <c r="XDE83" s="2"/>
      <c r="XDF83" s="2"/>
      <c r="XDG83" s="2"/>
      <c r="XDH83" s="2"/>
      <c r="XDI83" s="2"/>
      <c r="XDJ83" s="2"/>
      <c r="XDK83" s="2"/>
      <c r="XDL83" s="2"/>
      <c r="XDM83" s="2"/>
      <c r="XDN83" s="2"/>
      <c r="XDO83" s="2"/>
      <c r="XDP83" s="2"/>
      <c r="XDQ83" s="2"/>
      <c r="XDR83" s="2"/>
      <c r="XDS83" s="2"/>
      <c r="XDT83" s="2"/>
      <c r="XDU83" s="2"/>
      <c r="XDV83" s="2"/>
      <c r="XDW83" s="2"/>
      <c r="XDX83" s="2"/>
      <c r="XDY83" s="2"/>
      <c r="XDZ83" s="2"/>
      <c r="XEA83" s="2"/>
      <c r="XEB83" s="2"/>
      <c r="XEC83" s="2"/>
      <c r="XED83" s="2"/>
      <c r="XEE83" s="2"/>
      <c r="XEF83" s="2"/>
      <c r="XEG83" s="2"/>
      <c r="XEH83" s="2"/>
      <c r="XEI83" s="2"/>
      <c r="XEJ83" s="2"/>
      <c r="XEK83" s="2"/>
      <c r="XEL83" s="2"/>
      <c r="XEM83" s="2"/>
      <c r="XEN83" s="2"/>
      <c r="XEO83" s="2"/>
      <c r="XEP83" s="2"/>
      <c r="XEQ83" s="2"/>
      <c r="XER83" s="2"/>
      <c r="XES83" s="2"/>
      <c r="XET83" s="2"/>
      <c r="XEU83" s="2"/>
      <c r="XEV83" s="2"/>
      <c r="XEW83" s="2"/>
      <c r="XEX83" s="2"/>
      <c r="XEY83" s="2"/>
      <c r="XEZ83" s="2"/>
      <c r="XFA83" s="2"/>
      <c r="XFB83" s="2"/>
      <c r="XFC83" s="2"/>
      <c r="XFD83" s="2"/>
    </row>
    <row r="84" s="137" customFormat="1" ht="90" spans="1:16384">
      <c r="A84" s="49">
        <v>16</v>
      </c>
      <c r="B84" s="119" t="s">
        <v>488</v>
      </c>
      <c r="C84" s="119" t="s">
        <v>489</v>
      </c>
      <c r="D84" s="49" t="s">
        <v>66</v>
      </c>
      <c r="E84" s="52">
        <v>293</v>
      </c>
      <c r="F84" s="50">
        <f t="shared" si="10"/>
        <v>18</v>
      </c>
      <c r="G84" s="51">
        <v>120</v>
      </c>
      <c r="H84" s="52">
        <f t="shared" si="11"/>
        <v>7.2</v>
      </c>
      <c r="I84" s="60">
        <f>(F84+G84+H84)*$I$4</f>
        <v>20.328</v>
      </c>
      <c r="J84" s="61">
        <f>(F84+G84+H84+I84)*$J$4</f>
        <v>14.89752</v>
      </c>
      <c r="K84" s="62">
        <f t="shared" si="8"/>
        <v>180.42552</v>
      </c>
      <c r="L84" s="62">
        <f t="shared" si="9"/>
        <v>52864.67736</v>
      </c>
      <c r="M84" s="49"/>
      <c r="XCS84" s="2"/>
      <c r="XCT84" s="2"/>
      <c r="XCU84" s="2"/>
      <c r="XCV84" s="2"/>
      <c r="XCW84" s="2"/>
      <c r="XCX84" s="2"/>
      <c r="XCY84" s="2"/>
      <c r="XCZ84" s="2"/>
      <c r="XDA84" s="2"/>
      <c r="XDB84" s="2"/>
      <c r="XDC84" s="2"/>
      <c r="XDD84" s="2"/>
      <c r="XDE84" s="2"/>
      <c r="XDF84" s="2"/>
      <c r="XDG84" s="2"/>
      <c r="XDH84" s="2"/>
      <c r="XDI84" s="2"/>
      <c r="XDJ84" s="2"/>
      <c r="XDK84" s="2"/>
      <c r="XDL84" s="2"/>
      <c r="XDM84" s="2"/>
      <c r="XDN84" s="2"/>
      <c r="XDO84" s="2"/>
      <c r="XDP84" s="2"/>
      <c r="XDQ84" s="2"/>
      <c r="XDR84" s="2"/>
      <c r="XDS84" s="2"/>
      <c r="XDT84" s="2"/>
      <c r="XDU84" s="2"/>
      <c r="XDV84" s="2"/>
      <c r="XDW84" s="2"/>
      <c r="XDX84" s="2"/>
      <c r="XDY84" s="2"/>
      <c r="XDZ84" s="2"/>
      <c r="XEA84" s="2"/>
      <c r="XEB84" s="2"/>
      <c r="XEC84" s="2"/>
      <c r="XED84" s="2"/>
      <c r="XEE84" s="2"/>
      <c r="XEF84" s="2"/>
      <c r="XEG84" s="2"/>
      <c r="XEH84" s="2"/>
      <c r="XEI84" s="2"/>
      <c r="XEJ84" s="2"/>
      <c r="XEK84" s="2"/>
      <c r="XEL84" s="2"/>
      <c r="XEM84" s="2"/>
      <c r="XEN84" s="2"/>
      <c r="XEO84" s="2"/>
      <c r="XEP84" s="2"/>
      <c r="XEQ84" s="2"/>
      <c r="XER84" s="2"/>
      <c r="XES84" s="2"/>
      <c r="XET84" s="2"/>
      <c r="XEU84" s="2"/>
      <c r="XEV84" s="2"/>
      <c r="XEW84" s="2"/>
      <c r="XEX84" s="2"/>
      <c r="XEY84" s="2"/>
      <c r="XEZ84" s="2"/>
      <c r="XFA84" s="2"/>
      <c r="XFB84" s="2"/>
      <c r="XFC84" s="2"/>
      <c r="XFD84" s="2"/>
    </row>
    <row r="85" s="137" customFormat="1" ht="90" spans="1:16384">
      <c r="A85" s="49">
        <v>17</v>
      </c>
      <c r="B85" s="119" t="s">
        <v>490</v>
      </c>
      <c r="C85" s="119" t="s">
        <v>491</v>
      </c>
      <c r="D85" s="49" t="s">
        <v>66</v>
      </c>
      <c r="E85" s="52">
        <v>594</v>
      </c>
      <c r="F85" s="50">
        <f t="shared" si="10"/>
        <v>18.75</v>
      </c>
      <c r="G85" s="51">
        <v>125</v>
      </c>
      <c r="H85" s="52">
        <f t="shared" si="11"/>
        <v>7.5</v>
      </c>
      <c r="I85" s="60">
        <f>(F85+G85+H85)*$I$4</f>
        <v>21.175</v>
      </c>
      <c r="J85" s="61">
        <f>(F85+G85+H85+I85)*$J$4</f>
        <v>15.51825</v>
      </c>
      <c r="K85" s="62">
        <f t="shared" si="8"/>
        <v>187.94325</v>
      </c>
      <c r="L85" s="62">
        <f t="shared" si="9"/>
        <v>111638.2905</v>
      </c>
      <c r="M85" s="49"/>
      <c r="XCS85" s="2"/>
      <c r="XCT85" s="2"/>
      <c r="XCU85" s="2"/>
      <c r="XCV85" s="2"/>
      <c r="XCW85" s="2"/>
      <c r="XCX85" s="2"/>
      <c r="XCY85" s="2"/>
      <c r="XCZ85" s="2"/>
      <c r="XDA85" s="2"/>
      <c r="XDB85" s="2"/>
      <c r="XDC85" s="2"/>
      <c r="XDD85" s="2"/>
      <c r="XDE85" s="2"/>
      <c r="XDF85" s="2"/>
      <c r="XDG85" s="2"/>
      <c r="XDH85" s="2"/>
      <c r="XDI85" s="2"/>
      <c r="XDJ85" s="2"/>
      <c r="XDK85" s="2"/>
      <c r="XDL85" s="2"/>
      <c r="XDM85" s="2"/>
      <c r="XDN85" s="2"/>
      <c r="XDO85" s="2"/>
      <c r="XDP85" s="2"/>
      <c r="XDQ85" s="2"/>
      <c r="XDR85" s="2"/>
      <c r="XDS85" s="2"/>
      <c r="XDT85" s="2"/>
      <c r="XDU85" s="2"/>
      <c r="XDV85" s="2"/>
      <c r="XDW85" s="2"/>
      <c r="XDX85" s="2"/>
      <c r="XDY85" s="2"/>
      <c r="XDZ85" s="2"/>
      <c r="XEA85" s="2"/>
      <c r="XEB85" s="2"/>
      <c r="XEC85" s="2"/>
      <c r="XED85" s="2"/>
      <c r="XEE85" s="2"/>
      <c r="XEF85" s="2"/>
      <c r="XEG85" s="2"/>
      <c r="XEH85" s="2"/>
      <c r="XEI85" s="2"/>
      <c r="XEJ85" s="2"/>
      <c r="XEK85" s="2"/>
      <c r="XEL85" s="2"/>
      <c r="XEM85" s="2"/>
      <c r="XEN85" s="2"/>
      <c r="XEO85" s="2"/>
      <c r="XEP85" s="2"/>
      <c r="XEQ85" s="2"/>
      <c r="XER85" s="2"/>
      <c r="XES85" s="2"/>
      <c r="XET85" s="2"/>
      <c r="XEU85" s="2"/>
      <c r="XEV85" s="2"/>
      <c r="XEW85" s="2"/>
      <c r="XEX85" s="2"/>
      <c r="XEY85" s="2"/>
      <c r="XEZ85" s="2"/>
      <c r="XFA85" s="2"/>
      <c r="XFB85" s="2"/>
      <c r="XFC85" s="2"/>
      <c r="XFD85" s="2"/>
    </row>
    <row r="86" s="137" customFormat="1" ht="90" spans="1:16384">
      <c r="A86" s="49">
        <v>18</v>
      </c>
      <c r="B86" s="119" t="s">
        <v>492</v>
      </c>
      <c r="C86" s="119" t="s">
        <v>493</v>
      </c>
      <c r="D86" s="49" t="s">
        <v>66</v>
      </c>
      <c r="E86" s="52">
        <v>476</v>
      </c>
      <c r="F86" s="50">
        <f t="shared" si="10"/>
        <v>18.75</v>
      </c>
      <c r="G86" s="51">
        <v>125</v>
      </c>
      <c r="H86" s="52">
        <f t="shared" si="11"/>
        <v>7.5</v>
      </c>
      <c r="I86" s="60">
        <f>(F86+G86+H86)*$I$4</f>
        <v>21.175</v>
      </c>
      <c r="J86" s="61">
        <f>(F86+G86+H86+I86)*$J$4</f>
        <v>15.51825</v>
      </c>
      <c r="K86" s="62">
        <f t="shared" si="8"/>
        <v>187.94325</v>
      </c>
      <c r="L86" s="62">
        <f t="shared" si="9"/>
        <v>89460.987</v>
      </c>
      <c r="M86" s="49"/>
      <c r="XCS86" s="2"/>
      <c r="XCT86" s="2"/>
      <c r="XCU86" s="2"/>
      <c r="XCV86" s="2"/>
      <c r="XCW86" s="2"/>
      <c r="XCX86" s="2"/>
      <c r="XCY86" s="2"/>
      <c r="XCZ86" s="2"/>
      <c r="XDA86" s="2"/>
      <c r="XDB86" s="2"/>
      <c r="XDC86" s="2"/>
      <c r="XDD86" s="2"/>
      <c r="XDE86" s="2"/>
      <c r="XDF86" s="2"/>
      <c r="XDG86" s="2"/>
      <c r="XDH86" s="2"/>
      <c r="XDI86" s="2"/>
      <c r="XDJ86" s="2"/>
      <c r="XDK86" s="2"/>
      <c r="XDL86" s="2"/>
      <c r="XDM86" s="2"/>
      <c r="XDN86" s="2"/>
      <c r="XDO86" s="2"/>
      <c r="XDP86" s="2"/>
      <c r="XDQ86" s="2"/>
      <c r="XDR86" s="2"/>
      <c r="XDS86" s="2"/>
      <c r="XDT86" s="2"/>
      <c r="XDU86" s="2"/>
      <c r="XDV86" s="2"/>
      <c r="XDW86" s="2"/>
      <c r="XDX86" s="2"/>
      <c r="XDY86" s="2"/>
      <c r="XDZ86" s="2"/>
      <c r="XEA86" s="2"/>
      <c r="XEB86" s="2"/>
      <c r="XEC86" s="2"/>
      <c r="XED86" s="2"/>
      <c r="XEE86" s="2"/>
      <c r="XEF86" s="2"/>
      <c r="XEG86" s="2"/>
      <c r="XEH86" s="2"/>
      <c r="XEI86" s="2"/>
      <c r="XEJ86" s="2"/>
      <c r="XEK86" s="2"/>
      <c r="XEL86" s="2"/>
      <c r="XEM86" s="2"/>
      <c r="XEN86" s="2"/>
      <c r="XEO86" s="2"/>
      <c r="XEP86" s="2"/>
      <c r="XEQ86" s="2"/>
      <c r="XER86" s="2"/>
      <c r="XES86" s="2"/>
      <c r="XET86" s="2"/>
      <c r="XEU86" s="2"/>
      <c r="XEV86" s="2"/>
      <c r="XEW86" s="2"/>
      <c r="XEX86" s="2"/>
      <c r="XEY86" s="2"/>
      <c r="XEZ86" s="2"/>
      <c r="XFA86" s="2"/>
      <c r="XFB86" s="2"/>
      <c r="XFC86" s="2"/>
      <c r="XFD86" s="2"/>
    </row>
    <row r="87" s="137" customFormat="1" ht="90" spans="1:16384">
      <c r="A87" s="49">
        <v>19</v>
      </c>
      <c r="B87" s="119" t="s">
        <v>494</v>
      </c>
      <c r="C87" s="119" t="s">
        <v>495</v>
      </c>
      <c r="D87" s="49" t="s">
        <v>66</v>
      </c>
      <c r="E87" s="52">
        <v>323</v>
      </c>
      <c r="F87" s="50">
        <f t="shared" si="10"/>
        <v>18.75</v>
      </c>
      <c r="G87" s="51">
        <v>125</v>
      </c>
      <c r="H87" s="52">
        <f t="shared" si="11"/>
        <v>7.5</v>
      </c>
      <c r="I87" s="60">
        <f>(F87+G87+H87)*$I$4</f>
        <v>21.175</v>
      </c>
      <c r="J87" s="61">
        <f>(F87+G87+H87+I87)*$J$4</f>
        <v>15.51825</v>
      </c>
      <c r="K87" s="62">
        <f t="shared" si="8"/>
        <v>187.94325</v>
      </c>
      <c r="L87" s="62">
        <f t="shared" si="9"/>
        <v>60705.66975</v>
      </c>
      <c r="M87" s="49"/>
      <c r="XCS87" s="2"/>
      <c r="XCT87" s="2"/>
      <c r="XCU87" s="2"/>
      <c r="XCV87" s="2"/>
      <c r="XCW87" s="2"/>
      <c r="XCX87" s="2"/>
      <c r="XCY87" s="2"/>
      <c r="XCZ87" s="2"/>
      <c r="XDA87" s="2"/>
      <c r="XDB87" s="2"/>
      <c r="XDC87" s="2"/>
      <c r="XDD87" s="2"/>
      <c r="XDE87" s="2"/>
      <c r="XDF87" s="2"/>
      <c r="XDG87" s="2"/>
      <c r="XDH87" s="2"/>
      <c r="XDI87" s="2"/>
      <c r="XDJ87" s="2"/>
      <c r="XDK87" s="2"/>
      <c r="XDL87" s="2"/>
      <c r="XDM87" s="2"/>
      <c r="XDN87" s="2"/>
      <c r="XDO87" s="2"/>
      <c r="XDP87" s="2"/>
      <c r="XDQ87" s="2"/>
      <c r="XDR87" s="2"/>
      <c r="XDS87" s="2"/>
      <c r="XDT87" s="2"/>
      <c r="XDU87" s="2"/>
      <c r="XDV87" s="2"/>
      <c r="XDW87" s="2"/>
      <c r="XDX87" s="2"/>
      <c r="XDY87" s="2"/>
      <c r="XDZ87" s="2"/>
      <c r="XEA87" s="2"/>
      <c r="XEB87" s="2"/>
      <c r="XEC87" s="2"/>
      <c r="XED87" s="2"/>
      <c r="XEE87" s="2"/>
      <c r="XEF87" s="2"/>
      <c r="XEG87" s="2"/>
      <c r="XEH87" s="2"/>
      <c r="XEI87" s="2"/>
      <c r="XEJ87" s="2"/>
      <c r="XEK87" s="2"/>
      <c r="XEL87" s="2"/>
      <c r="XEM87" s="2"/>
      <c r="XEN87" s="2"/>
      <c r="XEO87" s="2"/>
      <c r="XEP87" s="2"/>
      <c r="XEQ87" s="2"/>
      <c r="XER87" s="2"/>
      <c r="XES87" s="2"/>
      <c r="XET87" s="2"/>
      <c r="XEU87" s="2"/>
      <c r="XEV87" s="2"/>
      <c r="XEW87" s="2"/>
      <c r="XEX87" s="2"/>
      <c r="XEY87" s="2"/>
      <c r="XEZ87" s="2"/>
      <c r="XFA87" s="2"/>
      <c r="XFB87" s="2"/>
      <c r="XFC87" s="2"/>
      <c r="XFD87" s="2"/>
    </row>
    <row r="88" s="137" customFormat="1" ht="90" spans="1:16384">
      <c r="A88" s="49">
        <v>20</v>
      </c>
      <c r="B88" s="119" t="s">
        <v>496</v>
      </c>
      <c r="C88" s="119" t="s">
        <v>497</v>
      </c>
      <c r="D88" s="49" t="s">
        <v>66</v>
      </c>
      <c r="E88" s="52">
        <v>276</v>
      </c>
      <c r="F88" s="50">
        <f t="shared" si="10"/>
        <v>18.75</v>
      </c>
      <c r="G88" s="51">
        <v>125</v>
      </c>
      <c r="H88" s="52">
        <f t="shared" si="11"/>
        <v>7.5</v>
      </c>
      <c r="I88" s="60">
        <f>(F88+G88+H88)*$I$4</f>
        <v>21.175</v>
      </c>
      <c r="J88" s="61">
        <f>(F88+G88+H88+I88)*$J$4</f>
        <v>15.51825</v>
      </c>
      <c r="K88" s="62">
        <f t="shared" si="8"/>
        <v>187.94325</v>
      </c>
      <c r="L88" s="62">
        <f t="shared" si="9"/>
        <v>51872.337</v>
      </c>
      <c r="M88" s="49"/>
      <c r="XCS88" s="2"/>
      <c r="XCT88" s="2"/>
      <c r="XCU88" s="2"/>
      <c r="XCV88" s="2"/>
      <c r="XCW88" s="2"/>
      <c r="XCX88" s="2"/>
      <c r="XCY88" s="2"/>
      <c r="XCZ88" s="2"/>
      <c r="XDA88" s="2"/>
      <c r="XDB88" s="2"/>
      <c r="XDC88" s="2"/>
      <c r="XDD88" s="2"/>
      <c r="XDE88" s="2"/>
      <c r="XDF88" s="2"/>
      <c r="XDG88" s="2"/>
      <c r="XDH88" s="2"/>
      <c r="XDI88" s="2"/>
      <c r="XDJ88" s="2"/>
      <c r="XDK88" s="2"/>
      <c r="XDL88" s="2"/>
      <c r="XDM88" s="2"/>
      <c r="XDN88" s="2"/>
      <c r="XDO88" s="2"/>
      <c r="XDP88" s="2"/>
      <c r="XDQ88" s="2"/>
      <c r="XDR88" s="2"/>
      <c r="XDS88" s="2"/>
      <c r="XDT88" s="2"/>
      <c r="XDU88" s="2"/>
      <c r="XDV88" s="2"/>
      <c r="XDW88" s="2"/>
      <c r="XDX88" s="2"/>
      <c r="XDY88" s="2"/>
      <c r="XDZ88" s="2"/>
      <c r="XEA88" s="2"/>
      <c r="XEB88" s="2"/>
      <c r="XEC88" s="2"/>
      <c r="XED88" s="2"/>
      <c r="XEE88" s="2"/>
      <c r="XEF88" s="2"/>
      <c r="XEG88" s="2"/>
      <c r="XEH88" s="2"/>
      <c r="XEI88" s="2"/>
      <c r="XEJ88" s="2"/>
      <c r="XEK88" s="2"/>
      <c r="XEL88" s="2"/>
      <c r="XEM88" s="2"/>
      <c r="XEN88" s="2"/>
      <c r="XEO88" s="2"/>
      <c r="XEP88" s="2"/>
      <c r="XEQ88" s="2"/>
      <c r="XER88" s="2"/>
      <c r="XES88" s="2"/>
      <c r="XET88" s="2"/>
      <c r="XEU88" s="2"/>
      <c r="XEV88" s="2"/>
      <c r="XEW88" s="2"/>
      <c r="XEX88" s="2"/>
      <c r="XEY88" s="2"/>
      <c r="XEZ88" s="2"/>
      <c r="XFA88" s="2"/>
      <c r="XFB88" s="2"/>
      <c r="XFC88" s="2"/>
      <c r="XFD88" s="2"/>
    </row>
    <row r="89" s="137" customFormat="1" ht="90" spans="1:16384">
      <c r="A89" s="49">
        <v>21</v>
      </c>
      <c r="B89" s="119" t="s">
        <v>498</v>
      </c>
      <c r="C89" s="119" t="s">
        <v>499</v>
      </c>
      <c r="D89" s="49" t="s">
        <v>66</v>
      </c>
      <c r="E89" s="52">
        <v>81</v>
      </c>
      <c r="F89" s="50">
        <f t="shared" si="10"/>
        <v>18.75</v>
      </c>
      <c r="G89" s="51">
        <v>125</v>
      </c>
      <c r="H89" s="52">
        <f t="shared" si="11"/>
        <v>7.5</v>
      </c>
      <c r="I89" s="60">
        <f>(F89+G89+H89)*$I$4</f>
        <v>21.175</v>
      </c>
      <c r="J89" s="61">
        <f>(F89+G89+H89+I89)*$J$4</f>
        <v>15.51825</v>
      </c>
      <c r="K89" s="62">
        <f t="shared" si="8"/>
        <v>187.94325</v>
      </c>
      <c r="L89" s="62">
        <f t="shared" si="9"/>
        <v>15223.40325</v>
      </c>
      <c r="M89" s="49"/>
      <c r="XCS89" s="2"/>
      <c r="XCT89" s="2"/>
      <c r="XCU89" s="2"/>
      <c r="XCV89" s="2"/>
      <c r="XCW89" s="2"/>
      <c r="XCX89" s="2"/>
      <c r="XCY89" s="2"/>
      <c r="XCZ89" s="2"/>
      <c r="XDA89" s="2"/>
      <c r="XDB89" s="2"/>
      <c r="XDC89" s="2"/>
      <c r="XDD89" s="2"/>
      <c r="XDE89" s="2"/>
      <c r="XDF89" s="2"/>
      <c r="XDG89" s="2"/>
      <c r="XDH89" s="2"/>
      <c r="XDI89" s="2"/>
      <c r="XDJ89" s="2"/>
      <c r="XDK89" s="2"/>
      <c r="XDL89" s="2"/>
      <c r="XDM89" s="2"/>
      <c r="XDN89" s="2"/>
      <c r="XDO89" s="2"/>
      <c r="XDP89" s="2"/>
      <c r="XDQ89" s="2"/>
      <c r="XDR89" s="2"/>
      <c r="XDS89" s="2"/>
      <c r="XDT89" s="2"/>
      <c r="XDU89" s="2"/>
      <c r="XDV89" s="2"/>
      <c r="XDW89" s="2"/>
      <c r="XDX89" s="2"/>
      <c r="XDY89" s="2"/>
      <c r="XDZ89" s="2"/>
      <c r="XEA89" s="2"/>
      <c r="XEB89" s="2"/>
      <c r="XEC89" s="2"/>
      <c r="XED89" s="2"/>
      <c r="XEE89" s="2"/>
      <c r="XEF89" s="2"/>
      <c r="XEG89" s="2"/>
      <c r="XEH89" s="2"/>
      <c r="XEI89" s="2"/>
      <c r="XEJ89" s="2"/>
      <c r="XEK89" s="2"/>
      <c r="XEL89" s="2"/>
      <c r="XEM89" s="2"/>
      <c r="XEN89" s="2"/>
      <c r="XEO89" s="2"/>
      <c r="XEP89" s="2"/>
      <c r="XEQ89" s="2"/>
      <c r="XER89" s="2"/>
      <c r="XES89" s="2"/>
      <c r="XET89" s="2"/>
      <c r="XEU89" s="2"/>
      <c r="XEV89" s="2"/>
      <c r="XEW89" s="2"/>
      <c r="XEX89" s="2"/>
      <c r="XEY89" s="2"/>
      <c r="XEZ89" s="2"/>
      <c r="XFA89" s="2"/>
      <c r="XFB89" s="2"/>
      <c r="XFC89" s="2"/>
      <c r="XFD89" s="2"/>
    </row>
    <row r="90" s="137" customFormat="1" ht="90" spans="1:16384">
      <c r="A90" s="49">
        <v>22</v>
      </c>
      <c r="B90" s="119" t="s">
        <v>500</v>
      </c>
      <c r="C90" s="119" t="s">
        <v>501</v>
      </c>
      <c r="D90" s="49" t="s">
        <v>66</v>
      </c>
      <c r="E90" s="52">
        <v>188</v>
      </c>
      <c r="F90" s="50">
        <f t="shared" si="10"/>
        <v>18.75</v>
      </c>
      <c r="G90" s="51">
        <v>125</v>
      </c>
      <c r="H90" s="52">
        <f t="shared" si="11"/>
        <v>7.5</v>
      </c>
      <c r="I90" s="60">
        <f>(F90+G90+H90)*$I$4</f>
        <v>21.175</v>
      </c>
      <c r="J90" s="61">
        <f>(F90+G90+H90+I90)*$J$4</f>
        <v>15.51825</v>
      </c>
      <c r="K90" s="62">
        <f t="shared" si="8"/>
        <v>187.94325</v>
      </c>
      <c r="L90" s="62">
        <f t="shared" si="9"/>
        <v>35333.331</v>
      </c>
      <c r="M90" s="49"/>
      <c r="XCS90" s="2"/>
      <c r="XCT90" s="2"/>
      <c r="XCU90" s="2"/>
      <c r="XCV90" s="2"/>
      <c r="XCW90" s="2"/>
      <c r="XCX90" s="2"/>
      <c r="XCY90" s="2"/>
      <c r="XCZ90" s="2"/>
      <c r="XDA90" s="2"/>
      <c r="XDB90" s="2"/>
      <c r="XDC90" s="2"/>
      <c r="XDD90" s="2"/>
      <c r="XDE90" s="2"/>
      <c r="XDF90" s="2"/>
      <c r="XDG90" s="2"/>
      <c r="XDH90" s="2"/>
      <c r="XDI90" s="2"/>
      <c r="XDJ90" s="2"/>
      <c r="XDK90" s="2"/>
      <c r="XDL90" s="2"/>
      <c r="XDM90" s="2"/>
      <c r="XDN90" s="2"/>
      <c r="XDO90" s="2"/>
      <c r="XDP90" s="2"/>
      <c r="XDQ90" s="2"/>
      <c r="XDR90" s="2"/>
      <c r="XDS90" s="2"/>
      <c r="XDT90" s="2"/>
      <c r="XDU90" s="2"/>
      <c r="XDV90" s="2"/>
      <c r="XDW90" s="2"/>
      <c r="XDX90" s="2"/>
      <c r="XDY90" s="2"/>
      <c r="XDZ90" s="2"/>
      <c r="XEA90" s="2"/>
      <c r="XEB90" s="2"/>
      <c r="XEC90" s="2"/>
      <c r="XED90" s="2"/>
      <c r="XEE90" s="2"/>
      <c r="XEF90" s="2"/>
      <c r="XEG90" s="2"/>
      <c r="XEH90" s="2"/>
      <c r="XEI90" s="2"/>
      <c r="XEJ90" s="2"/>
      <c r="XEK90" s="2"/>
      <c r="XEL90" s="2"/>
      <c r="XEM90" s="2"/>
      <c r="XEN90" s="2"/>
      <c r="XEO90" s="2"/>
      <c r="XEP90" s="2"/>
      <c r="XEQ90" s="2"/>
      <c r="XER90" s="2"/>
      <c r="XES90" s="2"/>
      <c r="XET90" s="2"/>
      <c r="XEU90" s="2"/>
      <c r="XEV90" s="2"/>
      <c r="XEW90" s="2"/>
      <c r="XEX90" s="2"/>
      <c r="XEY90" s="2"/>
      <c r="XEZ90" s="2"/>
      <c r="XFA90" s="2"/>
      <c r="XFB90" s="2"/>
      <c r="XFC90" s="2"/>
      <c r="XFD90" s="2"/>
    </row>
    <row r="91" s="137" customFormat="1" ht="90" spans="1:16384">
      <c r="A91" s="49">
        <v>23</v>
      </c>
      <c r="B91" s="119" t="s">
        <v>502</v>
      </c>
      <c r="C91" s="119" t="s">
        <v>503</v>
      </c>
      <c r="D91" s="49" t="s">
        <v>66</v>
      </c>
      <c r="E91" s="52">
        <v>100</v>
      </c>
      <c r="F91" s="50">
        <f t="shared" si="10"/>
        <v>7.5</v>
      </c>
      <c r="G91" s="51">
        <v>50</v>
      </c>
      <c r="H91" s="52">
        <f t="shared" si="11"/>
        <v>3</v>
      </c>
      <c r="I91" s="60">
        <f>(F91+G91+H91)*$I$4</f>
        <v>8.47</v>
      </c>
      <c r="J91" s="61">
        <f>(F91+G91+H91+I91)*$J$4</f>
        <v>6.2073</v>
      </c>
      <c r="K91" s="62">
        <f t="shared" si="8"/>
        <v>75.1773</v>
      </c>
      <c r="L91" s="62">
        <f t="shared" si="9"/>
        <v>7517.73</v>
      </c>
      <c r="M91" s="49"/>
      <c r="XCS91" s="2"/>
      <c r="XCT91" s="2"/>
      <c r="XCU91" s="2"/>
      <c r="XCV91" s="2"/>
      <c r="XCW91" s="2"/>
      <c r="XCX91" s="2"/>
      <c r="XCY91" s="2"/>
      <c r="XCZ91" s="2"/>
      <c r="XDA91" s="2"/>
      <c r="XDB91" s="2"/>
      <c r="XDC91" s="2"/>
      <c r="XDD91" s="2"/>
      <c r="XDE91" s="2"/>
      <c r="XDF91" s="2"/>
      <c r="XDG91" s="2"/>
      <c r="XDH91" s="2"/>
      <c r="XDI91" s="2"/>
      <c r="XDJ91" s="2"/>
      <c r="XDK91" s="2"/>
      <c r="XDL91" s="2"/>
      <c r="XDM91" s="2"/>
      <c r="XDN91" s="2"/>
      <c r="XDO91" s="2"/>
      <c r="XDP91" s="2"/>
      <c r="XDQ91" s="2"/>
      <c r="XDR91" s="2"/>
      <c r="XDS91" s="2"/>
      <c r="XDT91" s="2"/>
      <c r="XDU91" s="2"/>
      <c r="XDV91" s="2"/>
      <c r="XDW91" s="2"/>
      <c r="XDX91" s="2"/>
      <c r="XDY91" s="2"/>
      <c r="XDZ91" s="2"/>
      <c r="XEA91" s="2"/>
      <c r="XEB91" s="2"/>
      <c r="XEC91" s="2"/>
      <c r="XED91" s="2"/>
      <c r="XEE91" s="2"/>
      <c r="XEF91" s="2"/>
      <c r="XEG91" s="2"/>
      <c r="XEH91" s="2"/>
      <c r="XEI91" s="2"/>
      <c r="XEJ91" s="2"/>
      <c r="XEK91" s="2"/>
      <c r="XEL91" s="2"/>
      <c r="XEM91" s="2"/>
      <c r="XEN91" s="2"/>
      <c r="XEO91" s="2"/>
      <c r="XEP91" s="2"/>
      <c r="XEQ91" s="2"/>
      <c r="XER91" s="2"/>
      <c r="XES91" s="2"/>
      <c r="XET91" s="2"/>
      <c r="XEU91" s="2"/>
      <c r="XEV91" s="2"/>
      <c r="XEW91" s="2"/>
      <c r="XEX91" s="2"/>
      <c r="XEY91" s="2"/>
      <c r="XEZ91" s="2"/>
      <c r="XFA91" s="2"/>
      <c r="XFB91" s="2"/>
      <c r="XFC91" s="2"/>
      <c r="XFD91" s="2"/>
    </row>
    <row r="92" s="137" customFormat="1" ht="90" spans="1:16384">
      <c r="A92" s="49">
        <v>24</v>
      </c>
      <c r="B92" s="119" t="s">
        <v>504</v>
      </c>
      <c r="C92" s="119" t="s">
        <v>505</v>
      </c>
      <c r="D92" s="49" t="s">
        <v>66</v>
      </c>
      <c r="E92" s="52">
        <v>78</v>
      </c>
      <c r="F92" s="50">
        <f t="shared" si="10"/>
        <v>7.5</v>
      </c>
      <c r="G92" s="51">
        <v>50</v>
      </c>
      <c r="H92" s="52">
        <f t="shared" si="11"/>
        <v>3</v>
      </c>
      <c r="I92" s="60">
        <f>(F92+G92+H92)*$I$4</f>
        <v>8.47</v>
      </c>
      <c r="J92" s="61">
        <f>(F92+G92+H92+I92)*$J$4</f>
        <v>6.2073</v>
      </c>
      <c r="K92" s="62">
        <f t="shared" si="8"/>
        <v>75.1773</v>
      </c>
      <c r="L92" s="62">
        <f t="shared" si="9"/>
        <v>5863.8294</v>
      </c>
      <c r="M92" s="49"/>
      <c r="XCS92" s="2"/>
      <c r="XCT92" s="2"/>
      <c r="XCU92" s="2"/>
      <c r="XCV92" s="2"/>
      <c r="XCW92" s="2"/>
      <c r="XCX92" s="2"/>
      <c r="XCY92" s="2"/>
      <c r="XCZ92" s="2"/>
      <c r="XDA92" s="2"/>
      <c r="XDB92" s="2"/>
      <c r="XDC92" s="2"/>
      <c r="XDD92" s="2"/>
      <c r="XDE92" s="2"/>
      <c r="XDF92" s="2"/>
      <c r="XDG92" s="2"/>
      <c r="XDH92" s="2"/>
      <c r="XDI92" s="2"/>
      <c r="XDJ92" s="2"/>
      <c r="XDK92" s="2"/>
      <c r="XDL92" s="2"/>
      <c r="XDM92" s="2"/>
      <c r="XDN92" s="2"/>
      <c r="XDO92" s="2"/>
      <c r="XDP92" s="2"/>
      <c r="XDQ92" s="2"/>
      <c r="XDR92" s="2"/>
      <c r="XDS92" s="2"/>
      <c r="XDT92" s="2"/>
      <c r="XDU92" s="2"/>
      <c r="XDV92" s="2"/>
      <c r="XDW92" s="2"/>
      <c r="XDX92" s="2"/>
      <c r="XDY92" s="2"/>
      <c r="XDZ92" s="2"/>
      <c r="XEA92" s="2"/>
      <c r="XEB92" s="2"/>
      <c r="XEC92" s="2"/>
      <c r="XED92" s="2"/>
      <c r="XEE92" s="2"/>
      <c r="XEF92" s="2"/>
      <c r="XEG92" s="2"/>
      <c r="XEH92" s="2"/>
      <c r="XEI92" s="2"/>
      <c r="XEJ92" s="2"/>
      <c r="XEK92" s="2"/>
      <c r="XEL92" s="2"/>
      <c r="XEM92" s="2"/>
      <c r="XEN92" s="2"/>
      <c r="XEO92" s="2"/>
      <c r="XEP92" s="2"/>
      <c r="XEQ92" s="2"/>
      <c r="XER92" s="2"/>
      <c r="XES92" s="2"/>
      <c r="XET92" s="2"/>
      <c r="XEU92" s="2"/>
      <c r="XEV92" s="2"/>
      <c r="XEW92" s="2"/>
      <c r="XEX92" s="2"/>
      <c r="XEY92" s="2"/>
      <c r="XEZ92" s="2"/>
      <c r="XFA92" s="2"/>
      <c r="XFB92" s="2"/>
      <c r="XFC92" s="2"/>
      <c r="XFD92" s="2"/>
    </row>
    <row r="93" s="137" customFormat="1" ht="67.5" spans="1:16384">
      <c r="A93" s="49">
        <v>25</v>
      </c>
      <c r="B93" s="119" t="s">
        <v>506</v>
      </c>
      <c r="C93" s="119" t="s">
        <v>507</v>
      </c>
      <c r="D93" s="49" t="s">
        <v>66</v>
      </c>
      <c r="E93" s="52">
        <v>29</v>
      </c>
      <c r="F93" s="50">
        <f t="shared" si="10"/>
        <v>18</v>
      </c>
      <c r="G93" s="51">
        <v>120</v>
      </c>
      <c r="H93" s="52">
        <f t="shared" si="11"/>
        <v>7.2</v>
      </c>
      <c r="I93" s="60">
        <f>(F93+G93+H93)*$I$4</f>
        <v>20.328</v>
      </c>
      <c r="J93" s="61">
        <f>(F93+G93+H93+I93)*$J$4</f>
        <v>14.89752</v>
      </c>
      <c r="K93" s="62">
        <f t="shared" si="8"/>
        <v>180.42552</v>
      </c>
      <c r="L93" s="62">
        <f t="shared" si="9"/>
        <v>5232.34008</v>
      </c>
      <c r="M93" s="49"/>
      <c r="XCS93" s="2"/>
      <c r="XCT93" s="2"/>
      <c r="XCU93" s="2"/>
      <c r="XCV93" s="2"/>
      <c r="XCW93" s="2"/>
      <c r="XCX93" s="2"/>
      <c r="XCY93" s="2"/>
      <c r="XCZ93" s="2"/>
      <c r="XDA93" s="2"/>
      <c r="XDB93" s="2"/>
      <c r="XDC93" s="2"/>
      <c r="XDD93" s="2"/>
      <c r="XDE93" s="2"/>
      <c r="XDF93" s="2"/>
      <c r="XDG93" s="2"/>
      <c r="XDH93" s="2"/>
      <c r="XDI93" s="2"/>
      <c r="XDJ93" s="2"/>
      <c r="XDK93" s="2"/>
      <c r="XDL93" s="2"/>
      <c r="XDM93" s="2"/>
      <c r="XDN93" s="2"/>
      <c r="XDO93" s="2"/>
      <c r="XDP93" s="2"/>
      <c r="XDQ93" s="2"/>
      <c r="XDR93" s="2"/>
      <c r="XDS93" s="2"/>
      <c r="XDT93" s="2"/>
      <c r="XDU93" s="2"/>
      <c r="XDV93" s="2"/>
      <c r="XDW93" s="2"/>
      <c r="XDX93" s="2"/>
      <c r="XDY93" s="2"/>
      <c r="XDZ93" s="2"/>
      <c r="XEA93" s="2"/>
      <c r="XEB93" s="2"/>
      <c r="XEC93" s="2"/>
      <c r="XED93" s="2"/>
      <c r="XEE93" s="2"/>
      <c r="XEF93" s="2"/>
      <c r="XEG93" s="2"/>
      <c r="XEH93" s="2"/>
      <c r="XEI93" s="2"/>
      <c r="XEJ93" s="2"/>
      <c r="XEK93" s="2"/>
      <c r="XEL93" s="2"/>
      <c r="XEM93" s="2"/>
      <c r="XEN93" s="2"/>
      <c r="XEO93" s="2"/>
      <c r="XEP93" s="2"/>
      <c r="XEQ93" s="2"/>
      <c r="XER93" s="2"/>
      <c r="XES93" s="2"/>
      <c r="XET93" s="2"/>
      <c r="XEU93" s="2"/>
      <c r="XEV93" s="2"/>
      <c r="XEW93" s="2"/>
      <c r="XEX93" s="2"/>
      <c r="XEY93" s="2"/>
      <c r="XEZ93" s="2"/>
      <c r="XFA93" s="2"/>
      <c r="XFB93" s="2"/>
      <c r="XFC93" s="2"/>
      <c r="XFD93" s="2"/>
    </row>
    <row r="94" s="137" customFormat="1" ht="56.25" spans="1:16384">
      <c r="A94" s="49">
        <v>26</v>
      </c>
      <c r="B94" s="119" t="s">
        <v>508</v>
      </c>
      <c r="C94" s="119" t="s">
        <v>509</v>
      </c>
      <c r="D94" s="49" t="s">
        <v>66</v>
      </c>
      <c r="E94" s="52">
        <v>6502</v>
      </c>
      <c r="F94" s="50">
        <f t="shared" si="10"/>
        <v>2.7</v>
      </c>
      <c r="G94" s="51">
        <v>18</v>
      </c>
      <c r="H94" s="52">
        <f t="shared" si="11"/>
        <v>1.08</v>
      </c>
      <c r="I94" s="60">
        <f>(F94+G94+H94)*$I$4</f>
        <v>3.0492</v>
      </c>
      <c r="J94" s="61">
        <f>(F94+G94+H94+I94)*$J$4</f>
        <v>2.234628</v>
      </c>
      <c r="K94" s="62">
        <f t="shared" si="8"/>
        <v>27.063828</v>
      </c>
      <c r="L94" s="62">
        <f t="shared" si="9"/>
        <v>175969.009656</v>
      </c>
      <c r="M94" s="49"/>
      <c r="XCS94" s="2"/>
      <c r="XCT94" s="2"/>
      <c r="XCU94" s="2"/>
      <c r="XCV94" s="2"/>
      <c r="XCW94" s="2"/>
      <c r="XCX94" s="2"/>
      <c r="XCY94" s="2"/>
      <c r="XCZ94" s="2"/>
      <c r="XDA94" s="2"/>
      <c r="XDB94" s="2"/>
      <c r="XDC94" s="2"/>
      <c r="XDD94" s="2"/>
      <c r="XDE94" s="2"/>
      <c r="XDF94" s="2"/>
      <c r="XDG94" s="2"/>
      <c r="XDH94" s="2"/>
      <c r="XDI94" s="2"/>
      <c r="XDJ94" s="2"/>
      <c r="XDK94" s="2"/>
      <c r="XDL94" s="2"/>
      <c r="XDM94" s="2"/>
      <c r="XDN94" s="2"/>
      <c r="XDO94" s="2"/>
      <c r="XDP94" s="2"/>
      <c r="XDQ94" s="2"/>
      <c r="XDR94" s="2"/>
      <c r="XDS94" s="2"/>
      <c r="XDT94" s="2"/>
      <c r="XDU94" s="2"/>
      <c r="XDV94" s="2"/>
      <c r="XDW94" s="2"/>
      <c r="XDX94" s="2"/>
      <c r="XDY94" s="2"/>
      <c r="XDZ94" s="2"/>
      <c r="XEA94" s="2"/>
      <c r="XEB94" s="2"/>
      <c r="XEC94" s="2"/>
      <c r="XED94" s="2"/>
      <c r="XEE94" s="2"/>
      <c r="XEF94" s="2"/>
      <c r="XEG94" s="2"/>
      <c r="XEH94" s="2"/>
      <c r="XEI94" s="2"/>
      <c r="XEJ94" s="2"/>
      <c r="XEK94" s="2"/>
      <c r="XEL94" s="2"/>
      <c r="XEM94" s="2"/>
      <c r="XEN94" s="2"/>
      <c r="XEO94" s="2"/>
      <c r="XEP94" s="2"/>
      <c r="XEQ94" s="2"/>
      <c r="XER94" s="2"/>
      <c r="XES94" s="2"/>
      <c r="XET94" s="2"/>
      <c r="XEU94" s="2"/>
      <c r="XEV94" s="2"/>
      <c r="XEW94" s="2"/>
      <c r="XEX94" s="2"/>
      <c r="XEY94" s="2"/>
      <c r="XEZ94" s="2"/>
      <c r="XFA94" s="2"/>
      <c r="XFB94" s="2"/>
      <c r="XFC94" s="2"/>
      <c r="XFD94" s="2"/>
    </row>
    <row r="95" s="137" customFormat="1" ht="11.25" spans="1:16384">
      <c r="A95" s="47" t="s">
        <v>168</v>
      </c>
      <c r="B95" s="152" t="s">
        <v>510</v>
      </c>
      <c r="C95" s="153"/>
      <c r="D95" s="119"/>
      <c r="E95" s="52"/>
      <c r="F95" s="50"/>
      <c r="G95" s="51"/>
      <c r="H95" s="52"/>
      <c r="I95" s="60"/>
      <c r="J95" s="61"/>
      <c r="K95" s="62"/>
      <c r="L95" s="62"/>
      <c r="M95" s="63"/>
      <c r="XCS95" s="2"/>
      <c r="XCT95" s="2"/>
      <c r="XCU95" s="2"/>
      <c r="XCV95" s="2"/>
      <c r="XCW95" s="2"/>
      <c r="XCX95" s="2"/>
      <c r="XCY95" s="2"/>
      <c r="XCZ95" s="2"/>
      <c r="XDA95" s="2"/>
      <c r="XDB95" s="2"/>
      <c r="XDC95" s="2"/>
      <c r="XDD95" s="2"/>
      <c r="XDE95" s="2"/>
      <c r="XDF95" s="2"/>
      <c r="XDG95" s="2"/>
      <c r="XDH95" s="2"/>
      <c r="XDI95" s="2"/>
      <c r="XDJ95" s="2"/>
      <c r="XDK95" s="2"/>
      <c r="XDL95" s="2"/>
      <c r="XDM95" s="2"/>
      <c r="XDN95" s="2"/>
      <c r="XDO95" s="2"/>
      <c r="XDP95" s="2"/>
      <c r="XDQ95" s="2"/>
      <c r="XDR95" s="2"/>
      <c r="XDS95" s="2"/>
      <c r="XDT95" s="2"/>
      <c r="XDU95" s="2"/>
      <c r="XDV95" s="2"/>
      <c r="XDW95" s="2"/>
      <c r="XDX95" s="2"/>
      <c r="XDY95" s="2"/>
      <c r="XDZ95" s="2"/>
      <c r="XEA95" s="2"/>
      <c r="XEB95" s="2"/>
      <c r="XEC95" s="2"/>
      <c r="XED95" s="2"/>
      <c r="XEE95" s="2"/>
      <c r="XEF95" s="2"/>
      <c r="XEG95" s="2"/>
      <c r="XEH95" s="2"/>
      <c r="XEI95" s="2"/>
      <c r="XEJ95" s="2"/>
      <c r="XEK95" s="2"/>
      <c r="XEL95" s="2"/>
      <c r="XEM95" s="2"/>
      <c r="XEN95" s="2"/>
      <c r="XEO95" s="2"/>
      <c r="XEP95" s="2"/>
      <c r="XEQ95" s="2"/>
      <c r="XER95" s="2"/>
      <c r="XES95" s="2"/>
      <c r="XET95" s="2"/>
      <c r="XEU95" s="2"/>
      <c r="XEV95" s="2"/>
      <c r="XEW95" s="2"/>
      <c r="XEX95" s="2"/>
      <c r="XEY95" s="2"/>
      <c r="XEZ95" s="2"/>
      <c r="XFA95" s="2"/>
      <c r="XFB95" s="2"/>
      <c r="XFC95" s="2"/>
      <c r="XFD95" s="2"/>
    </row>
    <row r="96" s="137" customFormat="1" ht="90" spans="1:16384">
      <c r="A96" s="49">
        <v>1</v>
      </c>
      <c r="B96" s="119" t="s">
        <v>511</v>
      </c>
      <c r="C96" s="119" t="s">
        <v>512</v>
      </c>
      <c r="D96" s="49" t="s">
        <v>66</v>
      </c>
      <c r="E96" s="52">
        <v>3</v>
      </c>
      <c r="F96" s="50">
        <f t="shared" si="10"/>
        <v>27</v>
      </c>
      <c r="G96" s="51">
        <v>180</v>
      </c>
      <c r="H96" s="52">
        <f t="shared" si="11"/>
        <v>10.8</v>
      </c>
      <c r="I96" s="60">
        <f>(F96+G96+H96)*$I$4</f>
        <v>30.492</v>
      </c>
      <c r="J96" s="61">
        <f>(F96+G96+H96+I96)*$J$4</f>
        <v>22.34628</v>
      </c>
      <c r="K96" s="62">
        <f>F96+G96+H96+I96+J96</f>
        <v>270.63828</v>
      </c>
      <c r="L96" s="62">
        <f>K96*E96</f>
        <v>811.91484</v>
      </c>
      <c r="M96" s="49"/>
      <c r="XCS96" s="2"/>
      <c r="XCT96" s="2"/>
      <c r="XCU96" s="2"/>
      <c r="XCV96" s="2"/>
      <c r="XCW96" s="2"/>
      <c r="XCX96" s="2"/>
      <c r="XCY96" s="2"/>
      <c r="XCZ96" s="2"/>
      <c r="XDA96" s="2"/>
      <c r="XDB96" s="2"/>
      <c r="XDC96" s="2"/>
      <c r="XDD96" s="2"/>
      <c r="XDE96" s="2"/>
      <c r="XDF96" s="2"/>
      <c r="XDG96" s="2"/>
      <c r="XDH96" s="2"/>
      <c r="XDI96" s="2"/>
      <c r="XDJ96" s="2"/>
      <c r="XDK96" s="2"/>
      <c r="XDL96" s="2"/>
      <c r="XDM96" s="2"/>
      <c r="XDN96" s="2"/>
      <c r="XDO96" s="2"/>
      <c r="XDP96" s="2"/>
      <c r="XDQ96" s="2"/>
      <c r="XDR96" s="2"/>
      <c r="XDS96" s="2"/>
      <c r="XDT96" s="2"/>
      <c r="XDU96" s="2"/>
      <c r="XDV96" s="2"/>
      <c r="XDW96" s="2"/>
      <c r="XDX96" s="2"/>
      <c r="XDY96" s="2"/>
      <c r="XDZ96" s="2"/>
      <c r="XEA96" s="2"/>
      <c r="XEB96" s="2"/>
      <c r="XEC96" s="2"/>
      <c r="XED96" s="2"/>
      <c r="XEE96" s="2"/>
      <c r="XEF96" s="2"/>
      <c r="XEG96" s="2"/>
      <c r="XEH96" s="2"/>
      <c r="XEI96" s="2"/>
      <c r="XEJ96" s="2"/>
      <c r="XEK96" s="2"/>
      <c r="XEL96" s="2"/>
      <c r="XEM96" s="2"/>
      <c r="XEN96" s="2"/>
      <c r="XEO96" s="2"/>
      <c r="XEP96" s="2"/>
      <c r="XEQ96" s="2"/>
      <c r="XER96" s="2"/>
      <c r="XES96" s="2"/>
      <c r="XET96" s="2"/>
      <c r="XEU96" s="2"/>
      <c r="XEV96" s="2"/>
      <c r="XEW96" s="2"/>
      <c r="XEX96" s="2"/>
      <c r="XEY96" s="2"/>
      <c r="XEZ96" s="2"/>
      <c r="XFA96" s="2"/>
      <c r="XFB96" s="2"/>
      <c r="XFC96" s="2"/>
      <c r="XFD96" s="2"/>
    </row>
    <row r="97" s="137" customFormat="1" ht="90" spans="1:16384">
      <c r="A97" s="49">
        <v>2</v>
      </c>
      <c r="B97" s="119" t="s">
        <v>513</v>
      </c>
      <c r="C97" s="119" t="s">
        <v>514</v>
      </c>
      <c r="D97" s="49" t="s">
        <v>66</v>
      </c>
      <c r="E97" s="52">
        <v>7</v>
      </c>
      <c r="F97" s="50">
        <f t="shared" si="10"/>
        <v>27</v>
      </c>
      <c r="G97" s="51">
        <v>180</v>
      </c>
      <c r="H97" s="52">
        <f t="shared" si="11"/>
        <v>10.8</v>
      </c>
      <c r="I97" s="60">
        <f>(F97+G97+H97)*$I$4</f>
        <v>30.492</v>
      </c>
      <c r="J97" s="61">
        <f>(F97+G97+H97+I97)*$J$4</f>
        <v>22.34628</v>
      </c>
      <c r="K97" s="62">
        <f>F97+G97+H97+I97+J97</f>
        <v>270.63828</v>
      </c>
      <c r="L97" s="62">
        <f>K97*E97</f>
        <v>1894.46796</v>
      </c>
      <c r="M97" s="49"/>
      <c r="XCS97" s="2"/>
      <c r="XCT97" s="2"/>
      <c r="XCU97" s="2"/>
      <c r="XCV97" s="2"/>
      <c r="XCW97" s="2"/>
      <c r="XCX97" s="2"/>
      <c r="XCY97" s="2"/>
      <c r="XCZ97" s="2"/>
      <c r="XDA97" s="2"/>
      <c r="XDB97" s="2"/>
      <c r="XDC97" s="2"/>
      <c r="XDD97" s="2"/>
      <c r="XDE97" s="2"/>
      <c r="XDF97" s="2"/>
      <c r="XDG97" s="2"/>
      <c r="XDH97" s="2"/>
      <c r="XDI97" s="2"/>
      <c r="XDJ97" s="2"/>
      <c r="XDK97" s="2"/>
      <c r="XDL97" s="2"/>
      <c r="XDM97" s="2"/>
      <c r="XDN97" s="2"/>
      <c r="XDO97" s="2"/>
      <c r="XDP97" s="2"/>
      <c r="XDQ97" s="2"/>
      <c r="XDR97" s="2"/>
      <c r="XDS97" s="2"/>
      <c r="XDT97" s="2"/>
      <c r="XDU97" s="2"/>
      <c r="XDV97" s="2"/>
      <c r="XDW97" s="2"/>
      <c r="XDX97" s="2"/>
      <c r="XDY97" s="2"/>
      <c r="XDZ97" s="2"/>
      <c r="XEA97" s="2"/>
      <c r="XEB97" s="2"/>
      <c r="XEC97" s="2"/>
      <c r="XED97" s="2"/>
      <c r="XEE97" s="2"/>
      <c r="XEF97" s="2"/>
      <c r="XEG97" s="2"/>
      <c r="XEH97" s="2"/>
      <c r="XEI97" s="2"/>
      <c r="XEJ97" s="2"/>
      <c r="XEK97" s="2"/>
      <c r="XEL97" s="2"/>
      <c r="XEM97" s="2"/>
      <c r="XEN97" s="2"/>
      <c r="XEO97" s="2"/>
      <c r="XEP97" s="2"/>
      <c r="XEQ97" s="2"/>
      <c r="XER97" s="2"/>
      <c r="XES97" s="2"/>
      <c r="XET97" s="2"/>
      <c r="XEU97" s="2"/>
      <c r="XEV97" s="2"/>
      <c r="XEW97" s="2"/>
      <c r="XEX97" s="2"/>
      <c r="XEY97" s="2"/>
      <c r="XEZ97" s="2"/>
      <c r="XFA97" s="2"/>
      <c r="XFB97" s="2"/>
      <c r="XFC97" s="2"/>
      <c r="XFD97" s="2"/>
    </row>
    <row r="98" s="137" customFormat="1" ht="90" spans="1:16384">
      <c r="A98" s="49">
        <v>3</v>
      </c>
      <c r="B98" s="119" t="s">
        <v>515</v>
      </c>
      <c r="C98" s="119" t="s">
        <v>516</v>
      </c>
      <c r="D98" s="49" t="s">
        <v>66</v>
      </c>
      <c r="E98" s="52">
        <v>19</v>
      </c>
      <c r="F98" s="50">
        <f t="shared" si="10"/>
        <v>27</v>
      </c>
      <c r="G98" s="51">
        <v>180</v>
      </c>
      <c r="H98" s="52">
        <f t="shared" si="11"/>
        <v>10.8</v>
      </c>
      <c r="I98" s="60">
        <f>(F98+G98+H98)*$I$4</f>
        <v>30.492</v>
      </c>
      <c r="J98" s="61">
        <f>(F98+G98+H98+I98)*$J$4</f>
        <v>22.34628</v>
      </c>
      <c r="K98" s="62">
        <f>F98+G98+H98+I98+J98</f>
        <v>270.63828</v>
      </c>
      <c r="L98" s="62">
        <f>K98*E98</f>
        <v>5142.12732</v>
      </c>
      <c r="M98" s="49"/>
      <c r="XCS98" s="2"/>
      <c r="XCT98" s="2"/>
      <c r="XCU98" s="2"/>
      <c r="XCV98" s="2"/>
      <c r="XCW98" s="2"/>
      <c r="XCX98" s="2"/>
      <c r="XCY98" s="2"/>
      <c r="XCZ98" s="2"/>
      <c r="XDA98" s="2"/>
      <c r="XDB98" s="2"/>
      <c r="XDC98" s="2"/>
      <c r="XDD98" s="2"/>
      <c r="XDE98" s="2"/>
      <c r="XDF98" s="2"/>
      <c r="XDG98" s="2"/>
      <c r="XDH98" s="2"/>
      <c r="XDI98" s="2"/>
      <c r="XDJ98" s="2"/>
      <c r="XDK98" s="2"/>
      <c r="XDL98" s="2"/>
      <c r="XDM98" s="2"/>
      <c r="XDN98" s="2"/>
      <c r="XDO98" s="2"/>
      <c r="XDP98" s="2"/>
      <c r="XDQ98" s="2"/>
      <c r="XDR98" s="2"/>
      <c r="XDS98" s="2"/>
      <c r="XDT98" s="2"/>
      <c r="XDU98" s="2"/>
      <c r="XDV98" s="2"/>
      <c r="XDW98" s="2"/>
      <c r="XDX98" s="2"/>
      <c r="XDY98" s="2"/>
      <c r="XDZ98" s="2"/>
      <c r="XEA98" s="2"/>
      <c r="XEB98" s="2"/>
      <c r="XEC98" s="2"/>
      <c r="XED98" s="2"/>
      <c r="XEE98" s="2"/>
      <c r="XEF98" s="2"/>
      <c r="XEG98" s="2"/>
      <c r="XEH98" s="2"/>
      <c r="XEI98" s="2"/>
      <c r="XEJ98" s="2"/>
      <c r="XEK98" s="2"/>
      <c r="XEL98" s="2"/>
      <c r="XEM98" s="2"/>
      <c r="XEN98" s="2"/>
      <c r="XEO98" s="2"/>
      <c r="XEP98" s="2"/>
      <c r="XEQ98" s="2"/>
      <c r="XER98" s="2"/>
      <c r="XES98" s="2"/>
      <c r="XET98" s="2"/>
      <c r="XEU98" s="2"/>
      <c r="XEV98" s="2"/>
      <c r="XEW98" s="2"/>
      <c r="XEX98" s="2"/>
      <c r="XEY98" s="2"/>
      <c r="XEZ98" s="2"/>
      <c r="XFA98" s="2"/>
      <c r="XFB98" s="2"/>
      <c r="XFC98" s="2"/>
      <c r="XFD98" s="2"/>
    </row>
    <row r="99" s="137" customFormat="1" ht="90" spans="1:16384">
      <c r="A99" s="49">
        <v>4</v>
      </c>
      <c r="B99" s="119" t="s">
        <v>517</v>
      </c>
      <c r="C99" s="119" t="s">
        <v>518</v>
      </c>
      <c r="D99" s="49" t="s">
        <v>66</v>
      </c>
      <c r="E99" s="52">
        <v>7</v>
      </c>
      <c r="F99" s="50">
        <f t="shared" si="10"/>
        <v>27</v>
      </c>
      <c r="G99" s="51">
        <v>180</v>
      </c>
      <c r="H99" s="52">
        <f t="shared" si="11"/>
        <v>10.8</v>
      </c>
      <c r="I99" s="60">
        <f>(F99+G99+H99)*$I$4</f>
        <v>30.492</v>
      </c>
      <c r="J99" s="61">
        <f>(F99+G99+H99+I99)*$J$4</f>
        <v>22.34628</v>
      </c>
      <c r="K99" s="62">
        <f>F99+G99+H99+I99+J99</f>
        <v>270.63828</v>
      </c>
      <c r="L99" s="62">
        <f>K99*E99</f>
        <v>1894.46796</v>
      </c>
      <c r="M99" s="49"/>
      <c r="XCS99" s="2"/>
      <c r="XCT99" s="2"/>
      <c r="XCU99" s="2"/>
      <c r="XCV99" s="2"/>
      <c r="XCW99" s="2"/>
      <c r="XCX99" s="2"/>
      <c r="XCY99" s="2"/>
      <c r="XCZ99" s="2"/>
      <c r="XDA99" s="2"/>
      <c r="XDB99" s="2"/>
      <c r="XDC99" s="2"/>
      <c r="XDD99" s="2"/>
      <c r="XDE99" s="2"/>
      <c r="XDF99" s="2"/>
      <c r="XDG99" s="2"/>
      <c r="XDH99" s="2"/>
      <c r="XDI99" s="2"/>
      <c r="XDJ99" s="2"/>
      <c r="XDK99" s="2"/>
      <c r="XDL99" s="2"/>
      <c r="XDM99" s="2"/>
      <c r="XDN99" s="2"/>
      <c r="XDO99" s="2"/>
      <c r="XDP99" s="2"/>
      <c r="XDQ99" s="2"/>
      <c r="XDR99" s="2"/>
      <c r="XDS99" s="2"/>
      <c r="XDT99" s="2"/>
      <c r="XDU99" s="2"/>
      <c r="XDV99" s="2"/>
      <c r="XDW99" s="2"/>
      <c r="XDX99" s="2"/>
      <c r="XDY99" s="2"/>
      <c r="XDZ99" s="2"/>
      <c r="XEA99" s="2"/>
      <c r="XEB99" s="2"/>
      <c r="XEC99" s="2"/>
      <c r="XED99" s="2"/>
      <c r="XEE99" s="2"/>
      <c r="XEF99" s="2"/>
      <c r="XEG99" s="2"/>
      <c r="XEH99" s="2"/>
      <c r="XEI99" s="2"/>
      <c r="XEJ99" s="2"/>
      <c r="XEK99" s="2"/>
      <c r="XEL99" s="2"/>
      <c r="XEM99" s="2"/>
      <c r="XEN99" s="2"/>
      <c r="XEO99" s="2"/>
      <c r="XEP99" s="2"/>
      <c r="XEQ99" s="2"/>
      <c r="XER99" s="2"/>
      <c r="XES99" s="2"/>
      <c r="XET99" s="2"/>
      <c r="XEU99" s="2"/>
      <c r="XEV99" s="2"/>
      <c r="XEW99" s="2"/>
      <c r="XEX99" s="2"/>
      <c r="XEY99" s="2"/>
      <c r="XEZ99" s="2"/>
      <c r="XFA99" s="2"/>
      <c r="XFB99" s="2"/>
      <c r="XFC99" s="2"/>
      <c r="XFD99" s="2"/>
    </row>
    <row r="100" s="137" customFormat="1" ht="90" spans="1:16384">
      <c r="A100" s="49">
        <v>5</v>
      </c>
      <c r="B100" s="119" t="s">
        <v>519</v>
      </c>
      <c r="C100" s="119" t="s">
        <v>520</v>
      </c>
      <c r="D100" s="49" t="s">
        <v>66</v>
      </c>
      <c r="E100" s="52">
        <v>7</v>
      </c>
      <c r="F100" s="50">
        <f t="shared" si="10"/>
        <v>27</v>
      </c>
      <c r="G100" s="51">
        <v>180</v>
      </c>
      <c r="H100" s="52">
        <f t="shared" si="11"/>
        <v>10.8</v>
      </c>
      <c r="I100" s="60">
        <f>(F100+G100+H100)*$I$4</f>
        <v>30.492</v>
      </c>
      <c r="J100" s="61">
        <f>(F100+G100+H100+I100)*$J$4</f>
        <v>22.34628</v>
      </c>
      <c r="K100" s="62">
        <f>F100+G100+H100+I100+J100</f>
        <v>270.63828</v>
      </c>
      <c r="L100" s="62">
        <f>K100*E100</f>
        <v>1894.46796</v>
      </c>
      <c r="M100" s="49"/>
      <c r="XCS100" s="2"/>
      <c r="XCT100" s="2"/>
      <c r="XCU100" s="2"/>
      <c r="XCV100" s="2"/>
      <c r="XCW100" s="2"/>
      <c r="XCX100" s="2"/>
      <c r="XCY100" s="2"/>
      <c r="XCZ100" s="2"/>
      <c r="XDA100" s="2"/>
      <c r="XDB100" s="2"/>
      <c r="XDC100" s="2"/>
      <c r="XDD100" s="2"/>
      <c r="XDE100" s="2"/>
      <c r="XDF100" s="2"/>
      <c r="XDG100" s="2"/>
      <c r="XDH100" s="2"/>
      <c r="XDI100" s="2"/>
      <c r="XDJ100" s="2"/>
      <c r="XDK100" s="2"/>
      <c r="XDL100" s="2"/>
      <c r="XDM100" s="2"/>
      <c r="XDN100" s="2"/>
      <c r="XDO100" s="2"/>
      <c r="XDP100" s="2"/>
      <c r="XDQ100" s="2"/>
      <c r="XDR100" s="2"/>
      <c r="XDS100" s="2"/>
      <c r="XDT100" s="2"/>
      <c r="XDU100" s="2"/>
      <c r="XDV100" s="2"/>
      <c r="XDW100" s="2"/>
      <c r="XDX100" s="2"/>
      <c r="XDY100" s="2"/>
      <c r="XDZ100" s="2"/>
      <c r="XEA100" s="2"/>
      <c r="XEB100" s="2"/>
      <c r="XEC100" s="2"/>
      <c r="XED100" s="2"/>
      <c r="XEE100" s="2"/>
      <c r="XEF100" s="2"/>
      <c r="XEG100" s="2"/>
      <c r="XEH100" s="2"/>
      <c r="XEI100" s="2"/>
      <c r="XEJ100" s="2"/>
      <c r="XEK100" s="2"/>
      <c r="XEL100" s="2"/>
      <c r="XEM100" s="2"/>
      <c r="XEN100" s="2"/>
      <c r="XEO100" s="2"/>
      <c r="XEP100" s="2"/>
      <c r="XEQ100" s="2"/>
      <c r="XER100" s="2"/>
      <c r="XES100" s="2"/>
      <c r="XET100" s="2"/>
      <c r="XEU100" s="2"/>
      <c r="XEV100" s="2"/>
      <c r="XEW100" s="2"/>
      <c r="XEX100" s="2"/>
      <c r="XEY100" s="2"/>
      <c r="XEZ100" s="2"/>
      <c r="XFA100" s="2"/>
      <c r="XFB100" s="2"/>
      <c r="XFC100" s="2"/>
      <c r="XFD100" s="2"/>
    </row>
    <row r="101" s="2" customFormat="1" ht="39" customHeight="1" spans="1:13">
      <c r="A101" s="57" t="s">
        <v>521</v>
      </c>
      <c r="B101" s="57"/>
      <c r="C101" s="57"/>
      <c r="D101" s="57"/>
      <c r="E101" s="60"/>
      <c r="F101" s="60"/>
      <c r="G101" s="60"/>
      <c r="H101" s="52"/>
      <c r="I101" s="159"/>
      <c r="J101" s="160"/>
      <c r="K101" s="62"/>
      <c r="L101" s="62">
        <f>SUM(L6:L100)</f>
        <v>3365012.442456</v>
      </c>
      <c r="M101" s="27"/>
    </row>
    <row r="102" s="2" customFormat="1" ht="35" customHeight="1" spans="1:13">
      <c r="A102" s="58" t="s">
        <v>331</v>
      </c>
      <c r="B102" s="58"/>
      <c r="C102" s="58"/>
      <c r="D102" s="58"/>
      <c r="E102" s="161"/>
      <c r="F102" s="161"/>
      <c r="G102" s="161"/>
      <c r="H102" s="161"/>
      <c r="I102" s="161"/>
      <c r="J102" s="161"/>
      <c r="K102" s="162"/>
      <c r="L102" s="161"/>
      <c r="M102" s="58"/>
    </row>
    <row r="103" s="7" customFormat="1" spans="5:12">
      <c r="E103" s="138"/>
      <c r="F103" s="138"/>
      <c r="G103" s="138"/>
      <c r="H103" s="138"/>
      <c r="I103" s="138"/>
      <c r="J103" s="138"/>
      <c r="K103" s="139"/>
      <c r="L103" s="138"/>
    </row>
    <row r="104" s="7" customFormat="1" spans="5:12">
      <c r="E104" s="138"/>
      <c r="F104" s="138"/>
      <c r="G104" s="138"/>
      <c r="H104" s="138"/>
      <c r="I104" s="138"/>
      <c r="J104" s="138"/>
      <c r="K104" s="139"/>
      <c r="L104" s="138"/>
    </row>
    <row r="105" s="7" customFormat="1" spans="5:12">
      <c r="E105" s="138"/>
      <c r="F105" s="138"/>
      <c r="G105" s="138"/>
      <c r="H105" s="138"/>
      <c r="I105" s="138"/>
      <c r="J105" s="138"/>
      <c r="K105" s="139"/>
      <c r="L105" s="138"/>
    </row>
    <row r="106" s="7" customFormat="1" spans="5:12">
      <c r="E106" s="138"/>
      <c r="F106" s="138"/>
      <c r="G106" s="138"/>
      <c r="H106" s="138"/>
      <c r="I106" s="138"/>
      <c r="J106" s="138"/>
      <c r="K106" s="139"/>
      <c r="L106" s="138"/>
    </row>
    <row r="107" s="7" customFormat="1" spans="5:12">
      <c r="E107" s="138"/>
      <c r="F107" s="138"/>
      <c r="G107" s="138"/>
      <c r="H107" s="138"/>
      <c r="I107" s="138"/>
      <c r="J107" s="138"/>
      <c r="K107" s="139"/>
      <c r="L107" s="138"/>
    </row>
    <row r="108" s="7" customFormat="1" spans="5:12">
      <c r="E108" s="138"/>
      <c r="F108" s="138"/>
      <c r="G108" s="138"/>
      <c r="H108" s="138"/>
      <c r="I108" s="138"/>
      <c r="J108" s="138"/>
      <c r="K108" s="139"/>
      <c r="L108" s="138"/>
    </row>
    <row r="109" s="7" customFormat="1" spans="5:12">
      <c r="E109" s="138"/>
      <c r="F109" s="138"/>
      <c r="G109" s="138"/>
      <c r="H109" s="138"/>
      <c r="I109" s="138"/>
      <c r="J109" s="138"/>
      <c r="K109" s="139"/>
      <c r="L109" s="138"/>
    </row>
    <row r="110" s="7" customFormat="1" spans="5:12">
      <c r="E110" s="138"/>
      <c r="F110" s="138"/>
      <c r="G110" s="138"/>
      <c r="H110" s="138"/>
      <c r="I110" s="138"/>
      <c r="J110" s="138"/>
      <c r="K110" s="139"/>
      <c r="L110" s="138"/>
    </row>
    <row r="111" s="7" customFormat="1" spans="5:12">
      <c r="E111" s="138"/>
      <c r="F111" s="138"/>
      <c r="G111" s="138"/>
      <c r="H111" s="138"/>
      <c r="I111" s="138"/>
      <c r="J111" s="138"/>
      <c r="K111" s="139"/>
      <c r="L111" s="138"/>
    </row>
  </sheetData>
  <autoFilter xmlns:etc="http://www.wps.cn/officeDocument/2017/etCustomData" ref="A4:XFD102" etc:filterBottomFollowUsedRange="0">
    <extLst/>
  </autoFilter>
  <mergeCells count="20">
    <mergeCell ref="A1:M1"/>
    <mergeCell ref="F2:J2"/>
    <mergeCell ref="B5:C5"/>
    <mergeCell ref="B7:C7"/>
    <mergeCell ref="B35:C35"/>
    <mergeCell ref="B68:C68"/>
    <mergeCell ref="B95:C95"/>
    <mergeCell ref="A101:G101"/>
    <mergeCell ref="A102:M102"/>
    <mergeCell ref="A2:A4"/>
    <mergeCell ref="B2:B4"/>
    <mergeCell ref="C2:C4"/>
    <mergeCell ref="D2:D4"/>
    <mergeCell ref="E2:E4"/>
    <mergeCell ref="F3:F4"/>
    <mergeCell ref="G3:G4"/>
    <mergeCell ref="H3:H4"/>
    <mergeCell ref="K2:K4"/>
    <mergeCell ref="L2:L4"/>
    <mergeCell ref="M2:M4"/>
  </mergeCells>
  <pageMargins left="0.357638888888889" right="0.357638888888889" top="0.409027777777778" bottom="0.409027777777778" header="0.5" footer="0.5"/>
  <pageSetup paperSize="9" scale="74"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0"/>
  <sheetViews>
    <sheetView showGridLines="0" view="pageBreakPreview" zoomScaleNormal="100" workbookViewId="0">
      <pane ySplit="4" topLeftCell="A97" activePane="bottomLeft" state="frozen"/>
      <selection/>
      <selection pane="bottomLeft" activeCell="H12" sqref="H12"/>
    </sheetView>
  </sheetViews>
  <sheetFormatPr defaultColWidth="7.71428571428571" defaultRowHeight="11.25"/>
  <cols>
    <col min="1" max="1" width="7.57142857142857" style="82" customWidth="1"/>
    <col min="2" max="2" width="17.2857142857143" style="81" customWidth="1"/>
    <col min="3" max="3" width="37.8571428571429" style="81" customWidth="1"/>
    <col min="4" max="4" width="11.2857142857143" style="81" customWidth="1"/>
    <col min="5" max="5" width="13" style="83" customWidth="1"/>
    <col min="6" max="7" width="15.8571428571429" style="81" customWidth="1"/>
    <col min="8" max="12" width="14" style="81" customWidth="1"/>
    <col min="13" max="13" width="14.1428571428571" style="84" customWidth="1"/>
    <col min="14" max="16384" width="7.71428571428571" style="81"/>
  </cols>
  <sheetData>
    <row r="1" ht="31" customHeight="1" spans="1:13">
      <c r="A1" s="85" t="s">
        <v>522</v>
      </c>
      <c r="B1" s="85"/>
      <c r="C1" s="85"/>
      <c r="D1" s="85"/>
      <c r="E1" s="85"/>
      <c r="F1" s="85"/>
      <c r="G1" s="85"/>
      <c r="H1" s="85"/>
      <c r="I1" s="85"/>
      <c r="J1" s="85"/>
      <c r="K1" s="85"/>
      <c r="L1" s="85"/>
      <c r="M1" s="85"/>
    </row>
    <row r="2" s="79" customFormat="1" spans="1:13">
      <c r="A2" s="86" t="s">
        <v>29</v>
      </c>
      <c r="B2" s="45" t="s">
        <v>47</v>
      </c>
      <c r="C2" s="45" t="s">
        <v>48</v>
      </c>
      <c r="D2" s="45" t="s">
        <v>49</v>
      </c>
      <c r="E2" s="45" t="s">
        <v>50</v>
      </c>
      <c r="F2" s="46" t="s">
        <v>51</v>
      </c>
      <c r="G2" s="46"/>
      <c r="H2" s="46"/>
      <c r="I2" s="46"/>
      <c r="J2" s="46"/>
      <c r="K2" s="46" t="s">
        <v>52</v>
      </c>
      <c r="L2" s="46" t="s">
        <v>53</v>
      </c>
      <c r="M2" s="46" t="s">
        <v>55</v>
      </c>
    </row>
    <row r="3" s="79" customFormat="1" ht="33.75" spans="1:13">
      <c r="A3" s="86"/>
      <c r="B3" s="45"/>
      <c r="C3" s="45"/>
      <c r="D3" s="45"/>
      <c r="E3" s="45"/>
      <c r="F3" s="46" t="s">
        <v>56</v>
      </c>
      <c r="G3" s="46" t="s">
        <v>57</v>
      </c>
      <c r="H3" s="46" t="s">
        <v>58</v>
      </c>
      <c r="I3" s="46" t="s">
        <v>59</v>
      </c>
      <c r="J3" s="46" t="s">
        <v>60</v>
      </c>
      <c r="K3" s="46"/>
      <c r="L3" s="46"/>
      <c r="M3" s="46"/>
    </row>
    <row r="4" s="79" customFormat="1" spans="1:13">
      <c r="A4" s="86"/>
      <c r="B4" s="45"/>
      <c r="C4" s="45"/>
      <c r="D4" s="45"/>
      <c r="E4" s="45"/>
      <c r="F4" s="46"/>
      <c r="G4" s="46"/>
      <c r="H4" s="46"/>
      <c r="I4" s="46">
        <v>0.14</v>
      </c>
      <c r="J4" s="46">
        <v>0.09</v>
      </c>
      <c r="K4" s="46"/>
      <c r="L4" s="46"/>
      <c r="M4" s="46"/>
    </row>
    <row r="5" s="80" customFormat="1" ht="12" spans="1:13">
      <c r="A5" s="87" t="s">
        <v>61</v>
      </c>
      <c r="B5" s="88" t="s">
        <v>523</v>
      </c>
      <c r="C5" s="88"/>
      <c r="D5" s="89"/>
      <c r="E5" s="89"/>
      <c r="F5" s="90"/>
      <c r="G5" s="91"/>
      <c r="H5" s="90"/>
      <c r="I5" s="120"/>
      <c r="J5" s="121"/>
      <c r="K5" s="122"/>
      <c r="L5" s="123"/>
      <c r="M5" s="91"/>
    </row>
    <row r="6" s="80" customFormat="1" ht="56.25" spans="1:13">
      <c r="A6" s="92">
        <v>1</v>
      </c>
      <c r="B6" s="93" t="s">
        <v>524</v>
      </c>
      <c r="C6" s="54" t="s">
        <v>525</v>
      </c>
      <c r="D6" s="92" t="s">
        <v>526</v>
      </c>
      <c r="E6" s="94">
        <v>1</v>
      </c>
      <c r="F6" s="95">
        <v>1000</v>
      </c>
      <c r="G6" s="96">
        <v>4500</v>
      </c>
      <c r="H6" s="96">
        <v>50</v>
      </c>
      <c r="I6" s="60">
        <f>(F6+G6+H6)*$I$4</f>
        <v>777</v>
      </c>
      <c r="J6" s="61">
        <f>(F6+G6+H6+I6)*$J$4</f>
        <v>569.43</v>
      </c>
      <c r="K6" s="124">
        <f t="shared" ref="K6:K18" si="0">J6+I6+H6+G6+F6</f>
        <v>6896.43</v>
      </c>
      <c r="L6" s="124">
        <f t="shared" ref="L6:L18" si="1">K6*E6</f>
        <v>6896.43</v>
      </c>
      <c r="M6" s="125"/>
    </row>
    <row r="7" s="80" customFormat="1" ht="22.5" spans="1:13">
      <c r="A7" s="92">
        <v>2</v>
      </c>
      <c r="B7" s="97" t="s">
        <v>527</v>
      </c>
      <c r="C7" s="75" t="s">
        <v>528</v>
      </c>
      <c r="D7" s="98" t="s">
        <v>69</v>
      </c>
      <c r="E7" s="99">
        <v>667.18</v>
      </c>
      <c r="F7" s="95">
        <v>0</v>
      </c>
      <c r="G7" s="95">
        <v>0</v>
      </c>
      <c r="H7" s="95">
        <v>10</v>
      </c>
      <c r="I7" s="60">
        <f>(F7+G7+H7)*$I$4</f>
        <v>1.4</v>
      </c>
      <c r="J7" s="61">
        <f>(F7+G7+H7+I7)*$J$4</f>
        <v>1.026</v>
      </c>
      <c r="K7" s="124">
        <f t="shared" si="0"/>
        <v>12.426</v>
      </c>
      <c r="L7" s="124">
        <f t="shared" si="1"/>
        <v>8290.37868</v>
      </c>
      <c r="M7" s="125"/>
    </row>
    <row r="8" s="80" customFormat="1" ht="22.5" spans="1:13">
      <c r="A8" s="92">
        <v>3</v>
      </c>
      <c r="B8" s="97" t="s">
        <v>138</v>
      </c>
      <c r="C8" s="75" t="s">
        <v>529</v>
      </c>
      <c r="D8" s="98" t="s">
        <v>69</v>
      </c>
      <c r="E8" s="99">
        <v>667.18</v>
      </c>
      <c r="F8" s="95">
        <v>0</v>
      </c>
      <c r="G8" s="95">
        <v>0</v>
      </c>
      <c r="H8" s="95">
        <v>10</v>
      </c>
      <c r="I8" s="60">
        <f>(F8+G8+H8)*$I$4</f>
        <v>1.4</v>
      </c>
      <c r="J8" s="61">
        <f>(F8+G8+H8+I8)*$J$4</f>
        <v>1.026</v>
      </c>
      <c r="K8" s="124">
        <f t="shared" si="0"/>
        <v>12.426</v>
      </c>
      <c r="L8" s="124">
        <f t="shared" si="1"/>
        <v>8290.37868</v>
      </c>
      <c r="M8" s="125"/>
    </row>
    <row r="9" s="80" customFormat="1" ht="56.25" spans="1:13">
      <c r="A9" s="92">
        <v>4</v>
      </c>
      <c r="B9" s="97" t="s">
        <v>530</v>
      </c>
      <c r="C9" s="75" t="s">
        <v>531</v>
      </c>
      <c r="D9" s="98" t="s">
        <v>100</v>
      </c>
      <c r="E9" s="99">
        <v>13</v>
      </c>
      <c r="F9" s="96">
        <v>15</v>
      </c>
      <c r="G9" s="95">
        <v>30.68</v>
      </c>
      <c r="H9" s="95">
        <v>1</v>
      </c>
      <c r="I9" s="60">
        <f>(F9+G9+H9)*$I$4</f>
        <v>6.5352</v>
      </c>
      <c r="J9" s="61">
        <f>(F9+G9+H9+I9)*$J$4</f>
        <v>4.789368</v>
      </c>
      <c r="K9" s="124">
        <f t="shared" si="0"/>
        <v>58.004568</v>
      </c>
      <c r="L9" s="124">
        <f t="shared" si="1"/>
        <v>754.059384</v>
      </c>
      <c r="M9" s="125"/>
    </row>
    <row r="10" s="80" customFormat="1" ht="56.25" spans="1:13">
      <c r="A10" s="92">
        <v>5</v>
      </c>
      <c r="B10" s="72" t="s">
        <v>532</v>
      </c>
      <c r="C10" s="100" t="s">
        <v>533</v>
      </c>
      <c r="D10" s="101" t="s">
        <v>95</v>
      </c>
      <c r="E10" s="102">
        <v>110.71</v>
      </c>
      <c r="F10" s="96">
        <v>10</v>
      </c>
      <c r="G10" s="96">
        <v>20</v>
      </c>
      <c r="H10" s="95">
        <v>1</v>
      </c>
      <c r="I10" s="60">
        <f>(F10+G10+H10)*$I$4</f>
        <v>4.34</v>
      </c>
      <c r="J10" s="61">
        <f>(F10+G10+H10+I10)*$J$4</f>
        <v>3.1806</v>
      </c>
      <c r="K10" s="124">
        <f t="shared" si="0"/>
        <v>38.5206</v>
      </c>
      <c r="L10" s="124">
        <f t="shared" si="1"/>
        <v>4264.615626</v>
      </c>
      <c r="M10" s="125"/>
    </row>
    <row r="11" s="80" customFormat="1" ht="56.25" spans="1:13">
      <c r="A11" s="92">
        <v>6</v>
      </c>
      <c r="B11" s="97" t="s">
        <v>534</v>
      </c>
      <c r="C11" s="75" t="s">
        <v>535</v>
      </c>
      <c r="D11" s="98" t="s">
        <v>203</v>
      </c>
      <c r="E11" s="99">
        <v>71</v>
      </c>
      <c r="F11" s="95">
        <v>35</v>
      </c>
      <c r="G11" s="95">
        <v>350</v>
      </c>
      <c r="H11" s="95">
        <v>10</v>
      </c>
      <c r="I11" s="60">
        <f>(F11+G11+H11)*$I$4</f>
        <v>55.3</v>
      </c>
      <c r="J11" s="61">
        <f>(F11+G11+H11+I11)*$J$4</f>
        <v>40.527</v>
      </c>
      <c r="K11" s="124">
        <f t="shared" si="0"/>
        <v>490.827</v>
      </c>
      <c r="L11" s="124">
        <f t="shared" si="1"/>
        <v>34848.717</v>
      </c>
      <c r="M11" s="125"/>
    </row>
    <row r="12" s="80" customFormat="1" ht="78" customHeight="1" spans="1:13">
      <c r="A12" s="92">
        <v>7</v>
      </c>
      <c r="B12" s="97" t="s">
        <v>536</v>
      </c>
      <c r="C12" s="75" t="s">
        <v>537</v>
      </c>
      <c r="D12" s="98" t="s">
        <v>203</v>
      </c>
      <c r="E12" s="99">
        <v>101</v>
      </c>
      <c r="F12" s="95">
        <v>240</v>
      </c>
      <c r="G12" s="96">
        <v>1200</v>
      </c>
      <c r="H12" s="95">
        <v>50</v>
      </c>
      <c r="I12" s="60">
        <f>(F12+G12+H12)*$I$4</f>
        <v>208.6</v>
      </c>
      <c r="J12" s="61">
        <f>(F12+G12+H12+I12)*$J$4</f>
        <v>152.874</v>
      </c>
      <c r="K12" s="124">
        <f t="shared" si="0"/>
        <v>1851.474</v>
      </c>
      <c r="L12" s="124">
        <f t="shared" si="1"/>
        <v>186998.874</v>
      </c>
      <c r="M12" s="125"/>
    </row>
    <row r="13" s="80" customFormat="1" ht="67.5" spans="1:13">
      <c r="A13" s="92">
        <v>8</v>
      </c>
      <c r="B13" s="103" t="s">
        <v>538</v>
      </c>
      <c r="C13" s="75" t="s">
        <v>539</v>
      </c>
      <c r="D13" s="98" t="s">
        <v>203</v>
      </c>
      <c r="E13" s="99">
        <v>5</v>
      </c>
      <c r="F13" s="95">
        <v>240</v>
      </c>
      <c r="G13" s="96">
        <v>1600</v>
      </c>
      <c r="H13" s="95">
        <v>50</v>
      </c>
      <c r="I13" s="60">
        <f>(F13+G13+H13)*$I$4</f>
        <v>264.6</v>
      </c>
      <c r="J13" s="61">
        <f>(F13+G13+H13+I13)*$J$4</f>
        <v>193.914</v>
      </c>
      <c r="K13" s="124">
        <f t="shared" si="0"/>
        <v>2348.514</v>
      </c>
      <c r="L13" s="124">
        <f t="shared" si="1"/>
        <v>11742.57</v>
      </c>
      <c r="M13" s="125"/>
    </row>
    <row r="14" s="80" customFormat="1" ht="67.5" spans="1:13">
      <c r="A14" s="92">
        <v>9</v>
      </c>
      <c r="B14" s="103" t="s">
        <v>540</v>
      </c>
      <c r="C14" s="75" t="s">
        <v>541</v>
      </c>
      <c r="D14" s="98" t="s">
        <v>203</v>
      </c>
      <c r="E14" s="99">
        <v>4</v>
      </c>
      <c r="F14" s="95">
        <v>240</v>
      </c>
      <c r="G14" s="96">
        <v>2000</v>
      </c>
      <c r="H14" s="95">
        <v>50</v>
      </c>
      <c r="I14" s="60">
        <f>(F14+G14+H14)*$I$4</f>
        <v>320.6</v>
      </c>
      <c r="J14" s="61">
        <f>(F14+G14+H14+I14)*$J$4</f>
        <v>234.954</v>
      </c>
      <c r="K14" s="124">
        <f t="shared" si="0"/>
        <v>2845.554</v>
      </c>
      <c r="L14" s="124">
        <f t="shared" si="1"/>
        <v>11382.216</v>
      </c>
      <c r="M14" s="125"/>
    </row>
    <row r="15" s="80" customFormat="1" ht="56.25" spans="1:13">
      <c r="A15" s="92">
        <v>10</v>
      </c>
      <c r="B15" s="103" t="s">
        <v>542</v>
      </c>
      <c r="C15" s="75" t="s">
        <v>543</v>
      </c>
      <c r="D15" s="98" t="s">
        <v>203</v>
      </c>
      <c r="E15" s="99">
        <v>59</v>
      </c>
      <c r="F15" s="96">
        <v>35</v>
      </c>
      <c r="G15" s="95">
        <v>180</v>
      </c>
      <c r="H15" s="96">
        <v>5</v>
      </c>
      <c r="I15" s="60">
        <f>(F15+G15+H15)*$I$4</f>
        <v>30.8</v>
      </c>
      <c r="J15" s="61">
        <f>(F15+G15+H15+I15)*$J$4</f>
        <v>22.572</v>
      </c>
      <c r="K15" s="124">
        <f t="shared" si="0"/>
        <v>273.372</v>
      </c>
      <c r="L15" s="124">
        <f t="shared" si="1"/>
        <v>16128.948</v>
      </c>
      <c r="M15" s="125"/>
    </row>
    <row r="16" s="80" customFormat="1" ht="56.25" spans="1:13">
      <c r="A16" s="92">
        <v>11</v>
      </c>
      <c r="B16" s="103" t="s">
        <v>544</v>
      </c>
      <c r="C16" s="75" t="s">
        <v>545</v>
      </c>
      <c r="D16" s="98" t="s">
        <v>203</v>
      </c>
      <c r="E16" s="99">
        <v>15</v>
      </c>
      <c r="F16" s="96">
        <v>35</v>
      </c>
      <c r="G16" s="96">
        <v>160</v>
      </c>
      <c r="H16" s="96">
        <v>5</v>
      </c>
      <c r="I16" s="60">
        <f>(F16+G16+H16)*$I$4</f>
        <v>28</v>
      </c>
      <c r="J16" s="61">
        <f>(F16+G16+H16+I16)*$J$4</f>
        <v>20.52</v>
      </c>
      <c r="K16" s="124">
        <f t="shared" si="0"/>
        <v>248.52</v>
      </c>
      <c r="L16" s="124">
        <f t="shared" si="1"/>
        <v>3727.8</v>
      </c>
      <c r="M16" s="125"/>
    </row>
    <row r="17" s="80" customFormat="1" ht="56.25" spans="1:13">
      <c r="A17" s="92">
        <v>12</v>
      </c>
      <c r="B17" s="103" t="s">
        <v>546</v>
      </c>
      <c r="C17" s="75" t="s">
        <v>547</v>
      </c>
      <c r="D17" s="98" t="s">
        <v>203</v>
      </c>
      <c r="E17" s="99">
        <v>24</v>
      </c>
      <c r="F17" s="96">
        <v>35</v>
      </c>
      <c r="G17" s="96">
        <v>260</v>
      </c>
      <c r="H17" s="96">
        <v>5</v>
      </c>
      <c r="I17" s="60">
        <f>(F17+G17+H17)*$I$4</f>
        <v>42</v>
      </c>
      <c r="J17" s="61">
        <f>(F17+G17+H17+I17)*$J$4</f>
        <v>30.78</v>
      </c>
      <c r="K17" s="124">
        <f t="shared" si="0"/>
        <v>372.78</v>
      </c>
      <c r="L17" s="124">
        <f t="shared" si="1"/>
        <v>8946.72</v>
      </c>
      <c r="M17" s="125"/>
    </row>
    <row r="18" s="80" customFormat="1" ht="56.25" spans="1:13">
      <c r="A18" s="92">
        <v>13</v>
      </c>
      <c r="B18" s="103" t="s">
        <v>548</v>
      </c>
      <c r="C18" s="75" t="s">
        <v>549</v>
      </c>
      <c r="D18" s="98" t="s">
        <v>203</v>
      </c>
      <c r="E18" s="99">
        <v>18</v>
      </c>
      <c r="F18" s="96">
        <v>35</v>
      </c>
      <c r="G18" s="96">
        <v>200</v>
      </c>
      <c r="H18" s="96">
        <v>5</v>
      </c>
      <c r="I18" s="60">
        <f>(F18+G18+H18)*$I$4</f>
        <v>33.6</v>
      </c>
      <c r="J18" s="61">
        <f>(F18+G18+H18+I18)*$J$4</f>
        <v>24.624</v>
      </c>
      <c r="K18" s="124">
        <f t="shared" si="0"/>
        <v>298.224</v>
      </c>
      <c r="L18" s="124">
        <f t="shared" si="1"/>
        <v>5368.032</v>
      </c>
      <c r="M18" s="125"/>
    </row>
    <row r="19" s="80" customFormat="1" ht="56.25" spans="1:13">
      <c r="A19" s="92">
        <v>15</v>
      </c>
      <c r="B19" s="103" t="s">
        <v>550</v>
      </c>
      <c r="C19" s="75" t="s">
        <v>551</v>
      </c>
      <c r="D19" s="98" t="s">
        <v>203</v>
      </c>
      <c r="E19" s="99">
        <v>23</v>
      </c>
      <c r="F19" s="95">
        <v>40</v>
      </c>
      <c r="G19" s="96">
        <v>180</v>
      </c>
      <c r="H19" s="96">
        <v>5</v>
      </c>
      <c r="I19" s="60">
        <f t="shared" ref="I19:I50" si="2">(F19+G19+H19)*$I$4</f>
        <v>31.5</v>
      </c>
      <c r="J19" s="61">
        <f t="shared" ref="J19:J50" si="3">(F19+G19+H19+I19)*$J$4</f>
        <v>23.085</v>
      </c>
      <c r="K19" s="124">
        <f t="shared" ref="K19:K50" si="4">J19+I19+H19+G19+F19</f>
        <v>279.585</v>
      </c>
      <c r="L19" s="124">
        <f t="shared" ref="L19:L50" si="5">K19*E19</f>
        <v>6430.455</v>
      </c>
      <c r="M19" s="125"/>
    </row>
    <row r="20" s="80" customFormat="1" ht="56.25" spans="1:13">
      <c r="A20" s="92">
        <v>16</v>
      </c>
      <c r="B20" s="104" t="s">
        <v>552</v>
      </c>
      <c r="C20" s="105" t="s">
        <v>553</v>
      </c>
      <c r="D20" s="98" t="s">
        <v>203</v>
      </c>
      <c r="E20" s="99">
        <v>8</v>
      </c>
      <c r="F20" s="95">
        <v>40</v>
      </c>
      <c r="G20" s="96">
        <v>150</v>
      </c>
      <c r="H20" s="96">
        <v>5</v>
      </c>
      <c r="I20" s="60">
        <f t="shared" si="2"/>
        <v>27.3</v>
      </c>
      <c r="J20" s="61">
        <f t="shared" si="3"/>
        <v>20.007</v>
      </c>
      <c r="K20" s="124">
        <f t="shared" si="4"/>
        <v>242.307</v>
      </c>
      <c r="L20" s="124">
        <f t="shared" si="5"/>
        <v>1938.456</v>
      </c>
      <c r="M20" s="125"/>
    </row>
    <row r="21" s="80" customFormat="1" ht="45" customHeight="1" spans="1:13">
      <c r="A21" s="92">
        <v>17</v>
      </c>
      <c r="B21" s="97" t="s">
        <v>554</v>
      </c>
      <c r="C21" s="75" t="s">
        <v>555</v>
      </c>
      <c r="D21" s="98" t="s">
        <v>556</v>
      </c>
      <c r="E21" s="99">
        <v>19</v>
      </c>
      <c r="F21" s="95">
        <v>200</v>
      </c>
      <c r="G21" s="96">
        <v>300</v>
      </c>
      <c r="H21" s="96">
        <v>10</v>
      </c>
      <c r="I21" s="60">
        <f t="shared" si="2"/>
        <v>71.4</v>
      </c>
      <c r="J21" s="61">
        <f t="shared" si="3"/>
        <v>52.326</v>
      </c>
      <c r="K21" s="124">
        <f t="shared" si="4"/>
        <v>633.726</v>
      </c>
      <c r="L21" s="124">
        <f t="shared" si="5"/>
        <v>12040.794</v>
      </c>
      <c r="M21" s="125"/>
    </row>
    <row r="22" s="80" customFormat="1" ht="45" spans="1:13">
      <c r="A22" s="92">
        <v>18</v>
      </c>
      <c r="B22" s="97" t="s">
        <v>557</v>
      </c>
      <c r="C22" s="75" t="s">
        <v>558</v>
      </c>
      <c r="D22" s="98" t="s">
        <v>95</v>
      </c>
      <c r="E22" s="99">
        <v>8329.41</v>
      </c>
      <c r="F22" s="95">
        <v>7</v>
      </c>
      <c r="G22" s="96">
        <v>2.1</v>
      </c>
      <c r="H22" s="95">
        <v>1</v>
      </c>
      <c r="I22" s="60">
        <f t="shared" si="2"/>
        <v>1.414</v>
      </c>
      <c r="J22" s="61">
        <f t="shared" si="3"/>
        <v>1.03626</v>
      </c>
      <c r="K22" s="124">
        <f t="shared" si="4"/>
        <v>12.55026</v>
      </c>
      <c r="L22" s="124">
        <f t="shared" si="5"/>
        <v>104536.2611466</v>
      </c>
      <c r="M22" s="125" t="s">
        <v>559</v>
      </c>
    </row>
    <row r="23" s="80" customFormat="1" ht="45" spans="1:13">
      <c r="A23" s="92">
        <v>19</v>
      </c>
      <c r="B23" s="97" t="s">
        <v>557</v>
      </c>
      <c r="C23" s="75" t="s">
        <v>560</v>
      </c>
      <c r="D23" s="98" t="s">
        <v>95</v>
      </c>
      <c r="E23" s="99">
        <v>313.85</v>
      </c>
      <c r="F23" s="95">
        <v>7</v>
      </c>
      <c r="G23" s="96">
        <v>3.5</v>
      </c>
      <c r="H23" s="95">
        <v>1</v>
      </c>
      <c r="I23" s="60">
        <f t="shared" si="2"/>
        <v>1.61</v>
      </c>
      <c r="J23" s="61">
        <f t="shared" si="3"/>
        <v>1.1799</v>
      </c>
      <c r="K23" s="124">
        <f t="shared" si="4"/>
        <v>14.2899</v>
      </c>
      <c r="L23" s="124">
        <f t="shared" si="5"/>
        <v>4484.885115</v>
      </c>
      <c r="M23" s="125" t="s">
        <v>559</v>
      </c>
    </row>
    <row r="24" s="80" customFormat="1" ht="45" spans="1:13">
      <c r="A24" s="92">
        <v>20</v>
      </c>
      <c r="B24" s="97" t="s">
        <v>557</v>
      </c>
      <c r="C24" s="75" t="s">
        <v>561</v>
      </c>
      <c r="D24" s="98" t="s">
        <v>95</v>
      </c>
      <c r="E24" s="99">
        <v>88.61</v>
      </c>
      <c r="F24" s="95">
        <v>7</v>
      </c>
      <c r="G24" s="95">
        <v>5.5</v>
      </c>
      <c r="H24" s="95">
        <v>1</v>
      </c>
      <c r="I24" s="60">
        <f t="shared" si="2"/>
        <v>1.89</v>
      </c>
      <c r="J24" s="61">
        <f t="shared" si="3"/>
        <v>1.3851</v>
      </c>
      <c r="K24" s="124">
        <f t="shared" si="4"/>
        <v>16.7751</v>
      </c>
      <c r="L24" s="124">
        <f t="shared" si="5"/>
        <v>1486.441611</v>
      </c>
      <c r="M24" s="125" t="s">
        <v>559</v>
      </c>
    </row>
    <row r="25" s="80" customFormat="1" ht="45" spans="1:13">
      <c r="A25" s="92">
        <v>21</v>
      </c>
      <c r="B25" s="97" t="s">
        <v>557</v>
      </c>
      <c r="C25" s="75" t="s">
        <v>562</v>
      </c>
      <c r="D25" s="98" t="s">
        <v>95</v>
      </c>
      <c r="E25" s="99">
        <v>118</v>
      </c>
      <c r="F25" s="95">
        <v>7</v>
      </c>
      <c r="G25" s="95">
        <v>19</v>
      </c>
      <c r="H25" s="95">
        <v>1</v>
      </c>
      <c r="I25" s="60">
        <f t="shared" si="2"/>
        <v>3.78</v>
      </c>
      <c r="J25" s="61">
        <f t="shared" si="3"/>
        <v>2.7702</v>
      </c>
      <c r="K25" s="124">
        <f t="shared" si="4"/>
        <v>33.5502</v>
      </c>
      <c r="L25" s="124">
        <f t="shared" si="5"/>
        <v>3958.9236</v>
      </c>
      <c r="M25" s="125" t="s">
        <v>559</v>
      </c>
    </row>
    <row r="26" s="80" customFormat="1" ht="45" spans="1:13">
      <c r="A26" s="92">
        <v>22</v>
      </c>
      <c r="B26" s="97" t="s">
        <v>563</v>
      </c>
      <c r="C26" s="75" t="s">
        <v>564</v>
      </c>
      <c r="D26" s="98" t="s">
        <v>95</v>
      </c>
      <c r="E26" s="99">
        <v>29.44</v>
      </c>
      <c r="F26" s="96">
        <v>7</v>
      </c>
      <c r="G26" s="95">
        <v>14.5</v>
      </c>
      <c r="H26" s="95">
        <v>1</v>
      </c>
      <c r="I26" s="60">
        <f t="shared" si="2"/>
        <v>3.15</v>
      </c>
      <c r="J26" s="61">
        <f t="shared" si="3"/>
        <v>2.3085</v>
      </c>
      <c r="K26" s="124">
        <f t="shared" si="4"/>
        <v>27.9585</v>
      </c>
      <c r="L26" s="124">
        <f t="shared" si="5"/>
        <v>823.09824</v>
      </c>
      <c r="M26" s="125" t="s">
        <v>565</v>
      </c>
    </row>
    <row r="27" s="80" customFormat="1" ht="45" spans="1:13">
      <c r="A27" s="92">
        <v>23</v>
      </c>
      <c r="B27" s="97" t="s">
        <v>563</v>
      </c>
      <c r="C27" s="75" t="s">
        <v>566</v>
      </c>
      <c r="D27" s="98" t="s">
        <v>95</v>
      </c>
      <c r="E27" s="99">
        <v>7728.8</v>
      </c>
      <c r="F27" s="96">
        <v>7</v>
      </c>
      <c r="G27" s="96">
        <v>12.5</v>
      </c>
      <c r="H27" s="95">
        <v>1</v>
      </c>
      <c r="I27" s="60">
        <f t="shared" si="2"/>
        <v>2.87</v>
      </c>
      <c r="J27" s="61">
        <f t="shared" si="3"/>
        <v>2.1033</v>
      </c>
      <c r="K27" s="124">
        <f t="shared" si="4"/>
        <v>25.4733</v>
      </c>
      <c r="L27" s="124">
        <f t="shared" si="5"/>
        <v>196878.04104</v>
      </c>
      <c r="M27" s="125" t="s">
        <v>565</v>
      </c>
    </row>
    <row r="28" s="80" customFormat="1" ht="45" spans="1:13">
      <c r="A28" s="92">
        <v>24</v>
      </c>
      <c r="B28" s="97" t="s">
        <v>563</v>
      </c>
      <c r="C28" s="75" t="s">
        <v>567</v>
      </c>
      <c r="D28" s="98" t="s">
        <v>95</v>
      </c>
      <c r="E28" s="99">
        <v>248.26</v>
      </c>
      <c r="F28" s="96">
        <v>7</v>
      </c>
      <c r="G28" s="95">
        <v>9.5</v>
      </c>
      <c r="H28" s="95">
        <v>1</v>
      </c>
      <c r="I28" s="60">
        <f t="shared" si="2"/>
        <v>2.45</v>
      </c>
      <c r="J28" s="61">
        <f t="shared" si="3"/>
        <v>1.7955</v>
      </c>
      <c r="K28" s="124">
        <f t="shared" si="4"/>
        <v>21.7455</v>
      </c>
      <c r="L28" s="124">
        <f t="shared" si="5"/>
        <v>5398.53783</v>
      </c>
      <c r="M28" s="125" t="s">
        <v>565</v>
      </c>
    </row>
    <row r="29" s="80" customFormat="1" ht="45" spans="1:13">
      <c r="A29" s="92">
        <v>25</v>
      </c>
      <c r="B29" s="97" t="s">
        <v>563</v>
      </c>
      <c r="C29" s="75" t="s">
        <v>568</v>
      </c>
      <c r="D29" s="98" t="s">
        <v>95</v>
      </c>
      <c r="E29" s="99">
        <v>124.53</v>
      </c>
      <c r="F29" s="96">
        <v>7</v>
      </c>
      <c r="G29" s="95">
        <v>15</v>
      </c>
      <c r="H29" s="95">
        <v>1</v>
      </c>
      <c r="I29" s="60">
        <f t="shared" si="2"/>
        <v>3.22</v>
      </c>
      <c r="J29" s="61">
        <f t="shared" si="3"/>
        <v>2.3598</v>
      </c>
      <c r="K29" s="124">
        <f t="shared" si="4"/>
        <v>28.5798</v>
      </c>
      <c r="L29" s="124">
        <f t="shared" si="5"/>
        <v>3559.042494</v>
      </c>
      <c r="M29" s="125" t="s">
        <v>565</v>
      </c>
    </row>
    <row r="30" s="80" customFormat="1" ht="45" spans="1:13">
      <c r="A30" s="92">
        <v>26</v>
      </c>
      <c r="B30" s="97" t="s">
        <v>563</v>
      </c>
      <c r="C30" s="75" t="s">
        <v>569</v>
      </c>
      <c r="D30" s="98" t="s">
        <v>95</v>
      </c>
      <c r="E30" s="99">
        <v>93.42</v>
      </c>
      <c r="F30" s="96">
        <v>7</v>
      </c>
      <c r="G30" s="95">
        <v>44</v>
      </c>
      <c r="H30" s="95">
        <v>1</v>
      </c>
      <c r="I30" s="60">
        <f t="shared" si="2"/>
        <v>7.28</v>
      </c>
      <c r="J30" s="61">
        <f t="shared" si="3"/>
        <v>5.3352</v>
      </c>
      <c r="K30" s="124">
        <f t="shared" si="4"/>
        <v>64.6152</v>
      </c>
      <c r="L30" s="124">
        <f t="shared" si="5"/>
        <v>6036.351984</v>
      </c>
      <c r="M30" s="125" t="s">
        <v>565</v>
      </c>
    </row>
    <row r="31" s="80" customFormat="1" ht="45" spans="1:13">
      <c r="A31" s="92">
        <v>27</v>
      </c>
      <c r="B31" s="97" t="s">
        <v>563</v>
      </c>
      <c r="C31" s="75" t="s">
        <v>570</v>
      </c>
      <c r="D31" s="98" t="s">
        <v>95</v>
      </c>
      <c r="E31" s="99">
        <v>202.36</v>
      </c>
      <c r="F31" s="96">
        <v>7</v>
      </c>
      <c r="G31" s="95">
        <v>22</v>
      </c>
      <c r="H31" s="95">
        <v>1</v>
      </c>
      <c r="I31" s="60">
        <f t="shared" si="2"/>
        <v>4.2</v>
      </c>
      <c r="J31" s="61">
        <f t="shared" si="3"/>
        <v>3.078</v>
      </c>
      <c r="K31" s="124">
        <f t="shared" si="4"/>
        <v>37.278</v>
      </c>
      <c r="L31" s="124">
        <f t="shared" si="5"/>
        <v>7543.57608</v>
      </c>
      <c r="M31" s="125" t="s">
        <v>565</v>
      </c>
    </row>
    <row r="32" s="80" customFormat="1" ht="45" spans="1:13">
      <c r="A32" s="92">
        <v>28</v>
      </c>
      <c r="B32" s="97" t="s">
        <v>563</v>
      </c>
      <c r="C32" s="75" t="s">
        <v>571</v>
      </c>
      <c r="D32" s="98" t="s">
        <v>95</v>
      </c>
      <c r="E32" s="99">
        <v>123</v>
      </c>
      <c r="F32" s="96">
        <v>7</v>
      </c>
      <c r="G32" s="95">
        <v>230</v>
      </c>
      <c r="H32" s="95">
        <v>3</v>
      </c>
      <c r="I32" s="60">
        <f t="shared" si="2"/>
        <v>33.6</v>
      </c>
      <c r="J32" s="61">
        <f t="shared" si="3"/>
        <v>24.624</v>
      </c>
      <c r="K32" s="124">
        <f t="shared" si="4"/>
        <v>298.224</v>
      </c>
      <c r="L32" s="124">
        <f t="shared" si="5"/>
        <v>36681.552</v>
      </c>
      <c r="M32" s="125" t="s">
        <v>565</v>
      </c>
    </row>
    <row r="33" s="80" customFormat="1" ht="45" spans="1:13">
      <c r="A33" s="92">
        <v>29</v>
      </c>
      <c r="B33" s="97" t="s">
        <v>572</v>
      </c>
      <c r="C33" s="75" t="s">
        <v>573</v>
      </c>
      <c r="D33" s="98" t="s">
        <v>100</v>
      </c>
      <c r="E33" s="99">
        <v>2</v>
      </c>
      <c r="F33" s="95">
        <v>5</v>
      </c>
      <c r="G33" s="95">
        <v>5</v>
      </c>
      <c r="H33" s="95">
        <v>1</v>
      </c>
      <c r="I33" s="60">
        <f t="shared" si="2"/>
        <v>1.54</v>
      </c>
      <c r="J33" s="61">
        <f t="shared" si="3"/>
        <v>1.1286</v>
      </c>
      <c r="K33" s="124">
        <f t="shared" si="4"/>
        <v>13.6686</v>
      </c>
      <c r="L33" s="124">
        <f t="shared" si="5"/>
        <v>27.3372</v>
      </c>
      <c r="M33" s="125"/>
    </row>
    <row r="34" s="80" customFormat="1" ht="45" spans="1:13">
      <c r="A34" s="92">
        <v>30</v>
      </c>
      <c r="B34" s="97" t="s">
        <v>572</v>
      </c>
      <c r="C34" s="75" t="s">
        <v>574</v>
      </c>
      <c r="D34" s="98" t="s">
        <v>100</v>
      </c>
      <c r="E34" s="99">
        <v>15</v>
      </c>
      <c r="F34" s="95">
        <v>5</v>
      </c>
      <c r="G34" s="95">
        <v>2</v>
      </c>
      <c r="H34" s="95">
        <v>1</v>
      </c>
      <c r="I34" s="60">
        <f t="shared" si="2"/>
        <v>1.12</v>
      </c>
      <c r="J34" s="61">
        <f t="shared" si="3"/>
        <v>0.8208</v>
      </c>
      <c r="K34" s="124">
        <f t="shared" si="4"/>
        <v>9.9408</v>
      </c>
      <c r="L34" s="124">
        <f t="shared" si="5"/>
        <v>149.112</v>
      </c>
      <c r="M34" s="125"/>
    </row>
    <row r="35" s="80" customFormat="1" ht="45" spans="1:13">
      <c r="A35" s="92">
        <v>31</v>
      </c>
      <c r="B35" s="97" t="s">
        <v>575</v>
      </c>
      <c r="C35" s="75" t="s">
        <v>576</v>
      </c>
      <c r="D35" s="98" t="s">
        <v>95</v>
      </c>
      <c r="E35" s="99">
        <v>562.32</v>
      </c>
      <c r="F35" s="96">
        <v>7</v>
      </c>
      <c r="G35" s="96">
        <v>3</v>
      </c>
      <c r="H35" s="95">
        <v>1</v>
      </c>
      <c r="I35" s="60">
        <f t="shared" si="2"/>
        <v>1.54</v>
      </c>
      <c r="J35" s="61">
        <f t="shared" si="3"/>
        <v>1.1286</v>
      </c>
      <c r="K35" s="124">
        <f t="shared" si="4"/>
        <v>13.6686</v>
      </c>
      <c r="L35" s="124">
        <f t="shared" si="5"/>
        <v>7686.127152</v>
      </c>
      <c r="M35" s="125"/>
    </row>
    <row r="36" s="80" customFormat="1" ht="49" customHeight="1" spans="1:13">
      <c r="A36" s="92">
        <v>32</v>
      </c>
      <c r="B36" s="106" t="s">
        <v>577</v>
      </c>
      <c r="C36" s="105" t="s">
        <v>578</v>
      </c>
      <c r="D36" s="102" t="s">
        <v>95</v>
      </c>
      <c r="E36" s="102">
        <v>30.33</v>
      </c>
      <c r="F36" s="95">
        <v>10</v>
      </c>
      <c r="G36" s="95">
        <v>33</v>
      </c>
      <c r="H36" s="95">
        <v>2</v>
      </c>
      <c r="I36" s="60">
        <f t="shared" si="2"/>
        <v>6.3</v>
      </c>
      <c r="J36" s="61">
        <f t="shared" si="3"/>
        <v>4.617</v>
      </c>
      <c r="K36" s="124">
        <f t="shared" si="4"/>
        <v>55.917</v>
      </c>
      <c r="L36" s="124">
        <f t="shared" si="5"/>
        <v>1695.96261</v>
      </c>
      <c r="M36" s="126"/>
    </row>
    <row r="37" s="80" customFormat="1" spans="1:13">
      <c r="A37" s="107" t="s">
        <v>134</v>
      </c>
      <c r="B37" s="108" t="s">
        <v>579</v>
      </c>
      <c r="C37" s="108"/>
      <c r="D37" s="109"/>
      <c r="E37" s="110"/>
      <c r="F37" s="95"/>
      <c r="G37" s="95"/>
      <c r="H37" s="95"/>
      <c r="I37" s="60"/>
      <c r="J37" s="61"/>
      <c r="K37" s="124"/>
      <c r="L37" s="124"/>
      <c r="M37" s="127"/>
    </row>
    <row r="38" s="80" customFormat="1" ht="45" spans="1:13">
      <c r="A38" s="92">
        <v>1</v>
      </c>
      <c r="B38" s="72" t="s">
        <v>563</v>
      </c>
      <c r="C38" s="56" t="s">
        <v>564</v>
      </c>
      <c r="D38" s="111" t="s">
        <v>95</v>
      </c>
      <c r="E38" s="112">
        <v>18.36</v>
      </c>
      <c r="F38" s="96">
        <v>7</v>
      </c>
      <c r="G38" s="95">
        <v>14.5</v>
      </c>
      <c r="H38" s="95">
        <v>1</v>
      </c>
      <c r="I38" s="60">
        <f t="shared" si="2"/>
        <v>3.15</v>
      </c>
      <c r="J38" s="61">
        <f t="shared" si="3"/>
        <v>2.3085</v>
      </c>
      <c r="K38" s="124">
        <f t="shared" si="4"/>
        <v>27.9585</v>
      </c>
      <c r="L38" s="124">
        <f t="shared" si="5"/>
        <v>513.31806</v>
      </c>
      <c r="M38" s="125" t="s">
        <v>565</v>
      </c>
    </row>
    <row r="39" s="80" customFormat="1" ht="45" spans="1:13">
      <c r="A39" s="92">
        <v>2</v>
      </c>
      <c r="B39" s="105" t="s">
        <v>557</v>
      </c>
      <c r="C39" s="105" t="s">
        <v>558</v>
      </c>
      <c r="D39" s="98" t="s">
        <v>95</v>
      </c>
      <c r="E39" s="99">
        <v>18.36</v>
      </c>
      <c r="F39" s="95">
        <v>7</v>
      </c>
      <c r="G39" s="96">
        <v>2.1</v>
      </c>
      <c r="H39" s="95">
        <v>1</v>
      </c>
      <c r="I39" s="60">
        <f t="shared" si="2"/>
        <v>1.414</v>
      </c>
      <c r="J39" s="61">
        <f t="shared" si="3"/>
        <v>1.03626</v>
      </c>
      <c r="K39" s="124">
        <f t="shared" si="4"/>
        <v>12.55026</v>
      </c>
      <c r="L39" s="124">
        <f t="shared" si="5"/>
        <v>230.4227736</v>
      </c>
      <c r="M39" s="125" t="s">
        <v>559</v>
      </c>
    </row>
    <row r="40" s="80" customFormat="1" ht="56.25" spans="1:13">
      <c r="A40" s="92">
        <v>3</v>
      </c>
      <c r="B40" s="103" t="s">
        <v>580</v>
      </c>
      <c r="C40" s="97" t="s">
        <v>581</v>
      </c>
      <c r="D40" s="98" t="s">
        <v>203</v>
      </c>
      <c r="E40" s="99">
        <v>125</v>
      </c>
      <c r="F40" s="96">
        <v>35</v>
      </c>
      <c r="G40" s="96">
        <v>50</v>
      </c>
      <c r="H40" s="95">
        <v>5</v>
      </c>
      <c r="I40" s="60">
        <f t="shared" si="2"/>
        <v>12.6</v>
      </c>
      <c r="J40" s="61">
        <f t="shared" si="3"/>
        <v>9.234</v>
      </c>
      <c r="K40" s="124">
        <f t="shared" si="4"/>
        <v>111.834</v>
      </c>
      <c r="L40" s="124">
        <f t="shared" si="5"/>
        <v>13979.25</v>
      </c>
      <c r="M40" s="125"/>
    </row>
    <row r="41" s="80" customFormat="1" ht="56.25" spans="1:13">
      <c r="A41" s="92">
        <v>4</v>
      </c>
      <c r="B41" s="113" t="s">
        <v>532</v>
      </c>
      <c r="C41" s="114" t="s">
        <v>582</v>
      </c>
      <c r="D41" s="101" t="s">
        <v>95</v>
      </c>
      <c r="E41" s="102" t="s">
        <v>583</v>
      </c>
      <c r="F41" s="96">
        <v>10</v>
      </c>
      <c r="G41" s="96">
        <v>20</v>
      </c>
      <c r="H41" s="95">
        <v>1</v>
      </c>
      <c r="I41" s="60">
        <f t="shared" si="2"/>
        <v>4.34</v>
      </c>
      <c r="J41" s="61">
        <f t="shared" si="3"/>
        <v>3.1806</v>
      </c>
      <c r="K41" s="124">
        <f t="shared" si="4"/>
        <v>38.5206</v>
      </c>
      <c r="L41" s="124">
        <f t="shared" si="5"/>
        <v>592.832034</v>
      </c>
      <c r="M41" s="125"/>
    </row>
    <row r="42" s="80" customFormat="1" ht="56.25" spans="1:13">
      <c r="A42" s="92">
        <v>5</v>
      </c>
      <c r="B42" s="113" t="s">
        <v>580</v>
      </c>
      <c r="C42" s="114" t="s">
        <v>584</v>
      </c>
      <c r="D42" s="101" t="s">
        <v>203</v>
      </c>
      <c r="E42" s="102">
        <v>6</v>
      </c>
      <c r="F42" s="96">
        <v>35</v>
      </c>
      <c r="G42" s="96">
        <v>180</v>
      </c>
      <c r="H42" s="95">
        <v>10</v>
      </c>
      <c r="I42" s="60">
        <f t="shared" si="2"/>
        <v>31.5</v>
      </c>
      <c r="J42" s="61">
        <f t="shared" si="3"/>
        <v>23.085</v>
      </c>
      <c r="K42" s="124">
        <f t="shared" si="4"/>
        <v>279.585</v>
      </c>
      <c r="L42" s="124">
        <f t="shared" si="5"/>
        <v>1677.51</v>
      </c>
      <c r="M42" s="125"/>
    </row>
    <row r="43" s="80" customFormat="1" ht="22.5" spans="1:13">
      <c r="A43" s="92">
        <v>6</v>
      </c>
      <c r="B43" s="105" t="s">
        <v>527</v>
      </c>
      <c r="C43" s="105" t="s">
        <v>528</v>
      </c>
      <c r="D43" s="98" t="s">
        <v>69</v>
      </c>
      <c r="E43" s="99">
        <v>3.52</v>
      </c>
      <c r="F43" s="95">
        <v>0</v>
      </c>
      <c r="G43" s="95">
        <v>0</v>
      </c>
      <c r="H43" s="95">
        <v>10</v>
      </c>
      <c r="I43" s="60">
        <f t="shared" si="2"/>
        <v>1.4</v>
      </c>
      <c r="J43" s="61">
        <f t="shared" si="3"/>
        <v>1.026</v>
      </c>
      <c r="K43" s="124">
        <f t="shared" si="4"/>
        <v>12.426</v>
      </c>
      <c r="L43" s="124">
        <f t="shared" si="5"/>
        <v>43.73952</v>
      </c>
      <c r="M43" s="125"/>
    </row>
    <row r="44" s="80" customFormat="1" ht="22.5" spans="1:13">
      <c r="A44" s="92">
        <v>7</v>
      </c>
      <c r="B44" s="105" t="s">
        <v>138</v>
      </c>
      <c r="C44" s="105" t="s">
        <v>529</v>
      </c>
      <c r="D44" s="98" t="s">
        <v>69</v>
      </c>
      <c r="E44" s="99">
        <v>3.52</v>
      </c>
      <c r="F44" s="95">
        <v>0</v>
      </c>
      <c r="G44" s="95">
        <v>0</v>
      </c>
      <c r="H44" s="95">
        <v>10</v>
      </c>
      <c r="I44" s="60">
        <f t="shared" si="2"/>
        <v>1.4</v>
      </c>
      <c r="J44" s="61">
        <f t="shared" si="3"/>
        <v>1.026</v>
      </c>
      <c r="K44" s="124">
        <f t="shared" si="4"/>
        <v>12.426</v>
      </c>
      <c r="L44" s="124">
        <f t="shared" si="5"/>
        <v>43.73952</v>
      </c>
      <c r="M44" s="125"/>
    </row>
    <row r="45" s="80" customFormat="1" spans="1:13">
      <c r="A45" s="107" t="s">
        <v>154</v>
      </c>
      <c r="B45" s="108" t="s">
        <v>585</v>
      </c>
      <c r="C45" s="108"/>
      <c r="D45" s="109"/>
      <c r="E45" s="110"/>
      <c r="F45" s="95"/>
      <c r="G45" s="95"/>
      <c r="H45" s="95"/>
      <c r="I45" s="60">
        <f t="shared" si="2"/>
        <v>0</v>
      </c>
      <c r="J45" s="61">
        <f t="shared" si="3"/>
        <v>0</v>
      </c>
      <c r="K45" s="124">
        <f t="shared" si="4"/>
        <v>0</v>
      </c>
      <c r="L45" s="124">
        <f t="shared" si="5"/>
        <v>0</v>
      </c>
      <c r="M45" s="127"/>
    </row>
    <row r="46" s="80" customFormat="1" ht="22.5" spans="1:13">
      <c r="A46" s="92">
        <v>1</v>
      </c>
      <c r="B46" s="97" t="s">
        <v>527</v>
      </c>
      <c r="C46" s="97" t="s">
        <v>528</v>
      </c>
      <c r="D46" s="98" t="s">
        <v>69</v>
      </c>
      <c r="E46" s="99">
        <v>317.58</v>
      </c>
      <c r="F46" s="95">
        <v>0</v>
      </c>
      <c r="G46" s="95">
        <v>0</v>
      </c>
      <c r="H46" s="95">
        <v>10</v>
      </c>
      <c r="I46" s="60">
        <f t="shared" si="2"/>
        <v>1.4</v>
      </c>
      <c r="J46" s="61">
        <f t="shared" si="3"/>
        <v>1.026</v>
      </c>
      <c r="K46" s="124">
        <f t="shared" si="4"/>
        <v>12.426</v>
      </c>
      <c r="L46" s="124">
        <f t="shared" si="5"/>
        <v>3946.24908</v>
      </c>
      <c r="M46" s="125"/>
    </row>
    <row r="47" s="80" customFormat="1" ht="22.5" spans="1:13">
      <c r="A47" s="92">
        <v>2</v>
      </c>
      <c r="B47" s="97" t="s">
        <v>138</v>
      </c>
      <c r="C47" s="97" t="s">
        <v>529</v>
      </c>
      <c r="D47" s="98" t="s">
        <v>69</v>
      </c>
      <c r="E47" s="99">
        <v>317.58</v>
      </c>
      <c r="F47" s="95">
        <v>0</v>
      </c>
      <c r="G47" s="95">
        <v>0</v>
      </c>
      <c r="H47" s="95">
        <v>10</v>
      </c>
      <c r="I47" s="60">
        <f t="shared" si="2"/>
        <v>1.4</v>
      </c>
      <c r="J47" s="61">
        <f t="shared" si="3"/>
        <v>1.026</v>
      </c>
      <c r="K47" s="124">
        <f t="shared" si="4"/>
        <v>12.426</v>
      </c>
      <c r="L47" s="124">
        <f t="shared" si="5"/>
        <v>3946.24908</v>
      </c>
      <c r="M47" s="125"/>
    </row>
    <row r="48" s="80" customFormat="1" ht="45" spans="1:13">
      <c r="A48" s="92">
        <v>3</v>
      </c>
      <c r="B48" s="97" t="s">
        <v>557</v>
      </c>
      <c r="C48" s="97" t="s">
        <v>586</v>
      </c>
      <c r="D48" s="98" t="s">
        <v>95</v>
      </c>
      <c r="E48" s="99">
        <v>906.9</v>
      </c>
      <c r="F48" s="96">
        <v>7</v>
      </c>
      <c r="G48" s="96">
        <v>2</v>
      </c>
      <c r="H48" s="95">
        <v>1</v>
      </c>
      <c r="I48" s="60">
        <f t="shared" si="2"/>
        <v>1.4</v>
      </c>
      <c r="J48" s="61">
        <f t="shared" si="3"/>
        <v>1.026</v>
      </c>
      <c r="K48" s="124">
        <f t="shared" si="4"/>
        <v>12.426</v>
      </c>
      <c r="L48" s="124">
        <f t="shared" si="5"/>
        <v>11269.1394</v>
      </c>
      <c r="M48" s="125" t="s">
        <v>559</v>
      </c>
    </row>
    <row r="49" s="80" customFormat="1" ht="45" spans="1:13">
      <c r="A49" s="92">
        <v>4</v>
      </c>
      <c r="B49" s="97" t="s">
        <v>575</v>
      </c>
      <c r="C49" s="97" t="s">
        <v>587</v>
      </c>
      <c r="D49" s="101" t="s">
        <v>95</v>
      </c>
      <c r="E49" s="102">
        <v>906.9</v>
      </c>
      <c r="F49" s="95">
        <v>7</v>
      </c>
      <c r="G49" s="96">
        <v>5</v>
      </c>
      <c r="H49" s="95">
        <v>1</v>
      </c>
      <c r="I49" s="60">
        <f t="shared" si="2"/>
        <v>1.82</v>
      </c>
      <c r="J49" s="61">
        <f t="shared" si="3"/>
        <v>1.3338</v>
      </c>
      <c r="K49" s="124">
        <f t="shared" si="4"/>
        <v>16.1538</v>
      </c>
      <c r="L49" s="124">
        <f t="shared" si="5"/>
        <v>14649.88122</v>
      </c>
      <c r="M49" s="125" t="s">
        <v>565</v>
      </c>
    </row>
    <row r="50" s="80" customFormat="1" ht="45" spans="1:13">
      <c r="A50" s="92">
        <v>5</v>
      </c>
      <c r="B50" s="113" t="s">
        <v>588</v>
      </c>
      <c r="C50" s="114" t="s">
        <v>589</v>
      </c>
      <c r="D50" s="111" t="s">
        <v>100</v>
      </c>
      <c r="E50" s="112">
        <v>25</v>
      </c>
      <c r="F50" s="96">
        <v>35</v>
      </c>
      <c r="G50" s="96">
        <v>200</v>
      </c>
      <c r="H50" s="95">
        <v>10</v>
      </c>
      <c r="I50" s="60">
        <f t="shared" si="2"/>
        <v>34.3</v>
      </c>
      <c r="J50" s="61">
        <f t="shared" si="3"/>
        <v>25.137</v>
      </c>
      <c r="K50" s="124">
        <f t="shared" si="4"/>
        <v>304.437</v>
      </c>
      <c r="L50" s="124">
        <f t="shared" si="5"/>
        <v>7610.925</v>
      </c>
      <c r="M50" s="125"/>
    </row>
    <row r="51" s="81" customFormat="1" spans="1:13">
      <c r="A51" s="107" t="s">
        <v>160</v>
      </c>
      <c r="B51" s="108" t="s">
        <v>590</v>
      </c>
      <c r="C51" s="108"/>
      <c r="D51" s="109"/>
      <c r="E51" s="110"/>
      <c r="F51" s="95"/>
      <c r="G51" s="95"/>
      <c r="H51" s="95"/>
      <c r="I51" s="60"/>
      <c r="J51" s="61"/>
      <c r="K51" s="124"/>
      <c r="L51" s="124"/>
      <c r="M51" s="127"/>
    </row>
    <row r="52" s="81" customFormat="1" ht="56.25" spans="1:15">
      <c r="A52" s="115">
        <v>1</v>
      </c>
      <c r="B52" s="116" t="s">
        <v>591</v>
      </c>
      <c r="C52" s="117" t="s">
        <v>592</v>
      </c>
      <c r="D52" s="118" t="s">
        <v>95</v>
      </c>
      <c r="E52" s="118">
        <v>9.98</v>
      </c>
      <c r="F52" s="96">
        <v>8</v>
      </c>
      <c r="G52" s="95">
        <v>30</v>
      </c>
      <c r="H52" s="96">
        <v>1</v>
      </c>
      <c r="I52" s="60">
        <f>(F52+G52+H52)*$I$4</f>
        <v>5.46</v>
      </c>
      <c r="J52" s="61">
        <f>(F52+G52+H52+I52)*$J$4</f>
        <v>4.0014</v>
      </c>
      <c r="K52" s="124">
        <f>J52+I52+H52+G52+F52</f>
        <v>48.4614</v>
      </c>
      <c r="L52" s="124">
        <f>K52*E52</f>
        <v>483.644772</v>
      </c>
      <c r="M52" s="125" t="s">
        <v>559</v>
      </c>
      <c r="O52" s="128"/>
    </row>
    <row r="53" s="81" customFormat="1" ht="56.25" spans="1:13">
      <c r="A53" s="115">
        <v>2</v>
      </c>
      <c r="B53" s="116" t="s">
        <v>591</v>
      </c>
      <c r="C53" s="117" t="s">
        <v>593</v>
      </c>
      <c r="D53" s="118" t="s">
        <v>95</v>
      </c>
      <c r="E53" s="118" t="s">
        <v>594</v>
      </c>
      <c r="F53" s="96">
        <v>8</v>
      </c>
      <c r="G53" s="95">
        <v>15.5</v>
      </c>
      <c r="H53" s="96">
        <v>1</v>
      </c>
      <c r="I53" s="60">
        <f t="shared" ref="I53:I70" si="6">(F53+G53+H53)*$I$4</f>
        <v>3.43</v>
      </c>
      <c r="J53" s="61">
        <f t="shared" ref="J53:J70" si="7">(F53+G53+H53+I53)*$J$4</f>
        <v>2.5137</v>
      </c>
      <c r="K53" s="124">
        <f t="shared" ref="K53:K70" si="8">J53+I53+H53+G53+F53</f>
        <v>30.4437</v>
      </c>
      <c r="L53" s="124">
        <f t="shared" ref="L53:L70" si="9">K53*E53</f>
        <v>1134.027825</v>
      </c>
      <c r="M53" s="125" t="s">
        <v>559</v>
      </c>
    </row>
    <row r="54" s="81" customFormat="1" ht="56.25" spans="1:13">
      <c r="A54" s="115">
        <v>3</v>
      </c>
      <c r="B54" s="116" t="s">
        <v>591</v>
      </c>
      <c r="C54" s="117" t="s">
        <v>595</v>
      </c>
      <c r="D54" s="118" t="s">
        <v>95</v>
      </c>
      <c r="E54" s="118">
        <v>148.94</v>
      </c>
      <c r="F54" s="96">
        <v>8</v>
      </c>
      <c r="G54" s="95">
        <v>9.5</v>
      </c>
      <c r="H54" s="96">
        <v>1</v>
      </c>
      <c r="I54" s="60">
        <f t="shared" si="6"/>
        <v>2.59</v>
      </c>
      <c r="J54" s="61">
        <f t="shared" si="7"/>
        <v>1.8981</v>
      </c>
      <c r="K54" s="124">
        <f t="shared" si="8"/>
        <v>22.9881</v>
      </c>
      <c r="L54" s="124">
        <f t="shared" si="9"/>
        <v>3423.847614</v>
      </c>
      <c r="M54" s="125" t="s">
        <v>559</v>
      </c>
    </row>
    <row r="55" s="81" customFormat="1" ht="56.25" spans="1:13">
      <c r="A55" s="115">
        <v>4</v>
      </c>
      <c r="B55" s="116" t="s">
        <v>591</v>
      </c>
      <c r="C55" s="117" t="s">
        <v>596</v>
      </c>
      <c r="D55" s="118" t="s">
        <v>95</v>
      </c>
      <c r="E55" s="118">
        <v>280.64</v>
      </c>
      <c r="F55" s="96">
        <v>8</v>
      </c>
      <c r="G55" s="95">
        <v>6</v>
      </c>
      <c r="H55" s="96">
        <v>1</v>
      </c>
      <c r="I55" s="60">
        <f t="shared" si="6"/>
        <v>2.1</v>
      </c>
      <c r="J55" s="61">
        <f t="shared" si="7"/>
        <v>1.539</v>
      </c>
      <c r="K55" s="124">
        <f t="shared" si="8"/>
        <v>18.639</v>
      </c>
      <c r="L55" s="124">
        <f t="shared" si="9"/>
        <v>5230.84896</v>
      </c>
      <c r="M55" s="125" t="s">
        <v>559</v>
      </c>
    </row>
    <row r="56" s="81" customFormat="1" ht="56.25" spans="1:13">
      <c r="A56" s="115">
        <v>5</v>
      </c>
      <c r="B56" s="116" t="s">
        <v>591</v>
      </c>
      <c r="C56" s="117" t="s">
        <v>597</v>
      </c>
      <c r="D56" s="118" t="s">
        <v>95</v>
      </c>
      <c r="E56" s="118">
        <v>564.62</v>
      </c>
      <c r="F56" s="96">
        <v>8</v>
      </c>
      <c r="G56" s="95">
        <v>4.2</v>
      </c>
      <c r="H56" s="96">
        <v>1</v>
      </c>
      <c r="I56" s="60">
        <f t="shared" si="6"/>
        <v>1.848</v>
      </c>
      <c r="J56" s="61">
        <f t="shared" si="7"/>
        <v>1.35432</v>
      </c>
      <c r="K56" s="124">
        <f t="shared" si="8"/>
        <v>16.40232</v>
      </c>
      <c r="L56" s="124">
        <f t="shared" si="9"/>
        <v>9261.0779184</v>
      </c>
      <c r="M56" s="125" t="s">
        <v>559</v>
      </c>
    </row>
    <row r="57" s="81" customFormat="1" ht="56.25" spans="1:13">
      <c r="A57" s="115">
        <v>6</v>
      </c>
      <c r="B57" s="116" t="s">
        <v>591</v>
      </c>
      <c r="C57" s="117" t="s">
        <v>598</v>
      </c>
      <c r="D57" s="118" t="s">
        <v>95</v>
      </c>
      <c r="E57" s="118">
        <v>345.08</v>
      </c>
      <c r="F57" s="96">
        <v>8</v>
      </c>
      <c r="G57" s="95">
        <v>2.8</v>
      </c>
      <c r="H57" s="96">
        <v>1</v>
      </c>
      <c r="I57" s="60">
        <f t="shared" si="6"/>
        <v>1.652</v>
      </c>
      <c r="J57" s="61">
        <f t="shared" si="7"/>
        <v>1.21068</v>
      </c>
      <c r="K57" s="124">
        <f t="shared" si="8"/>
        <v>14.66268</v>
      </c>
      <c r="L57" s="124">
        <f t="shared" si="9"/>
        <v>5059.7976144</v>
      </c>
      <c r="M57" s="125" t="s">
        <v>559</v>
      </c>
    </row>
    <row r="58" s="81" customFormat="1" ht="56.25" spans="1:13">
      <c r="A58" s="115">
        <v>7</v>
      </c>
      <c r="B58" s="116" t="s">
        <v>591</v>
      </c>
      <c r="C58" s="117" t="s">
        <v>599</v>
      </c>
      <c r="D58" s="118" t="s">
        <v>95</v>
      </c>
      <c r="E58" s="118">
        <v>22.55</v>
      </c>
      <c r="F58" s="96">
        <v>8</v>
      </c>
      <c r="G58" s="95">
        <v>2.5</v>
      </c>
      <c r="H58" s="96">
        <v>1</v>
      </c>
      <c r="I58" s="60">
        <f t="shared" si="6"/>
        <v>1.61</v>
      </c>
      <c r="J58" s="61">
        <f t="shared" si="7"/>
        <v>1.1799</v>
      </c>
      <c r="K58" s="124">
        <f t="shared" si="8"/>
        <v>14.2899</v>
      </c>
      <c r="L58" s="124">
        <f t="shared" si="9"/>
        <v>322.237245</v>
      </c>
      <c r="M58" s="125" t="s">
        <v>559</v>
      </c>
    </row>
    <row r="59" s="81" customFormat="1" ht="56.25" spans="1:13">
      <c r="A59" s="115">
        <v>8</v>
      </c>
      <c r="B59" s="116" t="s">
        <v>600</v>
      </c>
      <c r="C59" s="117" t="s">
        <v>601</v>
      </c>
      <c r="D59" s="118" t="s">
        <v>100</v>
      </c>
      <c r="E59" s="118" t="s">
        <v>602</v>
      </c>
      <c r="F59" s="95">
        <v>35</v>
      </c>
      <c r="G59" s="95">
        <v>80</v>
      </c>
      <c r="H59" s="95">
        <v>1</v>
      </c>
      <c r="I59" s="60">
        <f t="shared" si="6"/>
        <v>16.24</v>
      </c>
      <c r="J59" s="61">
        <f t="shared" si="7"/>
        <v>11.9016</v>
      </c>
      <c r="K59" s="124">
        <f t="shared" si="8"/>
        <v>144.1416</v>
      </c>
      <c r="L59" s="124">
        <f t="shared" si="9"/>
        <v>144.1416</v>
      </c>
      <c r="M59" s="129"/>
    </row>
    <row r="60" s="81" customFormat="1" ht="56.25" spans="1:13">
      <c r="A60" s="115">
        <v>9</v>
      </c>
      <c r="B60" s="116" t="s">
        <v>600</v>
      </c>
      <c r="C60" s="117" t="s">
        <v>603</v>
      </c>
      <c r="D60" s="118" t="s">
        <v>100</v>
      </c>
      <c r="E60" s="118">
        <v>1</v>
      </c>
      <c r="F60" s="95">
        <v>35</v>
      </c>
      <c r="G60" s="95">
        <v>70</v>
      </c>
      <c r="H60" s="95">
        <v>1</v>
      </c>
      <c r="I60" s="60">
        <f t="shared" si="6"/>
        <v>14.84</v>
      </c>
      <c r="J60" s="61">
        <f t="shared" si="7"/>
        <v>10.8756</v>
      </c>
      <c r="K60" s="124">
        <f t="shared" si="8"/>
        <v>131.7156</v>
      </c>
      <c r="L60" s="124">
        <f t="shared" si="9"/>
        <v>131.7156</v>
      </c>
      <c r="M60" s="129"/>
    </row>
    <row r="61" s="81" customFormat="1" ht="56.25" spans="1:13">
      <c r="A61" s="115">
        <v>10</v>
      </c>
      <c r="B61" s="116" t="s">
        <v>600</v>
      </c>
      <c r="C61" s="117" t="s">
        <v>604</v>
      </c>
      <c r="D61" s="118" t="s">
        <v>100</v>
      </c>
      <c r="E61" s="118">
        <v>4</v>
      </c>
      <c r="F61" s="95">
        <v>35</v>
      </c>
      <c r="G61" s="95">
        <v>60</v>
      </c>
      <c r="H61" s="95">
        <v>1</v>
      </c>
      <c r="I61" s="60">
        <f t="shared" si="6"/>
        <v>13.44</v>
      </c>
      <c r="J61" s="61">
        <f t="shared" si="7"/>
        <v>9.8496</v>
      </c>
      <c r="K61" s="124">
        <f t="shared" si="8"/>
        <v>119.2896</v>
      </c>
      <c r="L61" s="124">
        <f t="shared" si="9"/>
        <v>477.1584</v>
      </c>
      <c r="M61" s="129"/>
    </row>
    <row r="62" s="81" customFormat="1" ht="56.25" spans="1:13">
      <c r="A62" s="115">
        <v>11</v>
      </c>
      <c r="B62" s="116" t="s">
        <v>600</v>
      </c>
      <c r="C62" s="117" t="s">
        <v>605</v>
      </c>
      <c r="D62" s="118" t="s">
        <v>100</v>
      </c>
      <c r="E62" s="118" t="s">
        <v>602</v>
      </c>
      <c r="F62" s="95">
        <v>35</v>
      </c>
      <c r="G62" s="95">
        <v>55</v>
      </c>
      <c r="H62" s="95">
        <v>1</v>
      </c>
      <c r="I62" s="60">
        <f t="shared" si="6"/>
        <v>12.74</v>
      </c>
      <c r="J62" s="61">
        <f t="shared" si="7"/>
        <v>9.3366</v>
      </c>
      <c r="K62" s="124">
        <f t="shared" si="8"/>
        <v>113.0766</v>
      </c>
      <c r="L62" s="124">
        <f t="shared" si="9"/>
        <v>113.0766</v>
      </c>
      <c r="M62" s="129"/>
    </row>
    <row r="63" s="81" customFormat="1" ht="56.25" spans="1:13">
      <c r="A63" s="115">
        <v>12</v>
      </c>
      <c r="B63" s="116" t="s">
        <v>606</v>
      </c>
      <c r="C63" s="117" t="s">
        <v>607</v>
      </c>
      <c r="D63" s="118" t="s">
        <v>104</v>
      </c>
      <c r="E63" s="118" t="s">
        <v>602</v>
      </c>
      <c r="F63" s="95">
        <v>90</v>
      </c>
      <c r="G63" s="95">
        <v>330</v>
      </c>
      <c r="H63" s="95">
        <v>1</v>
      </c>
      <c r="I63" s="60">
        <f t="shared" si="6"/>
        <v>58.94</v>
      </c>
      <c r="J63" s="61">
        <f t="shared" si="7"/>
        <v>43.1946</v>
      </c>
      <c r="K63" s="124">
        <f t="shared" si="8"/>
        <v>523.1346</v>
      </c>
      <c r="L63" s="124">
        <f t="shared" si="9"/>
        <v>523.1346</v>
      </c>
      <c r="M63" s="129"/>
    </row>
    <row r="64" s="81" customFormat="1" ht="67.5" spans="1:13">
      <c r="A64" s="115">
        <v>13</v>
      </c>
      <c r="B64" s="71" t="s">
        <v>608</v>
      </c>
      <c r="C64" s="119" t="s">
        <v>609</v>
      </c>
      <c r="D64" s="57" t="s">
        <v>556</v>
      </c>
      <c r="E64" s="60">
        <v>41</v>
      </c>
      <c r="F64" s="96">
        <v>35</v>
      </c>
      <c r="G64" s="96">
        <v>80</v>
      </c>
      <c r="H64" s="96">
        <v>1</v>
      </c>
      <c r="I64" s="60">
        <f t="shared" si="6"/>
        <v>16.24</v>
      </c>
      <c r="J64" s="61">
        <f t="shared" si="7"/>
        <v>11.9016</v>
      </c>
      <c r="K64" s="124">
        <f t="shared" si="8"/>
        <v>144.1416</v>
      </c>
      <c r="L64" s="124">
        <f t="shared" si="9"/>
        <v>5909.8056</v>
      </c>
      <c r="M64" s="129"/>
    </row>
    <row r="65" s="81" customFormat="1" ht="56.25" spans="1:13">
      <c r="A65" s="115">
        <v>14</v>
      </c>
      <c r="B65" s="116" t="s">
        <v>610</v>
      </c>
      <c r="C65" s="117" t="s">
        <v>611</v>
      </c>
      <c r="D65" s="118" t="s">
        <v>556</v>
      </c>
      <c r="E65" s="118" t="s">
        <v>602</v>
      </c>
      <c r="F65" s="95">
        <v>200</v>
      </c>
      <c r="G65" s="96">
        <v>300</v>
      </c>
      <c r="H65" s="96">
        <v>10</v>
      </c>
      <c r="I65" s="60">
        <f t="shared" si="6"/>
        <v>71.4</v>
      </c>
      <c r="J65" s="61">
        <f t="shared" si="7"/>
        <v>52.326</v>
      </c>
      <c r="K65" s="124">
        <f t="shared" si="8"/>
        <v>633.726</v>
      </c>
      <c r="L65" s="124">
        <f t="shared" si="9"/>
        <v>633.726</v>
      </c>
      <c r="M65" s="129"/>
    </row>
    <row r="66" s="81" customFormat="1" ht="45" spans="1:13">
      <c r="A66" s="115">
        <v>15</v>
      </c>
      <c r="B66" s="116" t="s">
        <v>610</v>
      </c>
      <c r="C66" s="117" t="s">
        <v>612</v>
      </c>
      <c r="D66" s="118" t="s">
        <v>556</v>
      </c>
      <c r="E66" s="118">
        <v>7</v>
      </c>
      <c r="F66" s="95">
        <v>200</v>
      </c>
      <c r="G66" s="96">
        <v>300</v>
      </c>
      <c r="H66" s="96">
        <v>10</v>
      </c>
      <c r="I66" s="60">
        <f t="shared" si="6"/>
        <v>71.4</v>
      </c>
      <c r="J66" s="61">
        <f t="shared" si="7"/>
        <v>52.326</v>
      </c>
      <c r="K66" s="124">
        <f t="shared" si="8"/>
        <v>633.726</v>
      </c>
      <c r="L66" s="124">
        <f t="shared" si="9"/>
        <v>4436.082</v>
      </c>
      <c r="M66" s="129"/>
    </row>
    <row r="67" s="81" customFormat="1" ht="45" spans="1:13">
      <c r="A67" s="115">
        <v>16</v>
      </c>
      <c r="B67" s="116" t="s">
        <v>138</v>
      </c>
      <c r="C67" s="117" t="s">
        <v>613</v>
      </c>
      <c r="D67" s="118" t="s">
        <v>69</v>
      </c>
      <c r="E67" s="118" t="s">
        <v>614</v>
      </c>
      <c r="F67" s="96">
        <v>5</v>
      </c>
      <c r="G67" s="96">
        <v>100</v>
      </c>
      <c r="H67" s="96">
        <v>5</v>
      </c>
      <c r="I67" s="60">
        <f t="shared" si="6"/>
        <v>15.4</v>
      </c>
      <c r="J67" s="61">
        <f t="shared" si="7"/>
        <v>11.286</v>
      </c>
      <c r="K67" s="124">
        <f t="shared" si="8"/>
        <v>136.686</v>
      </c>
      <c r="L67" s="124">
        <f t="shared" si="9"/>
        <v>9588.5229</v>
      </c>
      <c r="M67" s="129"/>
    </row>
    <row r="68" s="80" customFormat="1" ht="33.75" spans="1:13">
      <c r="A68" s="115">
        <v>17</v>
      </c>
      <c r="B68" s="71" t="s">
        <v>136</v>
      </c>
      <c r="C68" s="119" t="s">
        <v>615</v>
      </c>
      <c r="D68" s="57" t="s">
        <v>69</v>
      </c>
      <c r="E68" s="118">
        <v>479.55</v>
      </c>
      <c r="F68" s="95">
        <v>0</v>
      </c>
      <c r="G68" s="95">
        <v>0</v>
      </c>
      <c r="H68" s="95">
        <v>10</v>
      </c>
      <c r="I68" s="60">
        <f t="shared" si="6"/>
        <v>1.4</v>
      </c>
      <c r="J68" s="61">
        <f t="shared" si="7"/>
        <v>1.026</v>
      </c>
      <c r="K68" s="124">
        <f t="shared" si="8"/>
        <v>12.426</v>
      </c>
      <c r="L68" s="124">
        <f t="shared" si="9"/>
        <v>5958.8883</v>
      </c>
      <c r="M68" s="133"/>
    </row>
    <row r="69" s="80" customFormat="1" ht="56.25" spans="1:13">
      <c r="A69" s="115">
        <v>18</v>
      </c>
      <c r="B69" s="71" t="s">
        <v>138</v>
      </c>
      <c r="C69" s="119" t="s">
        <v>616</v>
      </c>
      <c r="D69" s="57" t="s">
        <v>69</v>
      </c>
      <c r="E69" s="118">
        <v>479.55</v>
      </c>
      <c r="F69" s="95">
        <v>0</v>
      </c>
      <c r="G69" s="95">
        <v>0</v>
      </c>
      <c r="H69" s="95">
        <v>10</v>
      </c>
      <c r="I69" s="60">
        <f t="shared" si="6"/>
        <v>1.4</v>
      </c>
      <c r="J69" s="61">
        <f t="shared" si="7"/>
        <v>1.026</v>
      </c>
      <c r="K69" s="124">
        <f t="shared" si="8"/>
        <v>12.426</v>
      </c>
      <c r="L69" s="124">
        <f t="shared" si="9"/>
        <v>5958.8883</v>
      </c>
      <c r="M69" s="133"/>
    </row>
    <row r="70" s="81" customFormat="1" spans="1:13">
      <c r="A70" s="107" t="s">
        <v>168</v>
      </c>
      <c r="B70" s="108" t="s">
        <v>617</v>
      </c>
      <c r="C70" s="109"/>
      <c r="D70" s="109"/>
      <c r="E70" s="110"/>
      <c r="F70" s="95"/>
      <c r="G70" s="95"/>
      <c r="H70" s="95"/>
      <c r="I70" s="60"/>
      <c r="J70" s="61"/>
      <c r="K70" s="124"/>
      <c r="L70" s="124"/>
      <c r="M70" s="127"/>
    </row>
    <row r="71" s="81" customFormat="1" ht="56.25" spans="1:13">
      <c r="A71" s="115">
        <v>1</v>
      </c>
      <c r="B71" s="116" t="s">
        <v>591</v>
      </c>
      <c r="C71" s="117" t="s">
        <v>618</v>
      </c>
      <c r="D71" s="118" t="s">
        <v>95</v>
      </c>
      <c r="E71" s="118">
        <v>174.25</v>
      </c>
      <c r="F71" s="96">
        <v>12</v>
      </c>
      <c r="G71" s="96">
        <v>90</v>
      </c>
      <c r="H71" s="96">
        <v>1</v>
      </c>
      <c r="I71" s="60">
        <f>(F71+G71+H71)*$I$4</f>
        <v>14.42</v>
      </c>
      <c r="J71" s="61">
        <f>(F71+G71+H71+I71)*$J$4</f>
        <v>10.5678</v>
      </c>
      <c r="K71" s="124">
        <f>J71+I71+H71+G71+F71</f>
        <v>127.9878</v>
      </c>
      <c r="L71" s="124">
        <f>K71*E71</f>
        <v>22301.87415</v>
      </c>
      <c r="M71" s="125" t="s">
        <v>559</v>
      </c>
    </row>
    <row r="72" s="81" customFormat="1" ht="56.25" spans="1:13">
      <c r="A72" s="115">
        <v>2</v>
      </c>
      <c r="B72" s="116" t="s">
        <v>591</v>
      </c>
      <c r="C72" s="117" t="s">
        <v>619</v>
      </c>
      <c r="D72" s="118" t="s">
        <v>95</v>
      </c>
      <c r="E72" s="118">
        <v>57.74</v>
      </c>
      <c r="F72" s="96">
        <v>12</v>
      </c>
      <c r="G72" s="96">
        <v>43</v>
      </c>
      <c r="H72" s="96">
        <v>1</v>
      </c>
      <c r="I72" s="60">
        <f t="shared" ref="I72:I85" si="10">(F72+G72+H72)*$I$4</f>
        <v>7.84</v>
      </c>
      <c r="J72" s="61">
        <f t="shared" ref="J72:J85" si="11">(F72+G72+H72+I72)*$J$4</f>
        <v>5.7456</v>
      </c>
      <c r="K72" s="124">
        <f t="shared" ref="K72:K85" si="12">J72+I72+H72+G72+F72</f>
        <v>69.5856</v>
      </c>
      <c r="L72" s="124">
        <f t="shared" ref="L72:L85" si="13">K72*E72</f>
        <v>4017.872544</v>
      </c>
      <c r="M72" s="125" t="s">
        <v>559</v>
      </c>
    </row>
    <row r="73" s="81" customFormat="1" ht="56.25" spans="1:13">
      <c r="A73" s="115">
        <v>3</v>
      </c>
      <c r="B73" s="116" t="s">
        <v>591</v>
      </c>
      <c r="C73" s="117" t="s">
        <v>620</v>
      </c>
      <c r="D73" s="118" t="s">
        <v>95</v>
      </c>
      <c r="E73" s="118">
        <v>1.71</v>
      </c>
      <c r="F73" s="96">
        <v>12</v>
      </c>
      <c r="G73" s="95">
        <v>15.5</v>
      </c>
      <c r="H73" s="96">
        <v>1</v>
      </c>
      <c r="I73" s="60">
        <f t="shared" si="10"/>
        <v>3.99</v>
      </c>
      <c r="J73" s="61">
        <f t="shared" si="11"/>
        <v>2.9241</v>
      </c>
      <c r="K73" s="124">
        <f t="shared" si="12"/>
        <v>35.4141</v>
      </c>
      <c r="L73" s="124">
        <f t="shared" si="13"/>
        <v>60.558111</v>
      </c>
      <c r="M73" s="125" t="s">
        <v>559</v>
      </c>
    </row>
    <row r="74" s="81" customFormat="1" ht="56.25" spans="1:13">
      <c r="A74" s="115">
        <v>4</v>
      </c>
      <c r="B74" s="116" t="s">
        <v>591</v>
      </c>
      <c r="C74" s="117" t="s">
        <v>621</v>
      </c>
      <c r="D74" s="118" t="s">
        <v>95</v>
      </c>
      <c r="E74" s="118">
        <v>29.22</v>
      </c>
      <c r="F74" s="96">
        <v>12</v>
      </c>
      <c r="G74" s="95">
        <v>6</v>
      </c>
      <c r="H74" s="96">
        <v>1</v>
      </c>
      <c r="I74" s="60">
        <f t="shared" si="10"/>
        <v>2.66</v>
      </c>
      <c r="J74" s="61">
        <f t="shared" si="11"/>
        <v>1.9494</v>
      </c>
      <c r="K74" s="124">
        <f t="shared" si="12"/>
        <v>23.6094</v>
      </c>
      <c r="L74" s="124">
        <f t="shared" si="13"/>
        <v>689.866668</v>
      </c>
      <c r="M74" s="125" t="s">
        <v>559</v>
      </c>
    </row>
    <row r="75" s="81" customFormat="1" ht="56.25" spans="1:13">
      <c r="A75" s="115">
        <v>5</v>
      </c>
      <c r="B75" s="116" t="s">
        <v>591</v>
      </c>
      <c r="C75" s="117" t="s">
        <v>622</v>
      </c>
      <c r="D75" s="118" t="s">
        <v>95</v>
      </c>
      <c r="E75" s="118">
        <v>7.2</v>
      </c>
      <c r="F75" s="96">
        <v>12</v>
      </c>
      <c r="G75" s="95">
        <v>2.5</v>
      </c>
      <c r="H75" s="96">
        <v>1</v>
      </c>
      <c r="I75" s="60">
        <f t="shared" si="10"/>
        <v>2.17</v>
      </c>
      <c r="J75" s="61">
        <f t="shared" si="11"/>
        <v>1.5903</v>
      </c>
      <c r="K75" s="124">
        <f t="shared" si="12"/>
        <v>19.2603</v>
      </c>
      <c r="L75" s="124">
        <f t="shared" si="13"/>
        <v>138.67416</v>
      </c>
      <c r="M75" s="125" t="s">
        <v>559</v>
      </c>
    </row>
    <row r="76" s="81" customFormat="1" ht="56.25" spans="1:13">
      <c r="A76" s="115">
        <v>6</v>
      </c>
      <c r="B76" s="116" t="s">
        <v>600</v>
      </c>
      <c r="C76" s="117" t="s">
        <v>603</v>
      </c>
      <c r="D76" s="118" t="s">
        <v>100</v>
      </c>
      <c r="E76" s="118">
        <v>3</v>
      </c>
      <c r="F76" s="95">
        <v>35</v>
      </c>
      <c r="G76" s="95">
        <v>70</v>
      </c>
      <c r="H76" s="95">
        <v>1</v>
      </c>
      <c r="I76" s="60">
        <f t="shared" si="10"/>
        <v>14.84</v>
      </c>
      <c r="J76" s="61">
        <f t="shared" si="11"/>
        <v>10.8756</v>
      </c>
      <c r="K76" s="124">
        <f t="shared" si="12"/>
        <v>131.7156</v>
      </c>
      <c r="L76" s="124">
        <f t="shared" si="13"/>
        <v>395.1468</v>
      </c>
      <c r="M76" s="129"/>
    </row>
    <row r="77" s="81" customFormat="1" ht="56.25" spans="1:13">
      <c r="A77" s="115">
        <v>7</v>
      </c>
      <c r="B77" s="116" t="s">
        <v>600</v>
      </c>
      <c r="C77" s="117" t="s">
        <v>623</v>
      </c>
      <c r="D77" s="118" t="s">
        <v>100</v>
      </c>
      <c r="E77" s="118">
        <v>18</v>
      </c>
      <c r="F77" s="95">
        <v>35</v>
      </c>
      <c r="G77" s="95">
        <v>50</v>
      </c>
      <c r="H77" s="95">
        <v>1</v>
      </c>
      <c r="I77" s="60">
        <f t="shared" si="10"/>
        <v>12.04</v>
      </c>
      <c r="J77" s="61">
        <f t="shared" si="11"/>
        <v>8.8236</v>
      </c>
      <c r="K77" s="124">
        <f t="shared" si="12"/>
        <v>106.8636</v>
      </c>
      <c r="L77" s="124">
        <f t="shared" si="13"/>
        <v>1923.5448</v>
      </c>
      <c r="M77" s="129"/>
    </row>
    <row r="78" s="81" customFormat="1" ht="67.5" spans="1:13">
      <c r="A78" s="115">
        <v>8</v>
      </c>
      <c r="B78" s="116" t="s">
        <v>624</v>
      </c>
      <c r="C78" s="117" t="s">
        <v>625</v>
      </c>
      <c r="D78" s="118" t="s">
        <v>100</v>
      </c>
      <c r="E78" s="118" t="s">
        <v>602</v>
      </c>
      <c r="F78" s="95">
        <v>35</v>
      </c>
      <c r="G78" s="95">
        <v>260</v>
      </c>
      <c r="H78" s="95">
        <v>1</v>
      </c>
      <c r="I78" s="60">
        <f t="shared" si="10"/>
        <v>41.44</v>
      </c>
      <c r="J78" s="61">
        <f t="shared" si="11"/>
        <v>30.3696</v>
      </c>
      <c r="K78" s="124">
        <f t="shared" si="12"/>
        <v>367.8096</v>
      </c>
      <c r="L78" s="124">
        <f t="shared" si="13"/>
        <v>367.8096</v>
      </c>
      <c r="M78" s="129"/>
    </row>
    <row r="79" s="81" customFormat="1" ht="67.5" spans="1:13">
      <c r="A79" s="115">
        <v>9</v>
      </c>
      <c r="B79" s="116" t="s">
        <v>626</v>
      </c>
      <c r="C79" s="117" t="s">
        <v>627</v>
      </c>
      <c r="D79" s="118" t="s">
        <v>100</v>
      </c>
      <c r="E79" s="118">
        <v>1</v>
      </c>
      <c r="F79" s="95">
        <v>35</v>
      </c>
      <c r="G79" s="95">
        <v>110</v>
      </c>
      <c r="H79" s="95">
        <v>1</v>
      </c>
      <c r="I79" s="60">
        <f t="shared" si="10"/>
        <v>20.44</v>
      </c>
      <c r="J79" s="61">
        <f t="shared" si="11"/>
        <v>14.9796</v>
      </c>
      <c r="K79" s="124">
        <f t="shared" si="12"/>
        <v>181.4196</v>
      </c>
      <c r="L79" s="124">
        <f t="shared" si="13"/>
        <v>181.4196</v>
      </c>
      <c r="M79" s="129"/>
    </row>
    <row r="80" s="81" customFormat="1" ht="67.5" spans="1:13">
      <c r="A80" s="115">
        <v>10</v>
      </c>
      <c r="B80" s="116" t="s">
        <v>628</v>
      </c>
      <c r="C80" s="117" t="s">
        <v>629</v>
      </c>
      <c r="D80" s="118" t="s">
        <v>100</v>
      </c>
      <c r="E80" s="118">
        <v>4</v>
      </c>
      <c r="F80" s="95">
        <v>35</v>
      </c>
      <c r="G80" s="95">
        <v>180</v>
      </c>
      <c r="H80" s="95">
        <v>1</v>
      </c>
      <c r="I80" s="60">
        <f t="shared" si="10"/>
        <v>30.24</v>
      </c>
      <c r="J80" s="61">
        <f t="shared" si="11"/>
        <v>22.1616</v>
      </c>
      <c r="K80" s="124">
        <f t="shared" si="12"/>
        <v>268.4016</v>
      </c>
      <c r="L80" s="124">
        <f t="shared" si="13"/>
        <v>1073.6064</v>
      </c>
      <c r="M80" s="129"/>
    </row>
    <row r="81" s="81" customFormat="1" ht="67.5" spans="1:13">
      <c r="A81" s="115">
        <v>11</v>
      </c>
      <c r="B81" s="116" t="s">
        <v>630</v>
      </c>
      <c r="C81" s="117" t="s">
        <v>631</v>
      </c>
      <c r="D81" s="118" t="s">
        <v>100</v>
      </c>
      <c r="E81" s="118" t="s">
        <v>602</v>
      </c>
      <c r="F81" s="95">
        <v>35</v>
      </c>
      <c r="G81" s="95">
        <v>90</v>
      </c>
      <c r="H81" s="95">
        <v>1</v>
      </c>
      <c r="I81" s="60">
        <f t="shared" si="10"/>
        <v>17.64</v>
      </c>
      <c r="J81" s="61">
        <f t="shared" si="11"/>
        <v>12.9276</v>
      </c>
      <c r="K81" s="124">
        <f t="shared" si="12"/>
        <v>156.5676</v>
      </c>
      <c r="L81" s="124">
        <f t="shared" si="13"/>
        <v>156.5676</v>
      </c>
      <c r="M81" s="129"/>
    </row>
    <row r="82" s="81" customFormat="1" ht="67.5" spans="1:13">
      <c r="A82" s="115">
        <v>12</v>
      </c>
      <c r="B82" s="116" t="s">
        <v>630</v>
      </c>
      <c r="C82" s="117" t="s">
        <v>632</v>
      </c>
      <c r="D82" s="118" t="s">
        <v>100</v>
      </c>
      <c r="E82" s="118">
        <v>2</v>
      </c>
      <c r="F82" s="95">
        <v>35</v>
      </c>
      <c r="G82" s="95">
        <v>70</v>
      </c>
      <c r="H82" s="95">
        <v>1</v>
      </c>
      <c r="I82" s="60">
        <f t="shared" si="10"/>
        <v>14.84</v>
      </c>
      <c r="J82" s="61">
        <f t="shared" si="11"/>
        <v>10.8756</v>
      </c>
      <c r="K82" s="124">
        <f t="shared" si="12"/>
        <v>131.7156</v>
      </c>
      <c r="L82" s="124">
        <f t="shared" si="13"/>
        <v>263.4312</v>
      </c>
      <c r="M82" s="129"/>
    </row>
    <row r="83" s="81" customFormat="1" ht="45" spans="1:13">
      <c r="A83" s="115">
        <v>13</v>
      </c>
      <c r="B83" s="116" t="s">
        <v>633</v>
      </c>
      <c r="C83" s="117" t="s">
        <v>634</v>
      </c>
      <c r="D83" s="118" t="s">
        <v>100</v>
      </c>
      <c r="E83" s="118">
        <v>1</v>
      </c>
      <c r="F83" s="95">
        <v>35</v>
      </c>
      <c r="G83" s="95">
        <v>70</v>
      </c>
      <c r="H83" s="95">
        <v>1</v>
      </c>
      <c r="I83" s="60">
        <f t="shared" si="10"/>
        <v>14.84</v>
      </c>
      <c r="J83" s="61">
        <f t="shared" si="11"/>
        <v>10.8756</v>
      </c>
      <c r="K83" s="124">
        <f t="shared" si="12"/>
        <v>131.7156</v>
      </c>
      <c r="L83" s="124">
        <f t="shared" si="13"/>
        <v>131.7156</v>
      </c>
      <c r="M83" s="129"/>
    </row>
    <row r="84" s="81" customFormat="1" ht="45" spans="1:13">
      <c r="A84" s="115">
        <v>14</v>
      </c>
      <c r="B84" s="116" t="s">
        <v>635</v>
      </c>
      <c r="C84" s="117" t="s">
        <v>636</v>
      </c>
      <c r="D84" s="118" t="s">
        <v>100</v>
      </c>
      <c r="E84" s="118" t="s">
        <v>637</v>
      </c>
      <c r="F84" s="95">
        <v>35</v>
      </c>
      <c r="G84" s="96">
        <v>60</v>
      </c>
      <c r="H84" s="95">
        <v>1</v>
      </c>
      <c r="I84" s="60">
        <f t="shared" si="10"/>
        <v>13.44</v>
      </c>
      <c r="J84" s="61">
        <f t="shared" si="11"/>
        <v>9.8496</v>
      </c>
      <c r="K84" s="124">
        <f t="shared" si="12"/>
        <v>119.2896</v>
      </c>
      <c r="L84" s="124">
        <f t="shared" si="13"/>
        <v>2147.2128</v>
      </c>
      <c r="M84" s="129"/>
    </row>
    <row r="85" s="81" customFormat="1" ht="22.5" spans="1:13">
      <c r="A85" s="115">
        <v>15</v>
      </c>
      <c r="B85" s="116" t="s">
        <v>638</v>
      </c>
      <c r="C85" s="117" t="s">
        <v>639</v>
      </c>
      <c r="D85" s="118" t="s">
        <v>526</v>
      </c>
      <c r="E85" s="118">
        <v>3</v>
      </c>
      <c r="F85" s="96">
        <v>100</v>
      </c>
      <c r="G85" s="96">
        <v>1500</v>
      </c>
      <c r="H85" s="96">
        <v>1</v>
      </c>
      <c r="I85" s="60">
        <f t="shared" si="10"/>
        <v>224.14</v>
      </c>
      <c r="J85" s="61">
        <f t="shared" si="11"/>
        <v>164.2626</v>
      </c>
      <c r="K85" s="124">
        <f t="shared" si="12"/>
        <v>1989.4026</v>
      </c>
      <c r="L85" s="124">
        <f t="shared" si="13"/>
        <v>5968.2078</v>
      </c>
      <c r="M85" s="129"/>
    </row>
    <row r="86" s="81" customFormat="1" spans="1:13">
      <c r="A86" s="107" t="s">
        <v>179</v>
      </c>
      <c r="B86" s="108" t="s">
        <v>640</v>
      </c>
      <c r="C86" s="109"/>
      <c r="D86" s="109"/>
      <c r="E86" s="110"/>
      <c r="F86" s="95"/>
      <c r="G86" s="95"/>
      <c r="H86" s="95"/>
      <c r="I86" s="60"/>
      <c r="J86" s="61"/>
      <c r="K86" s="124"/>
      <c r="L86" s="124"/>
      <c r="M86" s="127"/>
    </row>
    <row r="87" s="81" customFormat="1" ht="90" spans="1:13">
      <c r="A87" s="130">
        <v>1</v>
      </c>
      <c r="B87" s="71" t="s">
        <v>641</v>
      </c>
      <c r="C87" s="54" t="s">
        <v>642</v>
      </c>
      <c r="D87" s="57" t="s">
        <v>556</v>
      </c>
      <c r="E87" s="60">
        <v>137</v>
      </c>
      <c r="F87" s="96">
        <v>160</v>
      </c>
      <c r="G87" s="96">
        <v>260</v>
      </c>
      <c r="H87" s="95">
        <v>10</v>
      </c>
      <c r="I87" s="60">
        <f>(F87+G87+H87)*$I$4</f>
        <v>60.2</v>
      </c>
      <c r="J87" s="61">
        <f>(F87+G87+H87+I87)*$J$4</f>
        <v>44.118</v>
      </c>
      <c r="K87" s="124">
        <f>J87+I87+H87+G87+F87</f>
        <v>534.318</v>
      </c>
      <c r="L87" s="124">
        <f>K87*E87</f>
        <v>73201.566</v>
      </c>
      <c r="M87" s="133"/>
    </row>
    <row r="88" s="81" customFormat="1" ht="101.25" spans="1:13">
      <c r="A88" s="130">
        <v>2</v>
      </c>
      <c r="B88" s="71" t="s">
        <v>641</v>
      </c>
      <c r="C88" s="54" t="s">
        <v>643</v>
      </c>
      <c r="D88" s="57" t="s">
        <v>556</v>
      </c>
      <c r="E88" s="60">
        <v>5</v>
      </c>
      <c r="F88" s="96">
        <v>160</v>
      </c>
      <c r="G88" s="96">
        <v>350</v>
      </c>
      <c r="H88" s="95">
        <v>10</v>
      </c>
      <c r="I88" s="60">
        <f t="shared" ref="I88:I98" si="14">(F88+G88+H88)*$I$4</f>
        <v>72.8</v>
      </c>
      <c r="J88" s="61">
        <f t="shared" ref="J88:J98" si="15">(F88+G88+H88+I88)*$J$4</f>
        <v>53.352</v>
      </c>
      <c r="K88" s="124">
        <f t="shared" ref="K88:K98" si="16">J88+I88+H88+G88+F88</f>
        <v>646.152</v>
      </c>
      <c r="L88" s="124">
        <f t="shared" ref="L88:L98" si="17">K88*E88</f>
        <v>3230.76</v>
      </c>
      <c r="M88" s="133"/>
    </row>
    <row r="89" s="81" customFormat="1" ht="152" customHeight="1" spans="1:13">
      <c r="A89" s="130">
        <v>3</v>
      </c>
      <c r="B89" s="49" t="s">
        <v>644</v>
      </c>
      <c r="C89" s="54" t="s">
        <v>645</v>
      </c>
      <c r="D89" s="57" t="s">
        <v>556</v>
      </c>
      <c r="E89" s="60">
        <v>9</v>
      </c>
      <c r="F89" s="96">
        <v>160</v>
      </c>
      <c r="G89" s="96">
        <v>300</v>
      </c>
      <c r="H89" s="95">
        <v>10</v>
      </c>
      <c r="I89" s="60">
        <f t="shared" si="14"/>
        <v>65.8</v>
      </c>
      <c r="J89" s="61">
        <f t="shared" si="15"/>
        <v>48.222</v>
      </c>
      <c r="K89" s="124">
        <f t="shared" si="16"/>
        <v>584.022</v>
      </c>
      <c r="L89" s="124">
        <f t="shared" si="17"/>
        <v>5256.198</v>
      </c>
      <c r="M89" s="133"/>
    </row>
    <row r="90" s="81" customFormat="1" ht="67.5" spans="1:13">
      <c r="A90" s="130">
        <v>4</v>
      </c>
      <c r="B90" s="71" t="s">
        <v>646</v>
      </c>
      <c r="C90" s="75" t="s">
        <v>647</v>
      </c>
      <c r="D90" s="57" t="s">
        <v>95</v>
      </c>
      <c r="E90" s="70">
        <f>740.29+508.88</f>
        <v>1249.17</v>
      </c>
      <c r="F90" s="96">
        <v>13</v>
      </c>
      <c r="G90" s="96">
        <v>21</v>
      </c>
      <c r="H90" s="95">
        <v>5</v>
      </c>
      <c r="I90" s="60">
        <f t="shared" si="14"/>
        <v>5.46</v>
      </c>
      <c r="J90" s="61">
        <f t="shared" si="15"/>
        <v>4.0014</v>
      </c>
      <c r="K90" s="124">
        <f t="shared" si="16"/>
        <v>48.4614</v>
      </c>
      <c r="L90" s="124">
        <f t="shared" si="17"/>
        <v>60536.527038</v>
      </c>
      <c r="M90" s="125" t="s">
        <v>559</v>
      </c>
    </row>
    <row r="91" s="81" customFormat="1" ht="33.75" spans="1:13">
      <c r="A91" s="130">
        <v>5</v>
      </c>
      <c r="B91" s="71" t="s">
        <v>591</v>
      </c>
      <c r="C91" s="75" t="s">
        <v>648</v>
      </c>
      <c r="D91" s="57" t="s">
        <v>95</v>
      </c>
      <c r="E91" s="70">
        <v>1.2</v>
      </c>
      <c r="F91" s="96">
        <v>10</v>
      </c>
      <c r="G91" s="95">
        <v>12</v>
      </c>
      <c r="H91" s="95">
        <v>2</v>
      </c>
      <c r="I91" s="60">
        <f t="shared" si="14"/>
        <v>3.36</v>
      </c>
      <c r="J91" s="61">
        <f t="shared" si="15"/>
        <v>2.4624</v>
      </c>
      <c r="K91" s="124">
        <f t="shared" si="16"/>
        <v>29.8224</v>
      </c>
      <c r="L91" s="124">
        <f t="shared" si="17"/>
        <v>35.78688</v>
      </c>
      <c r="M91" s="125" t="s">
        <v>559</v>
      </c>
    </row>
    <row r="92" s="81" customFormat="1" ht="33.75" spans="1:13">
      <c r="A92" s="130">
        <v>6</v>
      </c>
      <c r="B92" s="71" t="s">
        <v>591</v>
      </c>
      <c r="C92" s="75" t="s">
        <v>649</v>
      </c>
      <c r="D92" s="57" t="s">
        <v>95</v>
      </c>
      <c r="E92" s="70">
        <f>32.82+9.88</f>
        <v>42.7</v>
      </c>
      <c r="F92" s="96">
        <v>10</v>
      </c>
      <c r="G92" s="95">
        <v>19</v>
      </c>
      <c r="H92" s="95">
        <v>2</v>
      </c>
      <c r="I92" s="60">
        <f t="shared" si="14"/>
        <v>4.34</v>
      </c>
      <c r="J92" s="61">
        <f t="shared" si="15"/>
        <v>3.1806</v>
      </c>
      <c r="K92" s="124">
        <f t="shared" si="16"/>
        <v>38.5206</v>
      </c>
      <c r="L92" s="124">
        <f t="shared" si="17"/>
        <v>1644.82962</v>
      </c>
      <c r="M92" s="125" t="s">
        <v>559</v>
      </c>
    </row>
    <row r="93" s="81" customFormat="1" ht="33.75" spans="1:13">
      <c r="A93" s="130">
        <v>7</v>
      </c>
      <c r="B93" s="71" t="s">
        <v>591</v>
      </c>
      <c r="C93" s="75" t="s">
        <v>650</v>
      </c>
      <c r="D93" s="57" t="s">
        <v>95</v>
      </c>
      <c r="E93" s="70">
        <v>68.89</v>
      </c>
      <c r="F93" s="96">
        <v>10</v>
      </c>
      <c r="G93" s="95">
        <v>40</v>
      </c>
      <c r="H93" s="95">
        <v>2</v>
      </c>
      <c r="I93" s="60">
        <f t="shared" si="14"/>
        <v>7.28</v>
      </c>
      <c r="J93" s="61">
        <f t="shared" si="15"/>
        <v>5.3352</v>
      </c>
      <c r="K93" s="124">
        <f t="shared" si="16"/>
        <v>64.6152</v>
      </c>
      <c r="L93" s="124">
        <f t="shared" si="17"/>
        <v>4451.341128</v>
      </c>
      <c r="M93" s="125" t="s">
        <v>559</v>
      </c>
    </row>
    <row r="94" s="81" customFormat="1" ht="33.75" spans="1:13">
      <c r="A94" s="130">
        <v>8</v>
      </c>
      <c r="B94" s="71" t="s">
        <v>591</v>
      </c>
      <c r="C94" s="75" t="s">
        <v>651</v>
      </c>
      <c r="D94" s="57" t="s">
        <v>95</v>
      </c>
      <c r="E94" s="70">
        <v>151.95</v>
      </c>
      <c r="F94" s="96">
        <v>10</v>
      </c>
      <c r="G94" s="96">
        <v>20</v>
      </c>
      <c r="H94" s="95">
        <v>2</v>
      </c>
      <c r="I94" s="60">
        <f t="shared" si="14"/>
        <v>4.48</v>
      </c>
      <c r="J94" s="61">
        <f t="shared" si="15"/>
        <v>3.2832</v>
      </c>
      <c r="K94" s="124">
        <f t="shared" si="16"/>
        <v>39.7632</v>
      </c>
      <c r="L94" s="124">
        <f t="shared" si="17"/>
        <v>6042.01824</v>
      </c>
      <c r="M94" s="125" t="s">
        <v>559</v>
      </c>
    </row>
    <row r="95" s="81" customFormat="1" ht="42" customHeight="1" spans="1:13">
      <c r="A95" s="130">
        <v>9</v>
      </c>
      <c r="B95" s="75" t="s">
        <v>652</v>
      </c>
      <c r="C95" s="75" t="s">
        <v>653</v>
      </c>
      <c r="D95" s="57" t="s">
        <v>100</v>
      </c>
      <c r="E95" s="70">
        <v>13</v>
      </c>
      <c r="F95" s="95">
        <v>35</v>
      </c>
      <c r="G95" s="95">
        <v>50</v>
      </c>
      <c r="H95" s="95">
        <v>1</v>
      </c>
      <c r="I95" s="60">
        <f t="shared" si="14"/>
        <v>12.04</v>
      </c>
      <c r="J95" s="61">
        <f t="shared" si="15"/>
        <v>8.8236</v>
      </c>
      <c r="K95" s="124">
        <f t="shared" si="16"/>
        <v>106.8636</v>
      </c>
      <c r="L95" s="124">
        <f t="shared" si="17"/>
        <v>1389.2268</v>
      </c>
      <c r="M95" s="133"/>
    </row>
    <row r="96" s="81" customFormat="1" ht="123.75" spans="1:13">
      <c r="A96" s="130">
        <v>10</v>
      </c>
      <c r="B96" s="75" t="s">
        <v>654</v>
      </c>
      <c r="C96" s="75" t="s">
        <v>655</v>
      </c>
      <c r="D96" s="57" t="s">
        <v>95</v>
      </c>
      <c r="E96" s="70">
        <v>24.25</v>
      </c>
      <c r="F96" s="95">
        <v>100</v>
      </c>
      <c r="G96" s="96">
        <v>280</v>
      </c>
      <c r="H96" s="95">
        <v>10</v>
      </c>
      <c r="I96" s="60">
        <f t="shared" si="14"/>
        <v>54.6</v>
      </c>
      <c r="J96" s="61">
        <f t="shared" si="15"/>
        <v>40.014</v>
      </c>
      <c r="K96" s="124">
        <f t="shared" si="16"/>
        <v>484.614</v>
      </c>
      <c r="L96" s="124">
        <f t="shared" si="17"/>
        <v>11751.8895</v>
      </c>
      <c r="M96" s="133"/>
    </row>
    <row r="97" s="81" customFormat="1" ht="33.75" spans="1:13">
      <c r="A97" s="130">
        <v>11</v>
      </c>
      <c r="B97" s="75" t="s">
        <v>136</v>
      </c>
      <c r="C97" s="75" t="s">
        <v>656</v>
      </c>
      <c r="D97" s="57" t="s">
        <v>69</v>
      </c>
      <c r="E97" s="70">
        <v>899.4</v>
      </c>
      <c r="F97" s="95">
        <v>0</v>
      </c>
      <c r="G97" s="95">
        <v>0</v>
      </c>
      <c r="H97" s="95">
        <v>10</v>
      </c>
      <c r="I97" s="60">
        <f t="shared" si="14"/>
        <v>1.4</v>
      </c>
      <c r="J97" s="61">
        <f t="shared" si="15"/>
        <v>1.026</v>
      </c>
      <c r="K97" s="124">
        <f t="shared" si="16"/>
        <v>12.426</v>
      </c>
      <c r="L97" s="124">
        <f t="shared" si="17"/>
        <v>11175.9444</v>
      </c>
      <c r="M97" s="133"/>
    </row>
    <row r="98" s="81" customFormat="1" ht="56.25" spans="1:13">
      <c r="A98" s="130">
        <v>12</v>
      </c>
      <c r="B98" s="75" t="s">
        <v>138</v>
      </c>
      <c r="C98" s="75" t="s">
        <v>616</v>
      </c>
      <c r="D98" s="57" t="s">
        <v>69</v>
      </c>
      <c r="E98" s="70">
        <v>799.47</v>
      </c>
      <c r="F98" s="95">
        <v>0</v>
      </c>
      <c r="G98" s="95">
        <v>0</v>
      </c>
      <c r="H98" s="95">
        <v>10</v>
      </c>
      <c r="I98" s="60">
        <f t="shared" si="14"/>
        <v>1.4</v>
      </c>
      <c r="J98" s="61">
        <f t="shared" si="15"/>
        <v>1.026</v>
      </c>
      <c r="K98" s="124">
        <f t="shared" si="16"/>
        <v>12.426</v>
      </c>
      <c r="L98" s="124">
        <f t="shared" si="17"/>
        <v>9934.21422</v>
      </c>
      <c r="M98" s="133"/>
    </row>
    <row r="99" s="81" customFormat="1" ht="30" customHeight="1" spans="1:13">
      <c r="A99" s="107" t="s">
        <v>657</v>
      </c>
      <c r="B99" s="131"/>
      <c r="C99" s="131"/>
      <c r="D99" s="131"/>
      <c r="E99" s="131"/>
      <c r="F99" s="110"/>
      <c r="G99" s="110"/>
      <c r="H99" s="110"/>
      <c r="I99" s="110"/>
      <c r="J99" s="110"/>
      <c r="K99" s="134"/>
      <c r="L99" s="134">
        <f>SUM(L6:L98)</f>
        <v>1054756.381668</v>
      </c>
      <c r="M99" s="135"/>
    </row>
    <row r="100" s="81" customFormat="1" ht="30" customHeight="1" spans="1:13">
      <c r="A100" s="132" t="s">
        <v>331</v>
      </c>
      <c r="B100" s="132"/>
      <c r="C100" s="132"/>
      <c r="D100" s="132"/>
      <c r="E100" s="132"/>
      <c r="F100" s="132"/>
      <c r="G100" s="132"/>
      <c r="H100" s="132"/>
      <c r="I100" s="132"/>
      <c r="J100" s="132"/>
      <c r="K100" s="132"/>
      <c r="L100" s="132"/>
      <c r="M100" s="136"/>
    </row>
  </sheetData>
  <autoFilter xmlns:etc="http://www.wps.cn/officeDocument/2017/etCustomData" ref="A3:O100" etc:filterBottomFollowUsedRange="0">
    <extLst/>
  </autoFilter>
  <mergeCells count="16">
    <mergeCell ref="A1:M1"/>
    <mergeCell ref="F2:J2"/>
    <mergeCell ref="B5:C5"/>
    <mergeCell ref="A99:E99"/>
    <mergeCell ref="A100:M100"/>
    <mergeCell ref="A2:A4"/>
    <mergeCell ref="B2:B4"/>
    <mergeCell ref="C2:C4"/>
    <mergeCell ref="D2:D4"/>
    <mergeCell ref="E2:E4"/>
    <mergeCell ref="F3:F4"/>
    <mergeCell ref="G3:G4"/>
    <mergeCell ref="H3:H4"/>
    <mergeCell ref="K2:K4"/>
    <mergeCell ref="L2:L4"/>
    <mergeCell ref="M2:M4"/>
  </mergeCells>
  <printOptions horizontalCentered="1"/>
  <pageMargins left="0.314583333333333" right="0.314583333333333" top="0.397222222222222" bottom="0.196527777777778" header="0.594444444444444" footer="0"/>
  <pageSetup paperSize="9" scale="71"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8"/>
  <sheetViews>
    <sheetView view="pageBreakPreview" zoomScaleNormal="130" workbookViewId="0">
      <pane ySplit="4" topLeftCell="A14" activePane="bottomLeft" state="frozen"/>
      <selection/>
      <selection pane="bottomLeft" activeCell="F18" sqref="F18"/>
    </sheetView>
  </sheetViews>
  <sheetFormatPr defaultColWidth="10.2857142857143" defaultRowHeight="14.25"/>
  <cols>
    <col min="1" max="1" width="7.42857142857143" style="7" customWidth="1"/>
    <col min="2" max="2" width="15.1428571428571" style="7" customWidth="1"/>
    <col min="3" max="3" width="32.2857142857143" style="7" customWidth="1"/>
    <col min="4" max="4" width="6.59047619047619" style="7" customWidth="1"/>
    <col min="5" max="5" width="11.0952380952381" style="7" customWidth="1"/>
    <col min="6" max="6" width="13.2952380952381" style="7" customWidth="1"/>
    <col min="7" max="7" width="12.847619047619" style="7" customWidth="1"/>
    <col min="8" max="8" width="12.6380952380952" style="7" customWidth="1"/>
    <col min="9" max="9" width="15.647619047619" style="7" customWidth="1"/>
    <col min="10" max="10" width="11.8571428571429" style="7" customWidth="1"/>
    <col min="11" max="11" width="10.8571428571429" style="42"/>
    <col min="12" max="12" width="17.8571428571429" style="7" customWidth="1"/>
    <col min="13" max="13" width="14.4285714285714" style="42" customWidth="1"/>
    <col min="14" max="16384" width="10.2857142857143" style="7"/>
  </cols>
  <sheetData>
    <row r="1" s="7" customFormat="1" ht="34" customHeight="1" spans="1:13">
      <c r="A1" s="43" t="s">
        <v>658</v>
      </c>
      <c r="B1" s="43"/>
      <c r="C1" s="43"/>
      <c r="D1" s="43"/>
      <c r="E1" s="43"/>
      <c r="F1" s="43"/>
      <c r="G1" s="43"/>
      <c r="H1" s="43"/>
      <c r="I1" s="43"/>
      <c r="J1" s="43"/>
      <c r="K1" s="43"/>
      <c r="L1" s="43"/>
      <c r="M1" s="43"/>
    </row>
    <row r="2" s="2" customFormat="1" ht="11.25" spans="1:13">
      <c r="A2" s="44" t="s">
        <v>29</v>
      </c>
      <c r="B2" s="44" t="s">
        <v>47</v>
      </c>
      <c r="C2" s="44" t="s">
        <v>48</v>
      </c>
      <c r="D2" s="44" t="s">
        <v>49</v>
      </c>
      <c r="E2" s="45" t="s">
        <v>50</v>
      </c>
      <c r="F2" s="46" t="s">
        <v>51</v>
      </c>
      <c r="G2" s="46"/>
      <c r="H2" s="46"/>
      <c r="I2" s="46"/>
      <c r="J2" s="46"/>
      <c r="K2" s="46" t="s">
        <v>52</v>
      </c>
      <c r="L2" s="46" t="s">
        <v>53</v>
      </c>
      <c r="M2" s="46" t="s">
        <v>55</v>
      </c>
    </row>
    <row r="3" s="2" customFormat="1" ht="33.75" spans="1:13">
      <c r="A3" s="44"/>
      <c r="B3" s="44"/>
      <c r="C3" s="44"/>
      <c r="D3" s="44"/>
      <c r="E3" s="45"/>
      <c r="F3" s="46" t="s">
        <v>56</v>
      </c>
      <c r="G3" s="46" t="s">
        <v>57</v>
      </c>
      <c r="H3" s="46" t="s">
        <v>58</v>
      </c>
      <c r="I3" s="46" t="s">
        <v>59</v>
      </c>
      <c r="J3" s="46" t="s">
        <v>60</v>
      </c>
      <c r="K3" s="46"/>
      <c r="L3" s="46"/>
      <c r="M3" s="46"/>
    </row>
    <row r="4" s="2" customFormat="1" ht="11.25" spans="1:13">
      <c r="A4" s="44"/>
      <c r="B4" s="44"/>
      <c r="C4" s="44"/>
      <c r="D4" s="44"/>
      <c r="E4" s="45"/>
      <c r="F4" s="46"/>
      <c r="G4" s="46"/>
      <c r="H4" s="46"/>
      <c r="I4" s="46">
        <v>0.14</v>
      </c>
      <c r="J4" s="46">
        <v>0.09</v>
      </c>
      <c r="K4" s="46"/>
      <c r="L4" s="46"/>
      <c r="M4" s="46"/>
    </row>
    <row r="5" s="2" customFormat="1" ht="12" spans="1:13">
      <c r="A5" s="47" t="s">
        <v>61</v>
      </c>
      <c r="B5" s="68" t="s">
        <v>659</v>
      </c>
      <c r="C5" s="68"/>
      <c r="D5" s="69"/>
      <c r="E5" s="70"/>
      <c r="F5" s="52"/>
      <c r="G5" s="46"/>
      <c r="H5" s="52"/>
      <c r="I5" s="60"/>
      <c r="J5" s="77"/>
      <c r="K5" s="62"/>
      <c r="L5" s="62"/>
      <c r="M5" s="66"/>
    </row>
    <row r="6" s="2" customFormat="1" ht="90" spans="1:13">
      <c r="A6" s="49">
        <v>1</v>
      </c>
      <c r="B6" s="71" t="s">
        <v>660</v>
      </c>
      <c r="C6" s="54" t="s">
        <v>661</v>
      </c>
      <c r="D6" s="57" t="s">
        <v>556</v>
      </c>
      <c r="E6" s="60">
        <v>18</v>
      </c>
      <c r="F6" s="70">
        <v>150</v>
      </c>
      <c r="G6" s="60">
        <v>450</v>
      </c>
      <c r="H6" s="52">
        <v>10</v>
      </c>
      <c r="I6" s="60">
        <f>(F6+G6+H6)*$I$4</f>
        <v>85.4</v>
      </c>
      <c r="J6" s="61">
        <f>(F6+G6+H6+I6)*$J$4</f>
        <v>62.586</v>
      </c>
      <c r="K6" s="62">
        <f t="shared" ref="K6:K16" si="0">F6+G6+H6+I6+J6</f>
        <v>757.986</v>
      </c>
      <c r="L6" s="62">
        <f t="shared" ref="L6:L16" si="1">K6*E6</f>
        <v>13643.748</v>
      </c>
      <c r="M6" s="66" t="s">
        <v>662</v>
      </c>
    </row>
    <row r="7" s="2" customFormat="1" ht="90" spans="1:13">
      <c r="A7" s="49">
        <v>2</v>
      </c>
      <c r="B7" s="71" t="s">
        <v>660</v>
      </c>
      <c r="C7" s="54" t="s">
        <v>663</v>
      </c>
      <c r="D7" s="57" t="s">
        <v>556</v>
      </c>
      <c r="E7" s="60">
        <v>16</v>
      </c>
      <c r="F7" s="70">
        <v>150</v>
      </c>
      <c r="G7" s="60">
        <v>400</v>
      </c>
      <c r="H7" s="52">
        <v>10</v>
      </c>
      <c r="I7" s="60">
        <f>(F7+G7+H7)*$I$4</f>
        <v>78.4</v>
      </c>
      <c r="J7" s="61">
        <f>(F7+G7+H7+I7)*$J$4</f>
        <v>57.456</v>
      </c>
      <c r="K7" s="62">
        <f t="shared" si="0"/>
        <v>695.856</v>
      </c>
      <c r="L7" s="62">
        <f t="shared" si="1"/>
        <v>11133.696</v>
      </c>
      <c r="M7" s="66" t="s">
        <v>662</v>
      </c>
    </row>
    <row r="8" s="2" customFormat="1" ht="110" customHeight="1" spans="1:13">
      <c r="A8" s="49">
        <v>3</v>
      </c>
      <c r="B8" s="72" t="s">
        <v>660</v>
      </c>
      <c r="C8" s="56" t="s">
        <v>664</v>
      </c>
      <c r="D8" s="73" t="s">
        <v>556</v>
      </c>
      <c r="E8" s="74">
        <v>0</v>
      </c>
      <c r="F8" s="70">
        <v>200</v>
      </c>
      <c r="G8" s="60">
        <v>1200</v>
      </c>
      <c r="H8" s="52">
        <v>20</v>
      </c>
      <c r="I8" s="60">
        <f>(F8+G8+H8)*$I$4</f>
        <v>198.8</v>
      </c>
      <c r="J8" s="61">
        <f>(F8+G8+H8+I8)*$J$4</f>
        <v>145.692</v>
      </c>
      <c r="K8" s="62">
        <f t="shared" si="0"/>
        <v>1764.492</v>
      </c>
      <c r="L8" s="62">
        <f t="shared" si="1"/>
        <v>0</v>
      </c>
      <c r="M8" s="66" t="s">
        <v>662</v>
      </c>
    </row>
    <row r="9" s="2" customFormat="1" ht="78.75" spans="1:13">
      <c r="A9" s="49">
        <v>4</v>
      </c>
      <c r="B9" s="71" t="s">
        <v>665</v>
      </c>
      <c r="C9" s="56" t="s">
        <v>666</v>
      </c>
      <c r="D9" s="57" t="s">
        <v>556</v>
      </c>
      <c r="E9" s="60">
        <v>4</v>
      </c>
      <c r="F9" s="70">
        <v>120</v>
      </c>
      <c r="G9" s="60">
        <v>700</v>
      </c>
      <c r="H9" s="52">
        <v>10</v>
      </c>
      <c r="I9" s="60">
        <f>(F9+G9+H9)*$I$4</f>
        <v>116.2</v>
      </c>
      <c r="J9" s="61">
        <f>(F9+G9+H9+I9)*$J$4</f>
        <v>85.158</v>
      </c>
      <c r="K9" s="62">
        <f t="shared" si="0"/>
        <v>1031.358</v>
      </c>
      <c r="L9" s="62">
        <f t="shared" si="1"/>
        <v>4125.432</v>
      </c>
      <c r="M9" s="66"/>
    </row>
    <row r="10" s="2" customFormat="1" ht="67.5" spans="1:13">
      <c r="A10" s="49">
        <v>5</v>
      </c>
      <c r="B10" s="71" t="s">
        <v>665</v>
      </c>
      <c r="C10" s="56" t="s">
        <v>667</v>
      </c>
      <c r="D10" s="57" t="s">
        <v>556</v>
      </c>
      <c r="E10" s="60">
        <v>14</v>
      </c>
      <c r="F10" s="70">
        <v>80</v>
      </c>
      <c r="G10" s="60">
        <v>140</v>
      </c>
      <c r="H10" s="52">
        <v>5</v>
      </c>
      <c r="I10" s="60">
        <f>(F10+G10+H10)*$I$4</f>
        <v>31.5</v>
      </c>
      <c r="J10" s="61">
        <f>(F10+G10+H10+I10)*$J$4</f>
        <v>23.085</v>
      </c>
      <c r="K10" s="62">
        <f t="shared" si="0"/>
        <v>279.585</v>
      </c>
      <c r="L10" s="62">
        <f t="shared" si="1"/>
        <v>3914.19</v>
      </c>
      <c r="M10" s="66"/>
    </row>
    <row r="11" s="2" customFormat="1" ht="78.75" spans="1:13">
      <c r="A11" s="49">
        <v>6</v>
      </c>
      <c r="B11" s="71" t="s">
        <v>665</v>
      </c>
      <c r="C11" s="56" t="s">
        <v>668</v>
      </c>
      <c r="D11" s="57" t="s">
        <v>556</v>
      </c>
      <c r="E11" s="60">
        <v>5</v>
      </c>
      <c r="F11" s="70">
        <v>120</v>
      </c>
      <c r="G11" s="60">
        <v>600</v>
      </c>
      <c r="H11" s="52">
        <v>10</v>
      </c>
      <c r="I11" s="60">
        <f>(F11+G11+H11)*$I$4</f>
        <v>102.2</v>
      </c>
      <c r="J11" s="61">
        <f>(F11+G11+H11+I11)*$J$4</f>
        <v>74.898</v>
      </c>
      <c r="K11" s="62">
        <f t="shared" si="0"/>
        <v>907.098</v>
      </c>
      <c r="L11" s="62">
        <f t="shared" si="1"/>
        <v>4535.49</v>
      </c>
      <c r="M11" s="66"/>
    </row>
    <row r="12" s="2" customFormat="1" ht="56.25" spans="1:13">
      <c r="A12" s="49">
        <v>7</v>
      </c>
      <c r="B12" s="71" t="s">
        <v>665</v>
      </c>
      <c r="C12" s="56" t="s">
        <v>669</v>
      </c>
      <c r="D12" s="57" t="s">
        <v>556</v>
      </c>
      <c r="E12" s="60">
        <v>11</v>
      </c>
      <c r="F12" s="70">
        <v>80</v>
      </c>
      <c r="G12" s="60">
        <v>140</v>
      </c>
      <c r="H12" s="52">
        <v>10</v>
      </c>
      <c r="I12" s="60">
        <f>(F12+G12+H12)*$I$4</f>
        <v>32.2</v>
      </c>
      <c r="J12" s="61">
        <f>(F12+G12+H12+I12)*$J$4</f>
        <v>23.598</v>
      </c>
      <c r="K12" s="62">
        <f t="shared" si="0"/>
        <v>285.798</v>
      </c>
      <c r="L12" s="62">
        <f t="shared" si="1"/>
        <v>3143.778</v>
      </c>
      <c r="M12" s="66"/>
    </row>
    <row r="13" s="2" customFormat="1" ht="67.5" spans="1:13">
      <c r="A13" s="49">
        <v>8</v>
      </c>
      <c r="B13" s="71" t="s">
        <v>670</v>
      </c>
      <c r="C13" s="75" t="s">
        <v>671</v>
      </c>
      <c r="D13" s="57" t="s">
        <v>95</v>
      </c>
      <c r="E13" s="69">
        <v>384.71</v>
      </c>
      <c r="F13" s="70">
        <v>25</v>
      </c>
      <c r="G13" s="60">
        <v>38</v>
      </c>
      <c r="H13" s="52">
        <v>8</v>
      </c>
      <c r="I13" s="60">
        <f>(F13+G13+H13)*$I$4</f>
        <v>9.94</v>
      </c>
      <c r="J13" s="61">
        <f>(F13+G13+H13+I13)*$J$4</f>
        <v>7.2846</v>
      </c>
      <c r="K13" s="62">
        <f t="shared" si="0"/>
        <v>88.2246</v>
      </c>
      <c r="L13" s="62">
        <f t="shared" si="1"/>
        <v>33940.885866</v>
      </c>
      <c r="M13" s="78" t="s">
        <v>559</v>
      </c>
    </row>
    <row r="14" s="2" customFormat="1" ht="67.5" spans="1:13">
      <c r="A14" s="49">
        <v>9</v>
      </c>
      <c r="B14" s="71" t="s">
        <v>670</v>
      </c>
      <c r="C14" s="75" t="s">
        <v>672</v>
      </c>
      <c r="D14" s="57" t="s">
        <v>95</v>
      </c>
      <c r="E14" s="69">
        <v>405.95</v>
      </c>
      <c r="F14" s="70">
        <v>25</v>
      </c>
      <c r="G14" s="60">
        <v>57</v>
      </c>
      <c r="H14" s="52">
        <v>10</v>
      </c>
      <c r="I14" s="60">
        <f>(F14+G14+H14)*$I$4</f>
        <v>12.88</v>
      </c>
      <c r="J14" s="61">
        <f>(F14+G14+H14+I14)*$J$4</f>
        <v>9.4392</v>
      </c>
      <c r="K14" s="62">
        <f t="shared" si="0"/>
        <v>114.3192</v>
      </c>
      <c r="L14" s="62">
        <f t="shared" si="1"/>
        <v>46407.87924</v>
      </c>
      <c r="M14" s="78" t="s">
        <v>559</v>
      </c>
    </row>
    <row r="15" s="2" customFormat="1" ht="33.75" spans="1:13">
      <c r="A15" s="49">
        <v>10</v>
      </c>
      <c r="B15" s="75" t="s">
        <v>136</v>
      </c>
      <c r="C15" s="75" t="s">
        <v>656</v>
      </c>
      <c r="D15" s="57" t="s">
        <v>69</v>
      </c>
      <c r="E15" s="69">
        <v>864.45</v>
      </c>
      <c r="F15" s="70">
        <v>0</v>
      </c>
      <c r="G15" s="60">
        <v>0</v>
      </c>
      <c r="H15" s="52">
        <v>10</v>
      </c>
      <c r="I15" s="60">
        <f>(F15+G15+H15)*$I$4</f>
        <v>1.4</v>
      </c>
      <c r="J15" s="61">
        <f>(F15+G15+H15+I15)*$J$4</f>
        <v>1.026</v>
      </c>
      <c r="K15" s="62">
        <f t="shared" si="0"/>
        <v>12.426</v>
      </c>
      <c r="L15" s="62">
        <f t="shared" si="1"/>
        <v>10741.6557</v>
      </c>
      <c r="M15" s="66"/>
    </row>
    <row r="16" s="2" customFormat="1" ht="56.25" spans="1:13">
      <c r="A16" s="49">
        <v>11</v>
      </c>
      <c r="B16" s="75" t="s">
        <v>138</v>
      </c>
      <c r="C16" s="75" t="s">
        <v>616</v>
      </c>
      <c r="D16" s="57" t="s">
        <v>69</v>
      </c>
      <c r="E16" s="70">
        <v>638.8</v>
      </c>
      <c r="F16" s="70">
        <v>0</v>
      </c>
      <c r="G16" s="60">
        <v>0</v>
      </c>
      <c r="H16" s="52">
        <v>10</v>
      </c>
      <c r="I16" s="60">
        <f>(F16+G16+H16)*$I$4</f>
        <v>1.4</v>
      </c>
      <c r="J16" s="61">
        <f>(F16+G16+H16+I16)*$J$4</f>
        <v>1.026</v>
      </c>
      <c r="K16" s="62">
        <f t="shared" si="0"/>
        <v>12.426</v>
      </c>
      <c r="L16" s="62">
        <f t="shared" si="1"/>
        <v>7937.7288</v>
      </c>
      <c r="M16" s="66"/>
    </row>
    <row r="17" s="2" customFormat="1" ht="11.25" spans="1:13">
      <c r="A17" s="47" t="s">
        <v>134</v>
      </c>
      <c r="B17" s="68" t="s">
        <v>673</v>
      </c>
      <c r="C17" s="68"/>
      <c r="D17" s="69"/>
      <c r="E17" s="70"/>
      <c r="F17" s="70"/>
      <c r="G17" s="60"/>
      <c r="H17" s="52"/>
      <c r="I17" s="60"/>
      <c r="J17" s="61"/>
      <c r="K17" s="62"/>
      <c r="L17" s="62"/>
      <c r="M17" s="66"/>
    </row>
    <row r="18" s="2" customFormat="1" ht="67.5" spans="1:13">
      <c r="A18" s="49">
        <v>1</v>
      </c>
      <c r="B18" s="71" t="s">
        <v>674</v>
      </c>
      <c r="C18" s="75" t="s">
        <v>675</v>
      </c>
      <c r="D18" s="57" t="s">
        <v>95</v>
      </c>
      <c r="E18" s="69">
        <v>178.58</v>
      </c>
      <c r="F18" s="70">
        <v>20</v>
      </c>
      <c r="G18" s="76">
        <v>21</v>
      </c>
      <c r="H18" s="52">
        <v>5</v>
      </c>
      <c r="I18" s="60">
        <f>(F18+G18+H18)*$I$4</f>
        <v>6.44</v>
      </c>
      <c r="J18" s="61">
        <f>(F18+G18+H18+I18)*$J$4</f>
        <v>4.7196</v>
      </c>
      <c r="K18" s="62">
        <f t="shared" ref="K18:K27" si="2">F18+G18+H18+I18+J18</f>
        <v>57.1596</v>
      </c>
      <c r="L18" s="62">
        <f t="shared" ref="L18:L27" si="3">K18*E18</f>
        <v>10207.561368</v>
      </c>
      <c r="M18" s="78" t="s">
        <v>559</v>
      </c>
    </row>
    <row r="19" s="2" customFormat="1" ht="67.5" spans="1:13">
      <c r="A19" s="49">
        <v>2</v>
      </c>
      <c r="B19" s="71" t="s">
        <v>674</v>
      </c>
      <c r="C19" s="75" t="s">
        <v>671</v>
      </c>
      <c r="D19" s="57" t="s">
        <v>95</v>
      </c>
      <c r="E19" s="69">
        <f>1226.53-96.76</f>
        <v>1129.77</v>
      </c>
      <c r="F19" s="70">
        <v>25</v>
      </c>
      <c r="G19" s="60">
        <v>38</v>
      </c>
      <c r="H19" s="52">
        <v>10</v>
      </c>
      <c r="I19" s="60">
        <f>(F19+G19+H19)*$I$4</f>
        <v>10.22</v>
      </c>
      <c r="J19" s="61">
        <f>(F19+G19+H19+I19)*$J$4</f>
        <v>7.4898</v>
      </c>
      <c r="K19" s="62">
        <f t="shared" si="2"/>
        <v>90.7098</v>
      </c>
      <c r="L19" s="62">
        <f t="shared" si="3"/>
        <v>102481.210746</v>
      </c>
      <c r="M19" s="78" t="s">
        <v>559</v>
      </c>
    </row>
    <row r="20" s="2" customFormat="1" ht="67.5" spans="1:13">
      <c r="A20" s="49">
        <v>3</v>
      </c>
      <c r="B20" s="71" t="s">
        <v>674</v>
      </c>
      <c r="C20" s="75" t="s">
        <v>676</v>
      </c>
      <c r="D20" s="57" t="s">
        <v>95</v>
      </c>
      <c r="E20" s="69">
        <v>96.76</v>
      </c>
      <c r="F20" s="70">
        <v>25</v>
      </c>
      <c r="G20" s="60">
        <v>55</v>
      </c>
      <c r="H20" s="52">
        <v>10</v>
      </c>
      <c r="I20" s="60">
        <f>(F20+G20+H20)*$I$4</f>
        <v>12.6</v>
      </c>
      <c r="J20" s="61">
        <f>(F20+G20+H20+I20)*$J$4</f>
        <v>9.234</v>
      </c>
      <c r="K20" s="62">
        <f t="shared" si="2"/>
        <v>111.834</v>
      </c>
      <c r="L20" s="62">
        <f t="shared" si="3"/>
        <v>10821.05784</v>
      </c>
      <c r="M20" s="78" t="s">
        <v>559</v>
      </c>
    </row>
    <row r="21" s="2" customFormat="1" ht="56.25" spans="1:13">
      <c r="A21" s="49">
        <v>4</v>
      </c>
      <c r="B21" s="75" t="s">
        <v>677</v>
      </c>
      <c r="C21" s="75" t="s">
        <v>678</v>
      </c>
      <c r="D21" s="57" t="s">
        <v>556</v>
      </c>
      <c r="E21" s="70">
        <v>3</v>
      </c>
      <c r="F21" s="70">
        <v>2000</v>
      </c>
      <c r="G21" s="60">
        <v>17000</v>
      </c>
      <c r="H21" s="52">
        <v>3500</v>
      </c>
      <c r="I21" s="60">
        <f>(F21+G21+H21)*$I$4</f>
        <v>3150</v>
      </c>
      <c r="J21" s="61">
        <f>(F21+G21+H21+I21)*$J$4</f>
        <v>2308.5</v>
      </c>
      <c r="K21" s="62">
        <f t="shared" si="2"/>
        <v>27958.5</v>
      </c>
      <c r="L21" s="62">
        <f t="shared" si="3"/>
        <v>83875.5</v>
      </c>
      <c r="M21" s="66"/>
    </row>
    <row r="22" s="2" customFormat="1" ht="90" spans="1:13">
      <c r="A22" s="49">
        <v>5</v>
      </c>
      <c r="B22" s="71" t="s">
        <v>660</v>
      </c>
      <c r="C22" s="54" t="s">
        <v>679</v>
      </c>
      <c r="D22" s="57" t="s">
        <v>556</v>
      </c>
      <c r="E22" s="60">
        <v>130</v>
      </c>
      <c r="F22" s="70">
        <v>150</v>
      </c>
      <c r="G22" s="60">
        <v>400</v>
      </c>
      <c r="H22" s="52">
        <v>10</v>
      </c>
      <c r="I22" s="60">
        <f>(F22+G22+H22)*$I$4</f>
        <v>78.4</v>
      </c>
      <c r="J22" s="61">
        <f>(F22+G22+H22+I22)*$J$4</f>
        <v>57.456</v>
      </c>
      <c r="K22" s="62">
        <f t="shared" si="2"/>
        <v>695.856</v>
      </c>
      <c r="L22" s="62">
        <f t="shared" si="3"/>
        <v>90461.28</v>
      </c>
      <c r="M22" s="66" t="s">
        <v>662</v>
      </c>
    </row>
    <row r="23" s="2" customFormat="1" ht="78.75" spans="1:13">
      <c r="A23" s="49">
        <v>6</v>
      </c>
      <c r="B23" s="71" t="s">
        <v>665</v>
      </c>
      <c r="C23" s="56" t="s">
        <v>680</v>
      </c>
      <c r="D23" s="57" t="s">
        <v>556</v>
      </c>
      <c r="E23" s="60">
        <v>17</v>
      </c>
      <c r="F23" s="70">
        <v>120</v>
      </c>
      <c r="G23" s="60">
        <v>600</v>
      </c>
      <c r="H23" s="52">
        <v>10</v>
      </c>
      <c r="I23" s="60">
        <f>(F23+G23+H23)*$I$4</f>
        <v>102.2</v>
      </c>
      <c r="J23" s="61">
        <f>(F23+G23+H23+I23)*$J$4</f>
        <v>74.898</v>
      </c>
      <c r="K23" s="62">
        <f t="shared" si="2"/>
        <v>907.098</v>
      </c>
      <c r="L23" s="62">
        <f t="shared" si="3"/>
        <v>15420.666</v>
      </c>
      <c r="M23" s="66"/>
    </row>
    <row r="24" s="2" customFormat="1" ht="56.25" spans="1:13">
      <c r="A24" s="49">
        <v>7</v>
      </c>
      <c r="B24" s="71" t="s">
        <v>665</v>
      </c>
      <c r="C24" s="56" t="s">
        <v>669</v>
      </c>
      <c r="D24" s="57" t="s">
        <v>556</v>
      </c>
      <c r="E24" s="60">
        <v>99</v>
      </c>
      <c r="F24" s="70">
        <v>80</v>
      </c>
      <c r="G24" s="60">
        <v>140</v>
      </c>
      <c r="H24" s="52">
        <v>5</v>
      </c>
      <c r="I24" s="60">
        <f>(F24+G24+H24)*$I$4</f>
        <v>31.5</v>
      </c>
      <c r="J24" s="61">
        <f>(F24+G24+H24+I24)*$J$4</f>
        <v>23.085</v>
      </c>
      <c r="K24" s="62">
        <f t="shared" si="2"/>
        <v>279.585</v>
      </c>
      <c r="L24" s="62">
        <f t="shared" si="3"/>
        <v>27678.915</v>
      </c>
      <c r="M24" s="66"/>
    </row>
    <row r="25" s="2" customFormat="1" ht="78.75" spans="1:13">
      <c r="A25" s="49">
        <v>8</v>
      </c>
      <c r="B25" s="71" t="s">
        <v>665</v>
      </c>
      <c r="C25" s="56" t="s">
        <v>681</v>
      </c>
      <c r="D25" s="57" t="s">
        <v>556</v>
      </c>
      <c r="E25" s="60">
        <v>14</v>
      </c>
      <c r="F25" s="70">
        <v>120</v>
      </c>
      <c r="G25" s="60">
        <v>600</v>
      </c>
      <c r="H25" s="52">
        <v>10</v>
      </c>
      <c r="I25" s="60">
        <f>(F25+G25+H25)*$I$4</f>
        <v>102.2</v>
      </c>
      <c r="J25" s="61">
        <f>(F25+G25+H25+I25)*$J$4</f>
        <v>74.898</v>
      </c>
      <c r="K25" s="62">
        <f t="shared" si="2"/>
        <v>907.098</v>
      </c>
      <c r="L25" s="62">
        <f t="shared" si="3"/>
        <v>12699.372</v>
      </c>
      <c r="M25" s="66"/>
    </row>
    <row r="26" s="2" customFormat="1" ht="33.75" spans="1:13">
      <c r="A26" s="49">
        <v>9</v>
      </c>
      <c r="B26" s="75" t="s">
        <v>136</v>
      </c>
      <c r="C26" s="75" t="s">
        <v>656</v>
      </c>
      <c r="D26" s="57" t="s">
        <v>69</v>
      </c>
      <c r="E26" s="69">
        <v>1495.49</v>
      </c>
      <c r="F26" s="70">
        <v>0</v>
      </c>
      <c r="G26" s="60">
        <v>0</v>
      </c>
      <c r="H26" s="52">
        <v>10</v>
      </c>
      <c r="I26" s="60">
        <f>(F26+G26+H26)*$I$4</f>
        <v>1.4</v>
      </c>
      <c r="J26" s="61">
        <f>(F26+G26+H26+I26)*$J$4</f>
        <v>1.026</v>
      </c>
      <c r="K26" s="62">
        <f t="shared" si="2"/>
        <v>12.426</v>
      </c>
      <c r="L26" s="62">
        <f t="shared" si="3"/>
        <v>18582.95874</v>
      </c>
      <c r="M26" s="66"/>
    </row>
    <row r="27" s="2" customFormat="1" ht="56.25" spans="1:13">
      <c r="A27" s="49">
        <v>10</v>
      </c>
      <c r="B27" s="75" t="s">
        <v>138</v>
      </c>
      <c r="C27" s="75" t="s">
        <v>616</v>
      </c>
      <c r="D27" s="57" t="s">
        <v>69</v>
      </c>
      <c r="E27" s="69">
        <v>1121.47</v>
      </c>
      <c r="F27" s="70">
        <v>0</v>
      </c>
      <c r="G27" s="60">
        <v>0</v>
      </c>
      <c r="H27" s="52">
        <v>10</v>
      </c>
      <c r="I27" s="60">
        <f>(F27+G27+H27)*$I$4</f>
        <v>1.4</v>
      </c>
      <c r="J27" s="61">
        <f>(F27+G27+H27+I27)*$J$4</f>
        <v>1.026</v>
      </c>
      <c r="K27" s="62">
        <f t="shared" si="2"/>
        <v>12.426</v>
      </c>
      <c r="L27" s="62">
        <f t="shared" si="3"/>
        <v>13935.38622</v>
      </c>
      <c r="M27" s="66"/>
    </row>
    <row r="28" s="2" customFormat="1" ht="49" customHeight="1" spans="1:13">
      <c r="A28" s="57" t="s">
        <v>521</v>
      </c>
      <c r="B28" s="57"/>
      <c r="C28" s="57"/>
      <c r="D28" s="57"/>
      <c r="E28" s="57"/>
      <c r="F28" s="57"/>
      <c r="G28" s="57"/>
      <c r="H28" s="52"/>
      <c r="I28" s="64"/>
      <c r="J28" s="65"/>
      <c r="K28" s="66"/>
      <c r="L28" s="62">
        <f>SUM(L6:L27)</f>
        <v>525688.39152</v>
      </c>
      <c r="M28" s="66"/>
    </row>
    <row r="29" s="2" customFormat="1" ht="33" customHeight="1" spans="1:13">
      <c r="A29" s="58" t="s">
        <v>331</v>
      </c>
      <c r="B29" s="58"/>
      <c r="C29" s="58"/>
      <c r="D29" s="58"/>
      <c r="E29" s="58"/>
      <c r="F29" s="58"/>
      <c r="G29" s="58"/>
      <c r="H29" s="58"/>
      <c r="I29" s="58"/>
      <c r="J29" s="58"/>
      <c r="K29" s="67"/>
      <c r="L29" s="58"/>
      <c r="M29" s="67"/>
    </row>
    <row r="30" s="7" customFormat="1" spans="11:13">
      <c r="K30" s="42"/>
      <c r="M30" s="42"/>
    </row>
    <row r="31" s="7" customFormat="1" spans="11:13">
      <c r="K31" s="42"/>
      <c r="M31" s="42"/>
    </row>
    <row r="32" s="7" customFormat="1" spans="11:13">
      <c r="K32" s="42"/>
      <c r="M32" s="42"/>
    </row>
    <row r="33" s="7" customFormat="1" spans="11:13">
      <c r="K33" s="42"/>
      <c r="M33" s="42"/>
    </row>
    <row r="34" s="7" customFormat="1" spans="11:13">
      <c r="K34" s="42"/>
      <c r="M34" s="42"/>
    </row>
    <row r="35" s="7" customFormat="1" spans="11:13">
      <c r="K35" s="42"/>
      <c r="M35" s="42"/>
    </row>
    <row r="36" s="7" customFormat="1" spans="5:13">
      <c r="E36" s="59"/>
      <c r="K36" s="42"/>
      <c r="M36" s="42"/>
    </row>
    <row r="37" s="7" customFormat="1" spans="5:13">
      <c r="E37" s="59"/>
      <c r="K37" s="42"/>
      <c r="M37" s="42"/>
    </row>
    <row r="38" s="7" customFormat="1" spans="5:13">
      <c r="E38" s="59"/>
      <c r="K38" s="42"/>
      <c r="M38" s="42"/>
    </row>
  </sheetData>
  <autoFilter xmlns:etc="http://www.wps.cn/officeDocument/2017/etCustomData" ref="A3:M29" etc:filterBottomFollowUsedRange="0">
    <extLst/>
  </autoFilter>
  <mergeCells count="17">
    <mergeCell ref="A1:M1"/>
    <mergeCell ref="F2:J2"/>
    <mergeCell ref="B5:C5"/>
    <mergeCell ref="B17:C17"/>
    <mergeCell ref="A28:G28"/>
    <mergeCell ref="A29:M29"/>
    <mergeCell ref="A2:A4"/>
    <mergeCell ref="B2:B4"/>
    <mergeCell ref="C2:C4"/>
    <mergeCell ref="D2:D4"/>
    <mergeCell ref="E2:E4"/>
    <mergeCell ref="F3:F4"/>
    <mergeCell ref="G3:G4"/>
    <mergeCell ref="H3:H4"/>
    <mergeCell ref="K2:K4"/>
    <mergeCell ref="L2:L4"/>
    <mergeCell ref="M2:M4"/>
  </mergeCells>
  <pageMargins left="0.357638888888889" right="0.357638888888889" top="0.60625" bottom="0.60625" header="0.5" footer="0.5"/>
  <pageSetup paperSize="9" scale="7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opLeftCell="A7" workbookViewId="0">
      <selection activeCell="H15" sqref="H15"/>
    </sheetView>
  </sheetViews>
  <sheetFormatPr defaultColWidth="10.2857142857143" defaultRowHeight="14.25"/>
  <cols>
    <col min="1" max="1" width="7.14285714285714" style="7" customWidth="1"/>
    <col min="2" max="2" width="17.8571428571429" style="7" customWidth="1"/>
    <col min="3" max="3" width="37.8571428571429" style="7" customWidth="1"/>
    <col min="4" max="4" width="10.4285714285714" style="7" customWidth="1"/>
    <col min="5" max="5" width="16.7142857142857" style="7" customWidth="1"/>
    <col min="6" max="6" width="14" style="7" customWidth="1"/>
    <col min="7" max="7" width="13.1428571428571" style="7" customWidth="1"/>
    <col min="8" max="8" width="14.1428571428571" style="7" customWidth="1"/>
    <col min="9" max="9" width="15.647619047619" style="7" customWidth="1"/>
    <col min="10" max="10" width="14.5714285714286" style="7" customWidth="1"/>
    <col min="11" max="11" width="13.7142857142857" style="42" customWidth="1"/>
    <col min="12" max="12" width="13.7142857142857" style="7" customWidth="1"/>
    <col min="13" max="13" width="12.1428571428571" style="7"/>
    <col min="14" max="14" width="13.4285714285714" style="7" customWidth="1"/>
    <col min="15" max="16384" width="10.2857142857143" style="7"/>
  </cols>
  <sheetData>
    <row r="1" s="7" customFormat="1" ht="34" customHeight="1" spans="1:14">
      <c r="A1" s="43" t="s">
        <v>682</v>
      </c>
      <c r="B1" s="43"/>
      <c r="C1" s="43"/>
      <c r="D1" s="43"/>
      <c r="E1" s="43"/>
      <c r="F1" s="43"/>
      <c r="G1" s="43"/>
      <c r="H1" s="43"/>
      <c r="I1" s="43"/>
      <c r="J1" s="43"/>
      <c r="K1" s="43"/>
      <c r="L1" s="43"/>
      <c r="M1" s="43"/>
      <c r="N1" s="43"/>
    </row>
    <row r="2" s="7" customFormat="1" ht="13" customHeight="1" spans="1:14">
      <c r="A2" s="44" t="s">
        <v>29</v>
      </c>
      <c r="B2" s="44" t="s">
        <v>47</v>
      </c>
      <c r="C2" s="44" t="s">
        <v>48</v>
      </c>
      <c r="D2" s="44" t="s">
        <v>49</v>
      </c>
      <c r="E2" s="45" t="s">
        <v>50</v>
      </c>
      <c r="F2" s="46" t="s">
        <v>51</v>
      </c>
      <c r="G2" s="46"/>
      <c r="H2" s="46"/>
      <c r="I2" s="46"/>
      <c r="J2" s="46"/>
      <c r="K2" s="46" t="s">
        <v>52</v>
      </c>
      <c r="L2" s="46" t="s">
        <v>53</v>
      </c>
      <c r="M2" s="46" t="s">
        <v>54</v>
      </c>
      <c r="N2" s="46" t="s">
        <v>55</v>
      </c>
    </row>
    <row r="3" s="7" customFormat="1" ht="25" customHeight="1" spans="1:14">
      <c r="A3" s="44"/>
      <c r="B3" s="44"/>
      <c r="C3" s="44"/>
      <c r="D3" s="44"/>
      <c r="E3" s="45"/>
      <c r="F3" s="46" t="s">
        <v>56</v>
      </c>
      <c r="G3" s="46" t="s">
        <v>57</v>
      </c>
      <c r="H3" s="46" t="s">
        <v>58</v>
      </c>
      <c r="I3" s="46" t="s">
        <v>59</v>
      </c>
      <c r="J3" s="46" t="s">
        <v>60</v>
      </c>
      <c r="K3" s="46"/>
      <c r="L3" s="46"/>
      <c r="M3" s="46"/>
      <c r="N3" s="46"/>
    </row>
    <row r="4" s="7" customFormat="1" ht="10" customHeight="1" spans="1:14">
      <c r="A4" s="44"/>
      <c r="B4" s="44"/>
      <c r="C4" s="44"/>
      <c r="D4" s="44"/>
      <c r="E4" s="45"/>
      <c r="F4" s="46"/>
      <c r="G4" s="46"/>
      <c r="H4" s="46"/>
      <c r="I4" s="46">
        <v>0.14</v>
      </c>
      <c r="J4" s="46">
        <v>0.09</v>
      </c>
      <c r="K4" s="46"/>
      <c r="L4" s="46"/>
      <c r="M4" s="46"/>
      <c r="N4" s="46"/>
    </row>
    <row r="5" s="7" customFormat="1" spans="1:14">
      <c r="A5" s="47" t="s">
        <v>61</v>
      </c>
      <c r="B5" s="48" t="s">
        <v>683</v>
      </c>
      <c r="C5" s="48"/>
      <c r="D5" s="49"/>
      <c r="E5" s="49"/>
      <c r="F5" s="50"/>
      <c r="G5" s="51"/>
      <c r="H5" s="52"/>
      <c r="I5" s="60"/>
      <c r="J5" s="61"/>
      <c r="K5" s="62"/>
      <c r="L5" s="62"/>
      <c r="M5" s="62"/>
      <c r="N5" s="63"/>
    </row>
    <row r="6" s="7" customFormat="1" ht="33.75" outlineLevel="1" spans="1:14">
      <c r="A6" s="49">
        <v>1</v>
      </c>
      <c r="B6" s="53" t="s">
        <v>684</v>
      </c>
      <c r="C6" s="54" t="s">
        <v>685</v>
      </c>
      <c r="D6" s="49" t="s">
        <v>203</v>
      </c>
      <c r="E6" s="52">
        <v>3</v>
      </c>
      <c r="F6" s="50">
        <v>50</v>
      </c>
      <c r="G6" s="55">
        <v>3500</v>
      </c>
      <c r="H6" s="52">
        <v>0</v>
      </c>
      <c r="I6" s="60">
        <f>(F6+G6+H6)*$I$4</f>
        <v>497</v>
      </c>
      <c r="J6" s="61">
        <f>(F6+G6+H6+I6)*$J$4</f>
        <v>364.23</v>
      </c>
      <c r="K6" s="62">
        <f t="shared" ref="K6:K15" si="0">F6+G6+H6+I6+J6</f>
        <v>4411.23</v>
      </c>
      <c r="L6" s="62">
        <f t="shared" ref="L6:L15" si="1">E6*K6</f>
        <v>13233.69</v>
      </c>
      <c r="M6" s="62"/>
      <c r="N6" s="63"/>
    </row>
    <row r="7" s="7" customFormat="1" ht="56.25" outlineLevel="1" spans="1:14">
      <c r="A7" s="49">
        <v>2</v>
      </c>
      <c r="B7" s="53" t="s">
        <v>686</v>
      </c>
      <c r="C7" s="54" t="s">
        <v>687</v>
      </c>
      <c r="D7" s="49" t="s">
        <v>203</v>
      </c>
      <c r="E7" s="52">
        <v>4</v>
      </c>
      <c r="F7" s="50">
        <v>50</v>
      </c>
      <c r="G7" s="55">
        <v>2000</v>
      </c>
      <c r="H7" s="52">
        <v>0</v>
      </c>
      <c r="I7" s="60">
        <f>(F7+G7+H7)*$I$4</f>
        <v>287</v>
      </c>
      <c r="J7" s="61">
        <f>(F7+G7+H7+I7)*$J$4</f>
        <v>210.33</v>
      </c>
      <c r="K7" s="62">
        <f t="shared" si="0"/>
        <v>2547.33</v>
      </c>
      <c r="L7" s="62">
        <f t="shared" si="1"/>
        <v>10189.32</v>
      </c>
      <c r="M7" s="62"/>
      <c r="N7" s="63"/>
    </row>
    <row r="8" s="7" customFormat="1" ht="45" outlineLevel="1" spans="1:14">
      <c r="A8" s="49">
        <v>3</v>
      </c>
      <c r="B8" s="53" t="s">
        <v>688</v>
      </c>
      <c r="C8" s="54" t="s">
        <v>689</v>
      </c>
      <c r="D8" s="49" t="s">
        <v>100</v>
      </c>
      <c r="E8" s="52">
        <v>3</v>
      </c>
      <c r="F8" s="50">
        <v>50</v>
      </c>
      <c r="G8" s="51">
        <v>1000</v>
      </c>
      <c r="H8" s="52">
        <v>0</v>
      </c>
      <c r="I8" s="60">
        <f>(F8+G8+H8)*$I$4</f>
        <v>147</v>
      </c>
      <c r="J8" s="61">
        <f>(F8+G8+H8+I8)*$J$4</f>
        <v>107.73</v>
      </c>
      <c r="K8" s="62">
        <f t="shared" si="0"/>
        <v>1304.73</v>
      </c>
      <c r="L8" s="62">
        <f t="shared" si="1"/>
        <v>3914.19</v>
      </c>
      <c r="M8" s="62"/>
      <c r="N8" s="63"/>
    </row>
    <row r="9" s="7" customFormat="1" ht="45" outlineLevel="1" spans="1:14">
      <c r="A9" s="49">
        <v>4</v>
      </c>
      <c r="B9" s="54" t="s">
        <v>690</v>
      </c>
      <c r="C9" s="54" t="s">
        <v>691</v>
      </c>
      <c r="D9" s="49" t="s">
        <v>100</v>
      </c>
      <c r="E9" s="52">
        <v>5</v>
      </c>
      <c r="F9" s="50">
        <v>110</v>
      </c>
      <c r="G9" s="55">
        <v>5500</v>
      </c>
      <c r="H9" s="52">
        <v>0</v>
      </c>
      <c r="I9" s="60">
        <f>(F9+G9+H9)*$I$4</f>
        <v>785.4</v>
      </c>
      <c r="J9" s="61">
        <f>(F9+G9+H9+I9)*$J$4</f>
        <v>575.586</v>
      </c>
      <c r="K9" s="62">
        <f t="shared" si="0"/>
        <v>6970.986</v>
      </c>
      <c r="L9" s="62">
        <f t="shared" si="1"/>
        <v>34854.93</v>
      </c>
      <c r="M9" s="62"/>
      <c r="N9" s="63"/>
    </row>
    <row r="10" s="7" customFormat="1" ht="45" outlineLevel="1" spans="1:14">
      <c r="A10" s="49">
        <v>5</v>
      </c>
      <c r="B10" s="54" t="s">
        <v>692</v>
      </c>
      <c r="C10" s="54" t="s">
        <v>693</v>
      </c>
      <c r="D10" s="49" t="s">
        <v>104</v>
      </c>
      <c r="E10" s="52">
        <v>8</v>
      </c>
      <c r="F10" s="50">
        <v>110</v>
      </c>
      <c r="G10" s="51">
        <v>2000</v>
      </c>
      <c r="H10" s="52">
        <v>0</v>
      </c>
      <c r="I10" s="60">
        <f>(F10+G10+H10)*$I$4</f>
        <v>295.4</v>
      </c>
      <c r="J10" s="61">
        <f>(F10+G10+H10+I10)*$J$4</f>
        <v>216.486</v>
      </c>
      <c r="K10" s="62">
        <f t="shared" si="0"/>
        <v>2621.886</v>
      </c>
      <c r="L10" s="62">
        <f t="shared" si="1"/>
        <v>20975.088</v>
      </c>
      <c r="M10" s="62"/>
      <c r="N10" s="63"/>
    </row>
    <row r="11" s="7" customFormat="1" ht="56.25" outlineLevel="1" spans="1:14">
      <c r="A11" s="49">
        <v>6</v>
      </c>
      <c r="B11" s="54" t="s">
        <v>694</v>
      </c>
      <c r="C11" s="54" t="s">
        <v>695</v>
      </c>
      <c r="D11" s="49" t="s">
        <v>203</v>
      </c>
      <c r="E11" s="52">
        <v>4</v>
      </c>
      <c r="F11" s="50">
        <v>50</v>
      </c>
      <c r="G11" s="51">
        <v>2500</v>
      </c>
      <c r="H11" s="52">
        <v>0</v>
      </c>
      <c r="I11" s="60">
        <f>(F11+G11+H11)*$I$4</f>
        <v>357</v>
      </c>
      <c r="J11" s="61">
        <f>(F11+G11+H11+I11)*$J$4</f>
        <v>261.63</v>
      </c>
      <c r="K11" s="62">
        <f t="shared" si="0"/>
        <v>3168.63</v>
      </c>
      <c r="L11" s="62">
        <f t="shared" si="1"/>
        <v>12674.52</v>
      </c>
      <c r="M11" s="62"/>
      <c r="N11" s="63"/>
    </row>
    <row r="12" s="7" customFormat="1" ht="45" outlineLevel="1" spans="1:14">
      <c r="A12" s="49">
        <v>7</v>
      </c>
      <c r="B12" s="54" t="s">
        <v>696</v>
      </c>
      <c r="C12" s="54" t="s">
        <v>697</v>
      </c>
      <c r="D12" s="49" t="s">
        <v>100</v>
      </c>
      <c r="E12" s="52">
        <v>8</v>
      </c>
      <c r="F12" s="50">
        <v>100</v>
      </c>
      <c r="G12" s="51">
        <v>1700</v>
      </c>
      <c r="H12" s="52">
        <v>0</v>
      </c>
      <c r="I12" s="60">
        <f>(F12+G12+H12)*$I$4</f>
        <v>252</v>
      </c>
      <c r="J12" s="61">
        <f>(F12+G12+H12+I12)*$J$4</f>
        <v>184.68</v>
      </c>
      <c r="K12" s="62">
        <f t="shared" si="0"/>
        <v>2236.68</v>
      </c>
      <c r="L12" s="62">
        <f t="shared" si="1"/>
        <v>17893.44</v>
      </c>
      <c r="M12" s="62"/>
      <c r="N12" s="63"/>
    </row>
    <row r="13" s="7" customFormat="1" ht="45" outlineLevel="1" spans="1:14">
      <c r="A13" s="49">
        <v>8</v>
      </c>
      <c r="B13" s="54" t="s">
        <v>698</v>
      </c>
      <c r="C13" s="56" t="s">
        <v>699</v>
      </c>
      <c r="D13" s="49" t="s">
        <v>100</v>
      </c>
      <c r="E13" s="52">
        <v>2</v>
      </c>
      <c r="F13" s="50">
        <v>100</v>
      </c>
      <c r="G13" s="51">
        <v>2000</v>
      </c>
      <c r="H13" s="52">
        <v>0</v>
      </c>
      <c r="I13" s="60">
        <f>(F13+G13+H13)*$I$4</f>
        <v>294</v>
      </c>
      <c r="J13" s="61">
        <f>(F13+G13+H13+I13)*$J$4</f>
        <v>215.46</v>
      </c>
      <c r="K13" s="62">
        <f t="shared" si="0"/>
        <v>2609.46</v>
      </c>
      <c r="L13" s="62">
        <f t="shared" si="1"/>
        <v>5218.92</v>
      </c>
      <c r="M13" s="62"/>
      <c r="N13" s="63"/>
    </row>
    <row r="14" s="7" customFormat="1" ht="33.75" outlineLevel="1" spans="1:14">
      <c r="A14" s="49">
        <v>9</v>
      </c>
      <c r="B14" s="54" t="s">
        <v>700</v>
      </c>
      <c r="C14" s="56" t="s">
        <v>701</v>
      </c>
      <c r="D14" s="49" t="s">
        <v>104</v>
      </c>
      <c r="E14" s="52">
        <v>1</v>
      </c>
      <c r="F14" s="50">
        <v>10000</v>
      </c>
      <c r="G14" s="55">
        <v>96000</v>
      </c>
      <c r="H14" s="52">
        <v>5351.45</v>
      </c>
      <c r="I14" s="60">
        <f>(F14+G14+H14)*$I$4</f>
        <v>15589.203</v>
      </c>
      <c r="J14" s="61">
        <f>(F14+G14+H14+I14)*$J$4</f>
        <v>11424.65877</v>
      </c>
      <c r="K14" s="62">
        <f t="shared" si="0"/>
        <v>138365.31177</v>
      </c>
      <c r="L14" s="62">
        <f t="shared" si="1"/>
        <v>138365.31177</v>
      </c>
      <c r="M14" s="62"/>
      <c r="N14" s="63"/>
    </row>
    <row r="15" s="7" customFormat="1" ht="45" outlineLevel="1" spans="1:14">
      <c r="A15" s="49">
        <v>10</v>
      </c>
      <c r="B15" s="54" t="s">
        <v>702</v>
      </c>
      <c r="C15" s="54" t="s">
        <v>703</v>
      </c>
      <c r="D15" s="49" t="s">
        <v>100</v>
      </c>
      <c r="E15" s="52">
        <v>2</v>
      </c>
      <c r="F15" s="50">
        <v>200</v>
      </c>
      <c r="G15" s="51">
        <v>15500</v>
      </c>
      <c r="H15" s="52">
        <v>1500</v>
      </c>
      <c r="I15" s="60">
        <f>(F15+G15+H15)*$I$4</f>
        <v>2408</v>
      </c>
      <c r="J15" s="61">
        <f>(F15+G15+H15+I15)*$J$4</f>
        <v>1764.72</v>
      </c>
      <c r="K15" s="62">
        <f t="shared" si="0"/>
        <v>21372.72</v>
      </c>
      <c r="L15" s="62">
        <f t="shared" si="1"/>
        <v>42745.44</v>
      </c>
      <c r="M15" s="62"/>
      <c r="N15" s="63"/>
    </row>
    <row r="16" s="7" customFormat="1" ht="39" customHeight="1" spans="1:14">
      <c r="A16" s="57" t="s">
        <v>521</v>
      </c>
      <c r="B16" s="57"/>
      <c r="C16" s="57"/>
      <c r="D16" s="57"/>
      <c r="E16" s="57"/>
      <c r="F16" s="57"/>
      <c r="G16" s="57"/>
      <c r="H16" s="52"/>
      <c r="I16" s="64"/>
      <c r="J16" s="65"/>
      <c r="K16" s="66"/>
      <c r="L16" s="62">
        <f>SUM(L5:L15)</f>
        <v>300064.84977</v>
      </c>
      <c r="M16" s="62"/>
      <c r="N16" s="27"/>
    </row>
    <row r="17" s="7" customFormat="1" ht="27" customHeight="1" spans="1:14">
      <c r="A17" s="58" t="s">
        <v>331</v>
      </c>
      <c r="B17" s="58"/>
      <c r="C17" s="58"/>
      <c r="D17" s="58"/>
      <c r="E17" s="58"/>
      <c r="F17" s="58"/>
      <c r="G17" s="58"/>
      <c r="H17" s="58"/>
      <c r="I17" s="58"/>
      <c r="J17" s="58"/>
      <c r="K17" s="67"/>
      <c r="L17" s="58"/>
      <c r="M17" s="58"/>
      <c r="N17" s="58"/>
    </row>
    <row r="24" s="7" customFormat="1" spans="5:11">
      <c r="E24" s="59"/>
      <c r="K24" s="42"/>
    </row>
    <row r="25" s="7" customFormat="1" spans="5:11">
      <c r="E25" s="59"/>
      <c r="K25" s="42"/>
    </row>
    <row r="26" s="7" customFormat="1" spans="5:11">
      <c r="E26" s="59"/>
      <c r="K26" s="42"/>
    </row>
  </sheetData>
  <mergeCells count="17">
    <mergeCell ref="A1:N1"/>
    <mergeCell ref="F2:J2"/>
    <mergeCell ref="B5:C5"/>
    <mergeCell ref="A16:G16"/>
    <mergeCell ref="A17:N17"/>
    <mergeCell ref="A2:A4"/>
    <mergeCell ref="B2:B4"/>
    <mergeCell ref="C2:C4"/>
    <mergeCell ref="D2:D4"/>
    <mergeCell ref="E2:E4"/>
    <mergeCell ref="F3:F4"/>
    <mergeCell ref="G3:G4"/>
    <mergeCell ref="H3:H4"/>
    <mergeCell ref="K2:K4"/>
    <mergeCell ref="L2:L4"/>
    <mergeCell ref="M2:M4"/>
    <mergeCell ref="N2:N4"/>
  </mergeCell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H29"/>
  <sheetViews>
    <sheetView view="pageBreakPreview" zoomScaleNormal="100" workbookViewId="0">
      <pane ySplit="4" topLeftCell="A11" activePane="bottomLeft" state="frozen"/>
      <selection/>
      <selection pane="bottomLeft" activeCell="N20" sqref="N20"/>
    </sheetView>
  </sheetViews>
  <sheetFormatPr defaultColWidth="8.88571428571429" defaultRowHeight="26" customHeight="1"/>
  <cols>
    <col min="1" max="1" width="8.75238095238095" style="7" customWidth="1"/>
    <col min="2" max="2" width="46.1142857142857" style="7" customWidth="1"/>
    <col min="3" max="3" width="18.752380952381" style="7" customWidth="1"/>
    <col min="4" max="4" width="19.447619047619" style="7" customWidth="1"/>
    <col min="5" max="5" width="21.3904761904762" style="7" customWidth="1"/>
    <col min="6" max="16384" width="10" style="7"/>
  </cols>
  <sheetData>
    <row r="1" s="1" customFormat="1" customHeight="1" spans="1:5">
      <c r="A1" s="8"/>
      <c r="B1" s="8"/>
      <c r="C1" s="8"/>
      <c r="D1" s="9"/>
      <c r="E1" s="10"/>
    </row>
    <row r="2" s="1" customFormat="1" customHeight="1" spans="1:5">
      <c r="A2" s="11" t="s">
        <v>704</v>
      </c>
      <c r="B2" s="11"/>
      <c r="C2" s="11"/>
      <c r="D2" s="11"/>
      <c r="E2" s="10"/>
    </row>
    <row r="3" s="2" customFormat="1" customHeight="1" spans="1:5">
      <c r="A3" s="12" t="s">
        <v>29</v>
      </c>
      <c r="B3" s="13" t="s">
        <v>48</v>
      </c>
      <c r="C3" s="12" t="s">
        <v>49</v>
      </c>
      <c r="D3" s="14" t="s">
        <v>705</v>
      </c>
      <c r="E3" s="15" t="s">
        <v>706</v>
      </c>
    </row>
    <row r="4" s="2" customFormat="1" customHeight="1" spans="1:5">
      <c r="A4" s="12"/>
      <c r="B4" s="16"/>
      <c r="C4" s="12"/>
      <c r="D4" s="14"/>
      <c r="E4" s="15"/>
    </row>
    <row r="5" s="2" customFormat="1" customHeight="1" spans="1:5">
      <c r="A5" s="17"/>
      <c r="B5" s="18" t="s">
        <v>707</v>
      </c>
      <c r="C5" s="17"/>
      <c r="D5" s="19" t="s">
        <v>708</v>
      </c>
      <c r="E5" s="20"/>
    </row>
    <row r="6" s="3" customFormat="1" ht="54" customHeight="1" spans="1:5">
      <c r="A6" s="17"/>
      <c r="B6" s="21" t="s">
        <v>709</v>
      </c>
      <c r="C6" s="17"/>
      <c r="D6" s="19"/>
      <c r="E6" s="20"/>
    </row>
    <row r="7" s="3" customFormat="1" ht="49" customHeight="1" spans="1:5">
      <c r="A7" s="17"/>
      <c r="B7" s="21" t="s">
        <v>710</v>
      </c>
      <c r="C7" s="22"/>
      <c r="D7" s="19"/>
      <c r="E7" s="20"/>
    </row>
    <row r="8" s="3" customFormat="1" ht="35" customHeight="1" spans="1:5">
      <c r="A8" s="17"/>
      <c r="B8" s="21" t="s">
        <v>711</v>
      </c>
      <c r="C8" s="22"/>
      <c r="D8" s="19"/>
      <c r="E8" s="20"/>
    </row>
    <row r="9" s="4" customFormat="1" customHeight="1" spans="1:242">
      <c r="A9" s="17"/>
      <c r="B9" s="21" t="s">
        <v>712</v>
      </c>
      <c r="C9" s="22"/>
      <c r="D9" s="19"/>
      <c r="E9" s="20"/>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row>
    <row r="10" s="2" customFormat="1" customHeight="1" spans="1:5">
      <c r="A10" s="23"/>
      <c r="B10" s="24" t="s">
        <v>713</v>
      </c>
      <c r="C10" s="25"/>
      <c r="D10" s="26"/>
      <c r="E10" s="27"/>
    </row>
    <row r="11" s="2" customFormat="1" ht="48" customHeight="1" spans="1:5">
      <c r="A11" s="23"/>
      <c r="B11" s="28" t="s">
        <v>714</v>
      </c>
      <c r="C11" s="25"/>
      <c r="D11" s="26"/>
      <c r="E11" s="27"/>
    </row>
    <row r="12" s="5" customFormat="1" customHeight="1" spans="1:5">
      <c r="A12" s="29">
        <v>1</v>
      </c>
      <c r="B12" s="30" t="s">
        <v>715</v>
      </c>
      <c r="C12" s="31" t="s">
        <v>716</v>
      </c>
      <c r="D12" s="32">
        <v>70</v>
      </c>
      <c r="E12" s="20"/>
    </row>
    <row r="13" s="5" customFormat="1" customHeight="1" spans="1:5">
      <c r="A13" s="29">
        <v>2</v>
      </c>
      <c r="B13" s="30" t="s">
        <v>717</v>
      </c>
      <c r="C13" s="31" t="s">
        <v>718</v>
      </c>
      <c r="D13" s="32">
        <v>300</v>
      </c>
      <c r="E13" s="20"/>
    </row>
    <row r="14" s="6" customFormat="1" customHeight="1" spans="1:242">
      <c r="A14" s="29">
        <v>3</v>
      </c>
      <c r="B14" s="30" t="s">
        <v>719</v>
      </c>
      <c r="C14" s="31" t="s">
        <v>716</v>
      </c>
      <c r="D14" s="32">
        <v>60</v>
      </c>
      <c r="E14" s="20"/>
      <c r="IG14" s="41"/>
      <c r="IH14" s="41"/>
    </row>
    <row r="15" s="6" customFormat="1" customHeight="1" spans="1:242">
      <c r="A15" s="29">
        <v>4</v>
      </c>
      <c r="B15" s="30" t="s">
        <v>720</v>
      </c>
      <c r="C15" s="31" t="s">
        <v>716</v>
      </c>
      <c r="D15" s="32">
        <v>50</v>
      </c>
      <c r="E15" s="20"/>
      <c r="IG15" s="41"/>
      <c r="IH15" s="41"/>
    </row>
    <row r="16" s="6" customFormat="1" customHeight="1" spans="1:242">
      <c r="A16" s="29">
        <v>5</v>
      </c>
      <c r="B16" s="30" t="s">
        <v>721</v>
      </c>
      <c r="C16" s="31" t="s">
        <v>722</v>
      </c>
      <c r="D16" s="32">
        <v>1000</v>
      </c>
      <c r="E16" s="20"/>
      <c r="IG16" s="41"/>
      <c r="IH16" s="41"/>
    </row>
    <row r="17" s="6" customFormat="1" customHeight="1" spans="1:242">
      <c r="A17" s="29">
        <v>6</v>
      </c>
      <c r="B17" s="30" t="s">
        <v>723</v>
      </c>
      <c r="C17" s="31" t="s">
        <v>722</v>
      </c>
      <c r="D17" s="32">
        <v>1300</v>
      </c>
      <c r="E17" s="20"/>
      <c r="IG17" s="41"/>
      <c r="IH17" s="41"/>
    </row>
    <row r="18" s="6" customFormat="1" customHeight="1" spans="1:242">
      <c r="A18" s="29">
        <v>7</v>
      </c>
      <c r="B18" s="30" t="s">
        <v>724</v>
      </c>
      <c r="C18" s="31" t="s">
        <v>722</v>
      </c>
      <c r="D18" s="32">
        <v>1800</v>
      </c>
      <c r="E18" s="20"/>
      <c r="IG18" s="41"/>
      <c r="IH18" s="41"/>
    </row>
    <row r="19" s="6" customFormat="1" customHeight="1" spans="1:242">
      <c r="A19" s="29">
        <v>8</v>
      </c>
      <c r="B19" s="30" t="s">
        <v>725</v>
      </c>
      <c r="C19" s="31" t="s">
        <v>722</v>
      </c>
      <c r="D19" s="32">
        <v>2500</v>
      </c>
      <c r="E19" s="20"/>
      <c r="IG19" s="41"/>
      <c r="IH19" s="41"/>
    </row>
    <row r="20" s="6" customFormat="1" customHeight="1" spans="1:242">
      <c r="A20" s="29">
        <v>9</v>
      </c>
      <c r="B20" s="30" t="s">
        <v>726</v>
      </c>
      <c r="C20" s="31" t="s">
        <v>722</v>
      </c>
      <c r="D20" s="32">
        <v>300</v>
      </c>
      <c r="E20" s="20"/>
      <c r="IG20" s="41"/>
      <c r="IH20" s="41"/>
    </row>
    <row r="21" s="6" customFormat="1" customHeight="1" spans="1:242">
      <c r="A21" s="29">
        <v>10</v>
      </c>
      <c r="B21" s="30" t="s">
        <v>727</v>
      </c>
      <c r="C21" s="31" t="s">
        <v>722</v>
      </c>
      <c r="D21" s="32">
        <v>500</v>
      </c>
      <c r="E21" s="20"/>
      <c r="IG21" s="41"/>
      <c r="IH21" s="41"/>
    </row>
    <row r="22" s="6" customFormat="1" customHeight="1" spans="1:242">
      <c r="A22" s="29">
        <v>11</v>
      </c>
      <c r="B22" s="30" t="s">
        <v>728</v>
      </c>
      <c r="C22" s="31" t="s">
        <v>722</v>
      </c>
      <c r="D22" s="32">
        <v>600</v>
      </c>
      <c r="E22" s="20"/>
      <c r="IG22" s="41"/>
      <c r="IH22" s="41"/>
    </row>
    <row r="23" s="6" customFormat="1" customHeight="1" spans="1:242">
      <c r="A23" s="29">
        <v>12</v>
      </c>
      <c r="B23" s="33" t="s">
        <v>729</v>
      </c>
      <c r="C23" s="31" t="s">
        <v>716</v>
      </c>
      <c r="D23" s="32">
        <v>15</v>
      </c>
      <c r="E23" s="20"/>
      <c r="IG23" s="41"/>
      <c r="IH23" s="41"/>
    </row>
    <row r="24" s="2" customFormat="1" customHeight="1" spans="1:5">
      <c r="A24" s="29">
        <v>13</v>
      </c>
      <c r="B24" s="34" t="s">
        <v>730</v>
      </c>
      <c r="C24" s="25" t="s">
        <v>718</v>
      </c>
      <c r="D24" s="26">
        <v>400</v>
      </c>
      <c r="E24" s="27"/>
    </row>
    <row r="25" s="2" customFormat="1" customHeight="1" spans="1:5">
      <c r="A25" s="29">
        <v>14</v>
      </c>
      <c r="B25" s="34" t="s">
        <v>731</v>
      </c>
      <c r="C25" s="25" t="s">
        <v>718</v>
      </c>
      <c r="D25" s="26">
        <v>600</v>
      </c>
      <c r="E25" s="27"/>
    </row>
    <row r="26" s="2" customFormat="1" customHeight="1" spans="1:5">
      <c r="A26" s="29">
        <v>15</v>
      </c>
      <c r="B26" s="33" t="s">
        <v>732</v>
      </c>
      <c r="C26" s="31" t="s">
        <v>716</v>
      </c>
      <c r="D26" s="32">
        <v>10</v>
      </c>
      <c r="E26" s="27"/>
    </row>
    <row r="27" s="2" customFormat="1" customHeight="1" spans="1:5">
      <c r="A27" s="29"/>
      <c r="B27" s="35" t="s">
        <v>733</v>
      </c>
      <c r="C27" s="36"/>
      <c r="D27" s="37"/>
      <c r="E27" s="27"/>
    </row>
    <row r="28" s="2" customFormat="1" customHeight="1" spans="1:5">
      <c r="A28" s="29">
        <v>1</v>
      </c>
      <c r="B28" s="38" t="s">
        <v>734</v>
      </c>
      <c r="C28" s="39" t="s">
        <v>735</v>
      </c>
      <c r="D28" s="40">
        <v>280</v>
      </c>
      <c r="E28" s="27"/>
    </row>
    <row r="29" s="2" customFormat="1" customHeight="1" spans="1:5">
      <c r="A29" s="29">
        <v>2</v>
      </c>
      <c r="B29" s="38" t="s">
        <v>736</v>
      </c>
      <c r="C29" s="39" t="s">
        <v>735</v>
      </c>
      <c r="D29" s="40">
        <v>400</v>
      </c>
      <c r="E29" s="27"/>
    </row>
  </sheetData>
  <mergeCells count="6">
    <mergeCell ref="A2:D2"/>
    <mergeCell ref="A3:A4"/>
    <mergeCell ref="B3:B4"/>
    <mergeCell ref="C3:C4"/>
    <mergeCell ref="D3:D4"/>
    <mergeCell ref="E3:E4"/>
  </mergeCells>
  <pageMargins left="0.75" right="0.75" top="1" bottom="1" header="0.5" footer="0.5"/>
  <pageSetup paperSize="9" scale="76" orientation="portrait"/>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8</vt:i4>
      </vt:variant>
    </vt:vector>
  </HeadingPairs>
  <TitlesOfParts>
    <vt:vector size="8" baseType="lpstr">
      <vt:lpstr>编制说明</vt:lpstr>
      <vt:lpstr>汇总表</vt:lpstr>
      <vt:lpstr>园建工程</vt:lpstr>
      <vt:lpstr>绿化工程</vt:lpstr>
      <vt:lpstr>水电工程</vt:lpstr>
      <vt:lpstr>室外雨污水工程</vt:lpstr>
      <vt:lpstr>软装工程</vt:lpstr>
      <vt:lpstr>暂定项目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AA</cp:lastModifiedBy>
  <dcterms:created xsi:type="dcterms:W3CDTF">2020-11-19T09:45:00Z</dcterms:created>
  <dcterms:modified xsi:type="dcterms:W3CDTF">2024-09-26T02:51:00Z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80E9A989FA7E4620897C1543109229D1_13</vt:lpwstr>
  </property>
  <property fmtid="{D5CDD505-2E9C-101B-9397-08002B2CF9AE}" pid="4" name="KSOReadingLayout">
    <vt:bool>true</vt:bool>
  </property>
</Properties>
</file>