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716" firstSheet="1"/>
  </bookViews>
  <sheets>
    <sheet name="清单报价说明" sheetId="8" r:id="rId1"/>
    <sheet name="伊河湾供配电清单汇总表" sheetId="7" r:id="rId2"/>
    <sheet name="伊河湾供配电清单与计价表" sheetId="1" r:id="rId3"/>
  </sheets>
  <definedNames>
    <definedName name="_xlnm._FilterDatabase" localSheetId="2" hidden="1">伊河湾供配电清单与计价表!$A$1:$M$313</definedName>
    <definedName name="_xlnm.Print_Area" localSheetId="2">伊河湾供配电清单与计价表!$A$1:$M$313</definedName>
    <definedName name="_xlnm.Print_Area" localSheetId="1">伊河湾供配电清单汇总表!$A$1:$D$11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<sst xmlns="http://schemas.openxmlformats.org/spreadsheetml/2006/main" count="969" uniqueCount="314">
  <si>
    <t>工程量清单报价说明</t>
  </si>
  <si>
    <t>一、工程概况:</t>
  </si>
  <si>
    <t>工程概况:伊河湾项目供配电工程。</t>
  </si>
  <si>
    <t>其他事项：
（1）施工现场的实际情况：投标单位自行勘察。
（2）交通运输情况：投标单位自行勘察。
（3）自然地理条件及环境保护要求：见招标文件中合同条款。
（4）施工工期：见招标文件/合同文件。
（5）水电接口：甲方现场协调水电接驳点，自行接驳、水电费在综合单价内已包括。</t>
  </si>
  <si>
    <t>二、投标报价说明:</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</si>
  <si>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或参考项目所在地有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</si>
  <si>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施工技术措施、施工场地硬化、安全维护、文明工地施工措施，或参考郑州市有关地方性技术、安全、文明施工要求规定（如商品混凝土、预拌砂浆、扬尘治理、防霾治霾等），投标人作为一个有经验的承包商可以预见的与工程施工有关的一切因素，均应在投标报价中统一考虑，不再另外计取任何其他费用。</t>
  </si>
  <si>
    <t>投标人的投标报价必须在合理范围内，不允许不平衡报价，不允许对相同的清单项报不同的价格。如投标人的某些综合单价与市场价格相差较大，招标人有权要求投标人对其作出澄清说明，并且招标人有权在中标后对其单价进行平衡调整；如出现相同清单项报不同单价，招标人有权按照最低价格执行。</t>
  </si>
  <si>
    <t>工程量清单投标报价表中列明的所有需要填报的单价和总价，投标人均应填报。投标报价清单上，无论工程量是否列明，有无填写单价或合价项目，没有列出的费用，固定总价包干部分视为已分配到有关项目的单价或合价中（不得以图纸设计深度不足、图纸设计与规范矛盾等理由在合同承包范围内提出因工程量的增减而调整合同总价），如工程中确实发生,招标人视为该项费用已全部包含在工程量清单的其它项目单价或总价中。投标人应仔细检查投标总报价各部分的金额合计应等于总金额。</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</si>
  <si>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</si>
  <si>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本招标清单所列清单项各投标人不得调整，招标人提供参考清单工程量，投标人根据招标人提供的招标范围、承包内容、施工图纸等资料対参考工程量进行复核，投标人对投标工程量的准确性负责，投标工程量偏差的风险在包干总价范围内不予调整；招标人提供的表格格式、序号、清单项目等投标人如确认有明显错误或漏项时需在投标答疑时以书面形式提出，经招标人确认书面回复后统一调整。</t>
  </si>
  <si>
    <t>投标人填报的含税固定总价包含人工费、材料费、机械费、管理费、利润、规费、措施费、风险、增值税等不含增值税的一切费用，并考虑合同文件中明示或暗示的所有责任、义务因素涉及的费用，详见合同文件模板；若承包范围发生变化，合同内有相同或相似综合单价的项目仍需执行原合同约定的综合单价。</t>
  </si>
  <si>
    <t>招标文件中的合同条款将作为中标后的施工合同，请仔细阅读并在报价中充分考虑，一切以合同条款为准。</t>
  </si>
  <si>
    <t>三、工程量清单编制依据及计算规则</t>
  </si>
  <si>
    <t>本清单工程量依据招标文件、招标图纸计算，采用含增值税综合单价格式报价，增值税率在投标报价报价表中单独列出，计入投标总报价。增值税税率若发生调整时按不含增值税单价不变的原则进行调整单价和总价；</t>
  </si>
  <si>
    <t>四、其他计价说明</t>
  </si>
  <si>
    <t>本次招标范围从10kV昂扬开关站-居民配-电表箱；从居民配至充电桩配和公用配，包含所有配电室的电缆沟、墙面、地面、顶面。</t>
  </si>
  <si>
    <t>以下内容为空白。</t>
  </si>
  <si>
    <t>伊河湾供配电项目汇总表</t>
  </si>
  <si>
    <t>序号</t>
  </si>
  <si>
    <t>名称</t>
  </si>
  <si>
    <t>工程造价
（元）</t>
  </si>
  <si>
    <t>备注</t>
  </si>
  <si>
    <t>一</t>
  </si>
  <si>
    <t>高压进线小计</t>
  </si>
  <si>
    <t>二</t>
  </si>
  <si>
    <t>10kV/0.4kV电缆桥架小计</t>
  </si>
  <si>
    <t>三</t>
  </si>
  <si>
    <t>电气设备安装小计</t>
  </si>
  <si>
    <t>四</t>
  </si>
  <si>
    <t>土建小计</t>
  </si>
  <si>
    <t>五</t>
  </si>
  <si>
    <t>监理费</t>
  </si>
  <si>
    <t>六</t>
  </si>
  <si>
    <t>资产评估费</t>
  </si>
  <si>
    <t>七</t>
  </si>
  <si>
    <t>包含移交送电完成的所有费用</t>
  </si>
  <si>
    <t>八</t>
  </si>
  <si>
    <t>合计</t>
  </si>
  <si>
    <t>备注：</t>
  </si>
  <si>
    <t xml:space="preserve">1.含税固定总价应包括但不限于完成承包范围内所有工程的人工费、材料费、机械费（含进出场费用）、安装费、措施费、窝工费、水电费、垃圾清运费、材料检测检验费、规费（专项费用）、安全文明施工费、扬尘治理增加费、赶工措施、疫情增加费、管理费、利润、税金（增值税专用发票)、调试、验收、质保期服务、风险等一切与之相关的所需全部费用。
2.若对工程量清单存疑，请在招标文件约定的期限内提出，经招标人确认后补发此项清单。招标文件约定的期限内若无异议，本次工程量清单无论是否存在缺项、漏项、工程量偏差，均视为乙方已综合考虑在固定合同总价内。
</t>
  </si>
  <si>
    <t>伊河湾供配电清单与计价表</t>
  </si>
  <si>
    <t>项目名称</t>
  </si>
  <si>
    <t>工程内容</t>
  </si>
  <si>
    <t>单位</t>
  </si>
  <si>
    <t>工程量
g</t>
  </si>
  <si>
    <t>其中：各子项构成（元）</t>
  </si>
  <si>
    <t>含税综合单价(元)
f=(a+b+c+d+e)</t>
  </si>
  <si>
    <t>含税合价(元)=g*f</t>
  </si>
  <si>
    <t>品牌</t>
  </si>
  <si>
    <t>人工费
a</t>
  </si>
  <si>
    <t>主材费
b</t>
  </si>
  <si>
    <t>机械、辅材及其他c</t>
  </si>
  <si>
    <t>管理费及利润
d=(a+b+c)*费率</t>
  </si>
  <si>
    <t>税金
e=(a+b+c+d)*费率</t>
  </si>
  <si>
    <t>电力电缆</t>
  </si>
  <si>
    <t>1.名称:电力电缆
2.型号:ZCYJV22-8.7/15-3*400
3.敷设方式、部位:沿电缆沟或电缆管敷设
4.其它:含相关调试、辅材附件等，满足设计及规范要求
5.含与之相关的一切费用</t>
  </si>
  <si>
    <t>m</t>
  </si>
  <si>
    <t>1.名称:电力电缆
2.型号:ZCYJLV22-8.7/15-3*120
3.敷设方式、部位:沿电缆沟或电缆管敷设
4.其它:含相关调试、辅材附件等，满足设计及规范要求
5.含与之相关的一切费用</t>
  </si>
  <si>
    <t>电力电缆头</t>
  </si>
  <si>
    <t>1.名称:电力电缆头
2.型号:ZCYJV22-8.7/15-3*400
3.规格:铜芯
4.电压等级（kV):8.7/15kV
5.其它:含相关调试、辅材附件等，满足设计及规范要求
6.含与之相关的一切费用</t>
  </si>
  <si>
    <t>个</t>
  </si>
  <si>
    <t>电力电缆中间头</t>
  </si>
  <si>
    <t>1.名称:电力电缆中间头
2.型号:ZCYJV22-8.7/15-3*400
3.规格:铜芯
4.电压等级（kV):8.7/15kV
5.其它:含相关调试、辅材附件等，满足设计及规范要求
6.含与之相关的一切费用</t>
  </si>
  <si>
    <t>1.名称:电力电缆头
2.型号:ZCYJLV22-8.7/15-3*120
3.规格:铝芯
4.电压等级（kV):8.7/15kV
5.其它:含相关调试、辅材附件等，满足设计及规范要求
6.含与之相关的一切费用</t>
  </si>
  <si>
    <t>电缆保护管</t>
  </si>
  <si>
    <t>1.名称:电缆保护管
2.材质:CPVC
3.规格:φ167（壁厚8）
4.敷设方式:埋地敷设
5.其它:满足设计及规范要求
6.含与之相关的一切费用</t>
  </si>
  <si>
    <t>挖沟槽</t>
  </si>
  <si>
    <t>1.土壤类别:一般土（电缆保护管及检查井）
2.挖土深度:满足施工要求</t>
  </si>
  <si>
    <t>m3</t>
  </si>
  <si>
    <t>回填土</t>
  </si>
  <si>
    <t>1.名称:回填土方（电缆保护管及检查井）
2.填方来源、运距:原土夯填
3.密实度满足图纸要求</t>
  </si>
  <si>
    <t>桥架</t>
  </si>
  <si>
    <t>1.名称:10kV公用
2.型号:500x200
3.其它:满足图纸要求，满足接地要求，满足设计及规范相关要求
4.含与之相关的一切费用</t>
  </si>
  <si>
    <t>1.名称:10kV公用
2.型号:400x200
3.其它:满足图纸要求，满足接地要求，满足设计及规范相关要求
4.含与之相关的一切费用</t>
  </si>
  <si>
    <t>1.名称:10kV公用
2.型号:300x200
3.其它:满足图纸要求，满足接地要求，满足设计及规范相关要求
4.含与之相关的一切费用</t>
  </si>
  <si>
    <t>1.名称:住宅桥架
2.型号:800x200
3.其它:满足图纸要求，满足接地要求，满足设计及规范相关要求
4.含与之相关的一切费用</t>
  </si>
  <si>
    <t>1.名称:住宅桥架
2.型号:700*200
3.其它:满足图纸要求，满足接地要求，满足设计及规范相关要求
4.含与之相关的一切费用</t>
  </si>
  <si>
    <t>1.名称:住宅桥架
2.型号:500*200
3.其它:满足图纸要求，满足接地要求，满足设计及规范相关要求
4.含与之相关的一切费用</t>
  </si>
  <si>
    <t>1.名称:住宅桥架
2.型号:500*150
3.其它:满足图纸要求，满足接地要求，满足设计及规范相关要求
4.含与之相关的一切费用</t>
  </si>
  <si>
    <t>1.名称:住宅桥架
2.型号:400*200
3.其它:满足图纸要求，满足接地要求，满足设计及规范相关要求
4.含与之相关的一切费用</t>
  </si>
  <si>
    <t>1.名称:住宅桥架
2.型号:300*200
3.其它:满足图纸要求，满足接地要求，满足设计及规范相关要求
4.含与之相关的一切费用</t>
  </si>
  <si>
    <t>1.名称:住宅桥架
2.型号:300*150
3.其它:满足图纸要求，满足接地要求，满足设计及规范相关要求
4.含与之相关的一切费用</t>
  </si>
  <si>
    <t>1.名称:商业桥架
2.型号:200*100
3.其它:满足图纸要求，满足接地要求，满足设计及规范相关要求
4.含与之相关的一切费用</t>
  </si>
  <si>
    <t>1.名称:住宅桥架
2.型号:150*100
3.其它:满足图纸要求，满足接地要求，满足设计及规范相关要求
4.含与之相关的一切费用</t>
  </si>
  <si>
    <t>桥架支架</t>
  </si>
  <si>
    <t>1.名称:桥架支架
2.其它:满足设计及规范相关要求</t>
  </si>
  <si>
    <t>KG</t>
  </si>
  <si>
    <t>3.1</t>
  </si>
  <si>
    <t>新建1#住宅中心配（2*800kVA）
供3#、5#、8#和9#楼西单元楼住宅生活用电，供生活泵站和热交换站用电</t>
  </si>
  <si>
    <t>干式变压器</t>
  </si>
  <si>
    <t>1.名称:干式变压器T1、T2
2.型号:SCB13-800kVA
3.带外壳,下进侧出
4.含变压器至低压柜铜排连接，相关母线安装及调试
5.其它:含相关调试、附件安装，满足设计及规范要求
6.含与之相关的一切费用</t>
  </si>
  <si>
    <t>台</t>
  </si>
  <si>
    <t>高压成套配电柜</t>
  </si>
  <si>
    <t>1.名称:10kV进线柜1H1
2.规格:KYN28A-12 
3.其他:含相关调试、附件安装，满足设计及规范要求
4.含与之相关的一切费用</t>
  </si>
  <si>
    <t>1.名称:10kV PT柜1H2
2.规格:KYN28A-12 
3.其他:含相关调试、附件安装，满足设计及规范要求
4.含与之相关的一切费用</t>
  </si>
  <si>
    <t>1.名称:10kV出线柜1H3/1H4/1H8
2.规格:KYN28A-12 
3.其他:含相关调试、附件安装，满足设计及规范要求
4.含与之相关的一切费用</t>
  </si>
  <si>
    <t>1.名称:10kV出线柜1H5/1H6/1H7
2.规格:KYN28A-12 
3.其他:含相关调试、附件安装，满足设计及规范要求
4.含与之相关的一切费用</t>
  </si>
  <si>
    <t>1.名称:10kV出线柜1H9
2.规格:KYN28A-12 
3.其他:含相关调试、附件安装，满足设计及规范要求
4.含与之相关的一切费用</t>
  </si>
  <si>
    <t>成套配电柜</t>
  </si>
  <si>
    <t>1.名称:电源切换柜QH
2.规格:2kVA  4小时  外附蓄电池
3.其他:含相关调试、附件安装，满足设计及规范要求
4.含与之相关的一切费用</t>
  </si>
  <si>
    <t>1.名称:自动化屏
2.其他:含相关调试、附件安装，满足设计及规范要求
3.含与之相关的一切费用</t>
  </si>
  <si>
    <t>低压开关柜(屏）</t>
  </si>
  <si>
    <t>1.名称:0.4kV低压柜1L1（含TTU）
2.规格:GCS
3.其它:含相关调试、附件安装，满足设计及规范要求
4.含与之相关的一切费用</t>
  </si>
  <si>
    <t>1.名称:0.4kV低压柜1L2
2.规格:GCS
3.其它:含相关调试、附件安装，满足设计及规范要求
4.含与之相关的一切费用</t>
  </si>
  <si>
    <t>1.名称:0.4kV低压柜1L3
2.规格:GCS
3.其它:含相关调试、附件安装，满足设计及规范要求
4.含与之相关的一切费用</t>
  </si>
  <si>
    <t>1.名称:0.4kV低压柜1L4
2.规格:GCS
3.其它:含相关调试、附件安装，满足设计及规范要求
4.含与之相关的一切费用</t>
  </si>
  <si>
    <t>1.名称:0.4kV低压柜1L5
2.规格:GCS
3.其它:含相关调试、附件安装，满足设计及规范要求
4.含与之相关的一切费用</t>
  </si>
  <si>
    <t>1.名称:0.4kV低压柜2L1（含TTU）
2.规格:GCS
3.其它:含相关调试、附件安装，满足设计及规范要求
4.含与之相关的一切费用</t>
  </si>
  <si>
    <t>1.名称:0.4kV低压柜2L2
2.规格:GCS
3.其它:含相关调试、附件安装，满足设计及规范要求
4.含与之相关的一切费用</t>
  </si>
  <si>
    <t>1.名称:0.4kV低压柜2L3
2.规格:GCS
3.其它:含相关调试、附件安装，满足设计及规范要求
4.含与之相关的一切费用</t>
  </si>
  <si>
    <t>1.名称:0.4kV低压柜2L4
2.规格:GCS
3.其它:含相关调试、附件安装，满足设计及规范要求
4.含与之相关的一切费用</t>
  </si>
  <si>
    <t>模拟操作板</t>
  </si>
  <si>
    <t>1.名称:模拟操作板
2.其它详见图纸，满足设计及规范要求
3.含与之相关的一切费用</t>
  </si>
  <si>
    <t>套</t>
  </si>
  <si>
    <t>安全工具柜</t>
  </si>
  <si>
    <t>1.名称:安全工具柜
2.规格:安全帽、安全带、绝缘手套、绝缘操作杆、绝缘挡板和绝缘罩、高压验电器、绝缘靴、绝缘胶垫、接地线、过滤式防毒面具等
3.规格:详见图纸要求，满足设计及规范要求
4.含与之相关的一切费用</t>
  </si>
  <si>
    <t>环境检测系统</t>
  </si>
  <si>
    <t>1.名称:环境检测系统FZJKG
2.规格:控制柜内置2kVA 4小时/220V UPS,含采集终端
3.规格:详见图纸要求，满足设计及规范要求，满足送电要求
4.含与之相关的一切费用</t>
  </si>
  <si>
    <t>1.名称:电力电缆
2.型号:ZCYJV22-1kV-4*240+1*120
3.敷设方式、部位:沿桥架、电缆管或电缆沟敷设
4.其它:含相关调试、辅材附件等，满足设计及规范要求
5.含与之相关的一切费用</t>
  </si>
  <si>
    <t>1.名称:电力电缆
2.型号:NHYJV22-1kV-4*185+1*95
3.敷设方式、部位:沿桥架、电缆管或电缆沟敷设
4.其它:含相关调试、辅材附件等，满足设计及规范要求
5.含与之相关的一切费用</t>
  </si>
  <si>
    <t>1.名称:电力电缆
2.型号:ZCYJV22-1kV-4*185+1*95
3.敷设方式、部位:沿桥架、电缆管或电缆沟敷设
4.其它:含相关调试、辅材附件等，满足设计及规范要求
5.含与之相关的一切费用</t>
  </si>
  <si>
    <t>1.名称:电力电缆
2.型号:ZCYJV22-1kV-4*150+1*70
3.敷设方式、部位:沿桥架、电缆管或电缆沟敷设
4.其它:含相关调试、辅材附件等，满足设计及规范要求
5.含与之相关的一切费用</t>
  </si>
  <si>
    <t>1.名称:电力电缆
2.型号:ZCYJV22-1kV-4*120+1*70
3.敷设方式、部位:沿桥架、电缆管或电缆沟敷设
4.其它:含相关调试、辅材附件等，满足设计及规范要求
5.含与之相关的一切费用</t>
  </si>
  <si>
    <t>1.名称:电力电缆
2.型号:ZCYJV22-1kV-4*35+1*16
3.敷设方式、部位:沿桥架、电缆管或电缆沟敷设
4.其它:含相关调试、辅材附件等，满足设计及规范要求
5.含与之相关的一切费用</t>
  </si>
  <si>
    <t>1.名称:电力电缆
2.型号:ZC-YJLV22-8.7/15-3x120
3.敷设方式、部位:沿桥架、电缆管或电缆沟敷设
4.其它:含相关调试、辅材附件等，满足设计及规范要求
5.含与之相关的一切费用</t>
  </si>
  <si>
    <t>1.名称:电缆头
2.型号:ZCYJV22-1kV-4*240+1*120
3.规格:铜芯
4.电压等级（kV):8.7/15kV
5.其它:含相关调试、辅材附件等，满足设计及规范要求
6.含与之相关的一切费用</t>
  </si>
  <si>
    <t>1.名称:电缆头
2.型号:NHYJV22-1kV-4*185+1*95
3.规格:铜芯
4.电压等级（kV):8.7/15kV
5.其它:含相关调试、辅材附件等，满足设计及规范要求
6.含与之相关的一切费用</t>
  </si>
  <si>
    <t>1.名称:电缆头
2.型号:ZCYJV22-1kV-4*185+1*95
3.规格:铜芯
4.电压等级（kV):8.7/15kV
5.其它:含相关调试、辅材附件等，满足设计及规范要求
6.含与之相关的一切费用</t>
  </si>
  <si>
    <t>1.名称:电缆头
2.型号:ZCYJV22-1kV-4*150+1*70
3.规格:铜芯
4.电压等级（kV):8.7/15kV
5.其它:含相关调试、辅材附件等，满足设计及规范要求
6.含与之相关的一切费用</t>
  </si>
  <si>
    <t>1.名称:电缆头
2.型号:ZCYJV22-1kV-4*120+1*70
3.规格:铜芯
4.电压等级（kV):8.7/15kV
5.其它:含相关调试、辅材附件等，满足设计及规范要求
6.含与之相关的一切费用</t>
  </si>
  <si>
    <t>1.名称:电缆头
2.型号:ZCYJV22-1kV-4*35+1*16
3.规格:铜芯
4.电压等级（kV):8.7/15kV
5.其它:含相关调试、辅材附件等，满足设计及规范要求
6.含与之相关的一切费用</t>
  </si>
  <si>
    <t>1.名称:电缆头
2.型号:ZC-YJLV22-8.7/15-3x120
3.规格:铝芯
4.电压等级（kV):8.7/15kV
5.其它:含相关调试、辅材附件等，满足设计及规范要求
6.含与之相关的一切费用</t>
  </si>
  <si>
    <t>接地网</t>
  </si>
  <si>
    <t>1.名称:接地网
2.材质:50*5mm镀锌扁钢
3.其它:含刷漆，满足设计及规范相关要求</t>
  </si>
  <si>
    <t>临时接地端子</t>
  </si>
  <si>
    <t>1.名称:临时接地端子
2.材质:满足设计及规范相关要求</t>
  </si>
  <si>
    <t>接地装置</t>
  </si>
  <si>
    <t>1.名称:接地网调试
2.其它:满足设计及规范相关要求</t>
  </si>
  <si>
    <t>系统</t>
  </si>
  <si>
    <t>配电箱</t>
  </si>
  <si>
    <t>1.名称:照明配电箱
2.型号:详见设计图纸
3.安装方式:离地1.5米明装
4.其它:含端子接线</t>
  </si>
  <si>
    <t>普通灯具</t>
  </si>
  <si>
    <t>1.名称:高效节能双管荧光灯
2.型号:安装高度3米(吊杆式)
3.规格: 2X36W
4.其他详见图纸</t>
  </si>
  <si>
    <t>1.名称:高效节能吸顶灯
2.型号:附声控节能开关
3.规格:1X13W
4.其他详见图纸</t>
  </si>
  <si>
    <t>1.名称:应急灯
2.壁挂式事故状态下保证用电7小时以上，安装高度2.3米
3.其他详见图纸</t>
  </si>
  <si>
    <t>轴流风机</t>
  </si>
  <si>
    <t>1.名称:轴流风机（附电机、加装时限自启装置）
2.型号:220V 550W 
3.其他详见图纸</t>
  </si>
  <si>
    <t>插座</t>
  </si>
  <si>
    <t>1.名称:单相双联二、三极插座
2.规格:250V，16A
3.安装方式:暗装，安装高度0.4米
4.其他详见图纸</t>
  </si>
  <si>
    <t>1.名称:应急灯插座
2.规格:250V，16A
3.安装方式:暗装，安装高度2.3米
4.其他详见图纸</t>
  </si>
  <si>
    <t>1.名称:空调专用插座
2.规格:250V，25A，3P
3.安装方式:暗装，安装高度2.3米
4.其他详见图纸</t>
  </si>
  <si>
    <t>照明开关</t>
  </si>
  <si>
    <t>1.名称:暗装跷板式四位开关
2.安装方式:暗装
3.安装高度1.3米
4.其他详见图纸</t>
  </si>
  <si>
    <t>配管</t>
  </si>
  <si>
    <t>1.名称:配管
2.型号:PVC15
3.其他详见图纸</t>
  </si>
  <si>
    <t>1.名称:配管
2.型号:PVC25
3.其他详见图纸</t>
  </si>
  <si>
    <t>配线</t>
  </si>
  <si>
    <t>1.名称:配线
2.型号:BV2.5mm2
3.其他详见图纸</t>
  </si>
  <si>
    <t>1.名称:配线
2.型号:BV4mm2
3.其他详见图纸</t>
  </si>
  <si>
    <t>1.名称:配线
2.型号:BV6mm2
3.其他详见图纸</t>
  </si>
  <si>
    <t>1.名称:电力电缆
2.型号:ZC-YJV-0.6/1kV-4X35+1X16
3.敷设方式、部位:沿桥架、电缆管或电缆管敷设
4.其它:含相关调试、辅材附件等，满足设计及规范要求
5.含与之相关的一切费用</t>
  </si>
  <si>
    <t>1.名称:电缆头
2.型号:ZC-YJV-0.6/1kV-4X35+1X16
3.规格:铜芯
4.电压等级（kV):1KV
5.其它:含相关调试、辅材附件等，满足设计及规范要求
6.含与之相关的一切费用</t>
  </si>
  <si>
    <t>防鼠防水墙</t>
  </si>
  <si>
    <t>1.名称:防鼠防水板（门宽1.8米）
2.规格：金属挡板，抽查式,800mm
2.其他详见图纸</t>
  </si>
  <si>
    <t>1.名称:防鼠防水板（门宽1.2米）
2.规格：金属挡板，抽查式,800mm
2.其他详见图纸</t>
  </si>
  <si>
    <t>发电机</t>
  </si>
  <si>
    <t>1.名称:发电机
2.规格：200KW
2.其他详见图纸</t>
  </si>
  <si>
    <t>3.2</t>
  </si>
  <si>
    <t>新建2#住宅中心配（2*630kVA）
供6#、7#和9#楼东单元住宅生活用电</t>
  </si>
  <si>
    <t>1.名称:干式变压器T3、T4
2.型号:SCB13-630kVA
3.带外壳,下进侧出
4.含变压器至低压柜铜排连接，相关母线安装及调试
5.其它:含相关调试、附件安装，满足设计及规范要求
6.含与之相关的一切费用</t>
  </si>
  <si>
    <t>1.名称:10kV进线柜2H1
2.规格:KYN28A-12 
3.其他:含相关调试、附件安装，满足设计及规范要求
4.含与之相关的一切费用</t>
  </si>
  <si>
    <t>1.名称:10kV PT柜2H2
2.规格:KYN28A-12 
3.其他:含相关调试、附件安装，满足设计及规范要求
4.含与之相关的一切费用</t>
  </si>
  <si>
    <t>1.名称:10kV出线柜2H3/2H4/2H5/2H6/2H7
2.规格:KYN28A-12 
3.其他:含相关调试、附件安装，满足设计及规范要求
4.含与之相关的一切费用</t>
  </si>
  <si>
    <t>1.名称:10kV出线柜2H8
2.规格:KYN28A-12 
3.其他:含相关调试、附件安装，满足设计及规范要求
4.含与之相关的一切费用</t>
  </si>
  <si>
    <t>1.名称:0.4kV低压柜3L1（含TTU）
2.规格:GCS
3.其它:含相关调试、附件安装，满足设计及规范要求
4.含与之相关的一切费用</t>
  </si>
  <si>
    <t>1.名称:0.4kV低压柜3L2
2.规格:GCS
3.其它:含相关调试、附件安装，满足设计及规范要求
4.含与之相关的一切费用</t>
  </si>
  <si>
    <t>1.名称:0.4kV低压柜3L3
2.规格:GCS
3.其它:含相关调试、附件安装，满足设计及规范要求
4.含与之相关的一切费用</t>
  </si>
  <si>
    <t>1.名称:0.4kV低压柜3L4
2.规格:GCS
3.其它:含相关调试、附件安装，满足设计及规范要求
4.含与之相关的一切费用</t>
  </si>
  <si>
    <t>1.名称:0.4kV低压柜4L1（含TTU）
2.规格:GCS
3.其它:含相关调试、附件安装，满足设计及规范要求
4.含与之相关的一切费用</t>
  </si>
  <si>
    <t>1.名称:0.4kV低压柜4L2
2.规格:GCS
3.其它:含相关调试、附件安装，满足设计及规范要求
4.含与之相关的一切费用</t>
  </si>
  <si>
    <t>1.名称:0.4kV低压柜4L3
2.规格:GCS
3.其它:含相关调试、附件安装，满足设计及规范要求
4.含与之相关的一切费用</t>
  </si>
  <si>
    <t>1.名称:安全工具柜
2.规格:绝缘胶垫.绝缘隔板.接地线.绝缘手套.绝缘靴.高压验电器等
3.规格:详见图纸要求，满足设计及规范要求
4.含与之相关的一切费用</t>
  </si>
  <si>
    <t>1.名称:电力电缆
2.型号:NHYJV22-1kV-4*240+1*120
3.敷设方式、部位:沿桥架、电缆管或电缆沟敷设
4.其它:含相关调试、辅材附件等，满足设计及规范要求
5.含与之相关的一切费用</t>
  </si>
  <si>
    <t>1.名称:电缆头
2.型号:NHYJV22-1kV-4*240+1*120
3.规格:铜芯
4.电压等级（kV):8.7/15kV
5.其它:含相关调试、辅材附件等，满足设计及规范要求
6.含与之相关的一切费用</t>
  </si>
  <si>
    <t>3.3</t>
  </si>
  <si>
    <t>新建住宅区域配（2*630kVA）
供1#、2#楼住宅生活用电</t>
  </si>
  <si>
    <t>1.名称:干式变压器T5、T6
2.型号:SCB13-630kVA
3.带外壳,下进侧出
4.含变压器至低压柜铜排连接，相关母线安装及调试
5.其它:含相关调试、附件安装，满足设计及规范要求
6.含与之相关的一切费用</t>
  </si>
  <si>
    <t>1.名称:10kV进线柜5H1
2.规格:10kV户内环网柜
3.其他:含相关调试、附件安装，满足设计及规范要求
4.含与之相关的一切费用</t>
  </si>
  <si>
    <t>1.名称:10kV进线柜6H1
2.规格:10kV户内环网柜
3.其他:含相关调试、附件安装，满足设计及规范要求
4.含与之相关的一切费用</t>
  </si>
  <si>
    <t>1.名称:10kV馈线柜5H2
2.规格:10kV户内环网柜
3.其他:含相关调试、附件安装，满足设计及规范要求
4.含与之相关的一切费用</t>
  </si>
  <si>
    <t>1.名称:10kV馈线柜6H2
2.规格:10kV户内环网柜
3.其他:含相关调试、附件安装，满足设计及规范要求
4.含与之相关的一切费用</t>
  </si>
  <si>
    <t>1.名称:0.4kV低压柜5L1（含TTU）
2.规格:GCS
3.其它:含相关调试、附件安装，满足设计及规范要求
4.含与之相关的一切费用</t>
  </si>
  <si>
    <t>1.名称:0.4kV低压柜5L2
2.规格:GCS
3.其它:含相关调试、附件安装，满足设计及规范要求
4.含与之相关的一切费用</t>
  </si>
  <si>
    <t>1.名称:0.4kV低压柜5L3
2.规格:GCS
3.其它:含相关调试、附件安装，满足设计及规范要求
4.含与之相关的一切费用</t>
  </si>
  <si>
    <t>1.名称:0.4kV低压柜5L4
2.规格:GCS
3.其它:含相关调试、附件安装，满足设计及规范要求
4.含与之相关的一切费用</t>
  </si>
  <si>
    <t>1.名称:0.4kV低压柜6L1（含TTU）
2.规格:GCS
3.其它:含相关调试、附件安装，满足设计及规范要求
4.含与之相关的一切费用</t>
  </si>
  <si>
    <t>1.名称:0.4kV低压柜6L2
2.规格:GCS
3.其它:含相关调试、附件安装，满足设计及规范要求
4.含与之相关的一切费用</t>
  </si>
  <si>
    <t>1.名称:0.4kV低压柜6L3
2.规格:GCS
3.其它:含相关调试、附件安装，满足设计及规范要求
4.含与之相关的一切费用</t>
  </si>
  <si>
    <t>电井电表进线小计</t>
  </si>
  <si>
    <t>始端箱</t>
  </si>
  <si>
    <t>1.名称:始端箱
2.型号:500A
3其它:含相关调试、附件安装，满足设计及规范要求
4.含与之相关的一切费用</t>
  </si>
  <si>
    <t>1.名称:始端箱
2.型号:400A
3其它:含相关调试、附件安装，满足设计及规范要求
4.含与之相关的一切费用</t>
  </si>
  <si>
    <t>1.名称:始端箱
2.型号:350A
3其它:含相关调试、附件安装，满足设计及规范要求
4.含与之相关的一切费用</t>
  </si>
  <si>
    <t>1.名称:始端箱
2.型号:315A
3其它:含相关调试、附件安装，满足设计及规范要求
4.含与之相关的一切费用</t>
  </si>
  <si>
    <t>1.名称:始端箱
2.型号:250A
3其它:含相关调试、附件安装，满足设计及规范要求
4.含与之相关的一切费用</t>
  </si>
  <si>
    <t>插接箱</t>
  </si>
  <si>
    <t>1.名称:插接箱
2.型号:125A
3其它:含相关调试、附件安装，满足设计及规范要求
4.含与之相关的一切费用</t>
  </si>
  <si>
    <t>1.名称:插接箱
2.型号:100A
3其它:含相关调试、附件安装，满足设计及规范要求
4.含与之相关的一切费用</t>
  </si>
  <si>
    <t>1.名称:插接箱
2.型号:80A
3其它:含相关调试、附件安装，满足设计及规范要求
4.含与之相关的一切费用</t>
  </si>
  <si>
    <t>1.名称:插接箱
2.型号:63A
3其它:含相关调试、附件安装，满足设计及规范要求
4.含与之相关的一切费用</t>
  </si>
  <si>
    <t>封闭母线</t>
  </si>
  <si>
    <t>1.名称:封闭母线
2.型号:500A
3其它:含相关调试、附件安装，满足设计及规范要求
4.含与之相关的一切费用</t>
  </si>
  <si>
    <t>1.名称:封闭母线
2.型号:400A
3其它:含相关调试、附件安装，满足设计及规范要求
4.含与之相关的一切费用</t>
  </si>
  <si>
    <t>1.名称:封闭母线
2.型号:315A
3其它:含相关调试、附件安装，满足设计及规范要求
4.含与之相关的一切费用</t>
  </si>
  <si>
    <t>1.名称:封闭母线
2.型号:250A
3其它:含相关调试、附件安装，满足设计及规范要求
4.含与之相关的一切费用</t>
  </si>
  <si>
    <t>弹簧支架</t>
  </si>
  <si>
    <t>1.名称:弹簧支架
2.其它:含相关调试、附件安装，满足设计及规范要求
3.含与之相关的一切费用</t>
  </si>
  <si>
    <t>电表箱</t>
  </si>
  <si>
    <t>1.名称:单相9位表箱
2.型号:760X1000X160
3.其它:含相关调试、附件安装，满足设计及规范要求
4.含与之相关的一切费用</t>
  </si>
  <si>
    <t>1.名称:单相6位表箱
2.型号:600X1000X160
3.其它:含相关调试、附件安装，满足设计及规范要求
4.含与之相关的一切费用</t>
  </si>
  <si>
    <t>1.名称:单相4位表箱
2.型号:600X780X160
3.其它:含相关调试、附件安装，满足设计及规范要求
4.含与之相关的一切费用</t>
  </si>
  <si>
    <t>电表</t>
  </si>
  <si>
    <t>1.名称:电表（临时电表的拆装和使用）
2.其它:含相关调试、附件安装，满足设计及规范要求
3.含与之相关的一切费用</t>
  </si>
  <si>
    <t>灭火弹</t>
  </si>
  <si>
    <t>1.名称:灭火弹
2.其它:附件安装，满足设计及规范要求
3.含与之相关的一切费用</t>
  </si>
  <si>
    <t>1.名称:电力电缆
2.型号:ZCYJV-1kV-4x35+1x16
3.敷设方式、部位:沿桥架、电缆管或电缆管敷设
4.其它:含相关调试、辅材附件等，满足设计及规范要求
5.含与之相关的一切费用</t>
  </si>
  <si>
    <t>1.名称:电力电缆
2.型号:ZCYJV-1kV-4x25+1x16
3.敷设方式、部位:沿桥架、电缆管或电缆管敷设
4.其它:含相关调试、辅材附件等，满足设计及规范要求
5.含与之相关的一切费用</t>
  </si>
  <si>
    <t>1.名称:电力电缆
2.型号:ZCYJV-1kV-5x16
3.敷设方式、部位:沿桥架、电缆管或电缆管敷设
4.其它:含相关调试、辅材附件等，满足设计及规范要求
5.含与之相关的一切费用</t>
  </si>
  <si>
    <t>1.名称:电缆头
2.型号:ZCYJV-1kV-4x35+1x16
3.规格:铜芯
4.电压等级（kV):0.6/1kV
5.其它:含相关调试、辅材附件等，满足设计及规范要求
6.含与之相关的一切费用</t>
  </si>
  <si>
    <t>1.名称:电缆头
2.型号:ZCYJV-1kV-4x25+1x16
3.规格:铜芯
4.电压等级（kV):0.6/1kV
5.其它:含相关调试、辅材附件等，满足设计及规范要求
6.含与之相关的一切费用</t>
  </si>
  <si>
    <t>1.名称:电缆头
2.型号:ZCYJV-1kV-5x16
3.规格:铜芯
4.电压等级（kV):0.6/1kV
5.其它:含相关调试、辅材附件等，满足设计及规范要求
6.含与之相关的一切费用</t>
  </si>
  <si>
    <t>1.名称:住宅电井桥架
2.型号:200*150
3.其它:满足图纸要求，满足接地要求，满足设计及规范相关要求
4.含与之相关的一切费用</t>
  </si>
  <si>
    <t>1.名称:住宅电井桥架
2.型号:300*150
3.其它:满足图纸要求，满足接地要求，满足设计及规范相关要求
4.含与之相关的一切费用</t>
  </si>
  <si>
    <t>3.5</t>
  </si>
  <si>
    <t>新建公用专用配（2*800kVA）</t>
  </si>
  <si>
    <t>1.名称:干式变压器T7、T8
2.型号:SCB13-800kVA
3.带外壳,下进侧出
4.含变压器至低压柜铜排连接，相关母线安装及调试
5.其它:含相关调试、附件安装，满足设计及规范要求
6.含与之相关的一切费用</t>
  </si>
  <si>
    <t>1.名称:10kV进线柜3H1
2.规格:KYN28A-12 
3.其他:含相关调试、附件安装，满足设计及规范要求
4.含与之相关的一切费用</t>
  </si>
  <si>
    <t>1.名称:10kV进线柜3H12
2.规格:KYN28A-12 
3.其他:含相关调试、附件安装，满足设计及规范要求
4.含与之相关的一切费用</t>
  </si>
  <si>
    <t>1.名称:计量柜3H2
2.规格:KYN28A-12 
3.其他:含相关调试、附件安装，满足设计及规范要求
4.含与之相关的一切费用</t>
  </si>
  <si>
    <t>1.名称:计量柜3H11
2.规格:KYN28A-12 
3.其他:含相关调试、附件安装，满足设计及规范要求
4.含与之相关的一切费用</t>
  </si>
  <si>
    <t>1.名称:10kVPT柜3H3
2.规格:KYN28A-12 
3.其他:含相关调试、附件安装，满足设计及规范要求
4.含与之相关的一切费用</t>
  </si>
  <si>
    <t>1.名称:10kVPT柜3H10
2.规格:KYN28A-12 
3.其他:含相关调试、附件安装，满足设计及规范要求
4.含与之相关的一切费用</t>
  </si>
  <si>
    <t>1.名称:10kV馈线柜3H4
2.规格:KYN28A-12 
3.其他:含相关调试、附件安装，满足设计及规范要求
4.含与之相关的一切费用</t>
  </si>
  <si>
    <t>1.名称:10kV馈线柜3H5
2.规格:KYN28A-12 
3.其他:含相关调试、附件安装，满足设计及规范要求
4.含与之相关的一切费用</t>
  </si>
  <si>
    <t>1.名称:10kV馈线柜3H8
2.规格:KYN28A-12 
3.其他:含相关调试、附件安装，满足设计及规范要求
4.含与之相关的一切费用</t>
  </si>
  <si>
    <t>1.名称:10kV馈线柜3H9
2.规格:KYN28A-12 
3.其他:含相关调试、附件安装，满足设计及规范要求
4.含与之相关的一切费用</t>
  </si>
  <si>
    <t>1.名称:10kV分段断路器柜3H6
2.规格:KYN28A-12 
3.其他:含相关调试、附件安装，满足设计及规范要求
4.含与之相关的一切费用</t>
  </si>
  <si>
    <t>1.名称:10kV分段隔离柜3H6
2.规格:KYN28A-12 
3.其他:含相关调试、附件安装，满足设计及规范要求
4.含与之相关的一切费用</t>
  </si>
  <si>
    <t>1.名称:电源切换柜QH
2.规格:2kVAUPS  4小时  外附蓄电池
3.其他:含相关调试、附件安装，满足设计及规范要求
4.含与之相关的一切费用</t>
  </si>
  <si>
    <t>信号放大器</t>
  </si>
  <si>
    <t>1.名称:信号放大器
2.其他:含相关调试、附件安装，满足设计及规范要求
3.含与之相关的一切费用</t>
  </si>
  <si>
    <t>1.名称:0.4kV低压柜7L1
2.规格:GCS
3.其它:含相关调试、附件安装，满足设计及规范要求
4.含与之相关的一切费用</t>
  </si>
  <si>
    <t>1.名称:0.4kV低压柜7L2
2.规格:GCS
3.其它:含相关调试、附件安装，满足设计及规范要求
4.含与之相关的一切费用</t>
  </si>
  <si>
    <t>1.名称:0.4kV低压柜7L3
2.规格:GCS
3.其它:含相关调试、附件安装，满足设计及规范要求
4.含与之相关的一切费用</t>
  </si>
  <si>
    <t>1.名称:0.4kV低压柜7L4
2.规格:GCS
3.其它:含相关调试、附件安装，满足设计及规范要求
4.含与之相关的一切费用</t>
  </si>
  <si>
    <t>1.名称:0.4kV低压柜7L5
2.规格:GCS
3.其它:含相关调试、附件安装，满足设计及规范要求
4.含与之相关的一切费用</t>
  </si>
  <si>
    <t>1.名称:0.4kV低压柜7L6
2.规格:GCS
3.其它:含相关调试、附件安装，满足设计及规范要求
4.含与之相关的一切费用</t>
  </si>
  <si>
    <t>1.名称:0.4kV低压柜7L7
2.规格:GCS
3.其它:含相关调试、附件安装，满足设计及规范要求
4.含与之相关的一切费用</t>
  </si>
  <si>
    <t>1.名称:0.4kV低压柜8L1
2.规格:GCS
3.其它:含相关调试、附件安装，满足设计及规范要求
4.含与之相关的一切费用</t>
  </si>
  <si>
    <t>1.名称:0.4kV低压柜8L2
2.规格:GCS
3.其它:含相关调试、附件安装，满足设计及规范要求
4.含与之相关的一切费用</t>
  </si>
  <si>
    <t>1.名称:0.4kV低压柜8L3
2.规格:GCS
3.其它:含相关调试、附件安装，满足设计及规范要求
4.含与之相关的一切费用</t>
  </si>
  <si>
    <t>1.名称:0.4kV低压柜8L4
2.规格:GCS
3.其它:含相关调试、附件安装，满足设计及规范要求
4.含与之相关的一切费用</t>
  </si>
  <si>
    <t>1.名称:0.4kV低压柜8L5
2.规格:GCS
3.其它:含相关调试、附件安装，满足设计及规范要求
4.含与之相关的一切费用</t>
  </si>
  <si>
    <t>1.名称:0.4kV低压柜8L6
2.规格:GCS
3.其它:含相关调试、附件安装，满足设计及规范要求
4.含与之相关的一切费用</t>
  </si>
  <si>
    <t>1.名称:电力电缆
2.型号:ZC-YJV-0.6/1kV-5X10
3.敷设方式、部位:沿桥架、电缆管或电缆管敷设
4.其它:含相关调试、辅材附件等，满足设计及规范要求
5.含与之相关的一切费用</t>
  </si>
  <si>
    <t>1.名称:电缆头
2.型号:ZC-YJV-0.6/1kV-5X10
3.规格:铜芯
4.电压等级（kV):1KV
5.其它:含相关调试、辅材附件等，满足设计及规范要求
6.含与之相关的一切费用</t>
  </si>
  <si>
    <t>3.6</t>
  </si>
  <si>
    <t>新建充电桩专用配（2*630kVA+1*800kVA）供充电桩负荷用电</t>
  </si>
  <si>
    <t>1.名称:干式变压器
2.型号:SCB13-630kVA
3.带外壳,下进侧出
4.含变压器至低压柜铜排连接，相关母线安装及调试
5.其它:含相关调试、附件安装，满足设计及规范要求
6.含与之相关的一切费用</t>
  </si>
  <si>
    <t>1.名称:干式变压器
2.型号:SCB13-800kVA
3.带外壳,下进侧出
4.含变压器至低压柜铜排连接，相关母线安装及调试
5.其它:含相关调试、附件安装，满足设计及规范要求
6.含与之相关的一切费用</t>
  </si>
  <si>
    <t>1.名称:10kV环网柜4H1
2.其他:含相关调试、附件安装，满足设计及规范要求
3.含与之相关的一切费用</t>
  </si>
  <si>
    <t>1.名称:10kV环网柜4H3
2.其他:含相关调试、附件安装，满足设计及规范要求
3.含与之相关的一切费用</t>
  </si>
  <si>
    <t>1.名称:10kV环网柜4H2/4H4/4H5/4H6
2.其他:含相关调试、附件安装，满足设计及规范要求
3.含与之相关的一切费用</t>
  </si>
  <si>
    <t>1.名称:0.4kV低压柜9L1
2.规格:GCS
3.其它:含相关调试、附件安装，满足设计及规范要求
4.含与之相关的一切费用</t>
  </si>
  <si>
    <t>1.名称:0.4kV低压柜9L2
2.规格:GCS
3.其它:含相关调试、附件安装，满足设计及规范要求
4.含与之相关的一切费用</t>
  </si>
  <si>
    <t>1.名称:0.4kV低压柜9L3
2.规格:GCS
3.其它:含相关调试、附件安装，满足设计及规范要求
4.含与之相关的一切费用</t>
  </si>
  <si>
    <t>1.名称:0.4kV低压柜10L1
2.规格:GCS
3.其它:含相关调试、附件安装，满足设计及规范要求
4.含与之相关的一切费用</t>
  </si>
  <si>
    <t>1.名称:0.4kV低压柜10L2
2.规格:GCS
3.其它:含相关调试、附件安装，满足设计及规范要求
4.含与之相关的一切费用</t>
  </si>
  <si>
    <t>1.名称:0.4kV低压柜10L3
2.规格:GCS
3.其它:含相关调试、附件安装，满足设计及规范要求
4.含与之相关的一切费用</t>
  </si>
  <si>
    <t>1.名称:0.4kV低压柜11L1
2.规格:GCS
3.其它:含相关调试、附件安装，满足设计及规范要求
4.含与之相关的一切费用</t>
  </si>
  <si>
    <t>1.名称:0.4kV低压柜11L2
2.规格:GCS
3.其它:含相关调试、附件安装，满足设计及规范要求
4.含与之相关的一切费用</t>
  </si>
  <si>
    <t>1.名称:0.4kV低压柜11L3
2.规格:GCS
3.其它:含相关调试、附件安装，满足设计及规范要求
4.含与之相关的一切费用</t>
  </si>
  <si>
    <t>1.名称:0.4kV低压柜11L4
2.规格:GCS
3.其它:含相关调试、附件安装，满足设计及规范要求
4.含与之相关的一切费用</t>
  </si>
  <si>
    <t>土建部分</t>
  </si>
  <si>
    <t>土建部分（配电室电缆沟、室内装修）</t>
  </si>
  <si>
    <t>800*1000(h)电缆沟、地沟</t>
  </si>
  <si>
    <t>1.具体做法详见图纸
2.C30P6混凝土沟壁
3.8mm厚花纹钢板盖板，含拉环等预埋件，拉防锈防腐处理
4.含电缆支架(热镀锌)及预埋件
5.L50*4角钢包边，槽钢预埋
6.C25混凝土梁240mm*250mm含钢筋
7.电缆沟内壁20mm1:2.5水泥砂浆（掺3%防水剂）
8.成活价，清单中已考虑与此项工作相关的一切费用，详见图纸。</t>
  </si>
  <si>
    <t>400*400(h)电缆沟、地沟</t>
  </si>
  <si>
    <r>
      <rPr>
        <sz val="9"/>
        <rFont val="宋体"/>
        <charset val="134"/>
      </rPr>
      <t xml:space="preserve">1.具体做法详见图纸
2.C25混凝土沟壁
3.8mm厚花纹钢板盖板，含拉环等预埋件，拉防锈防腐处理
4.含电缆支架(热镀锌)及预埋件
5.L50*4角钢包边，槽钢预埋
6.C25混凝土梁240mm*250mm含钢筋
</t>
    </r>
    <r>
      <rPr>
        <sz val="10"/>
        <rFont val="宋体"/>
        <charset val="134"/>
      </rPr>
      <t>7.电缆沟内壁20mm1:2.5水泥砂浆（掺3%防水剂）</t>
    </r>
    <r>
      <rPr>
        <sz val="9"/>
        <rFont val="宋体"/>
        <charset val="134"/>
      </rPr>
      <t xml:space="preserve">
8.成活价，清单中已考虑与此项工作相关的一切费用，详见图纸。</t>
    </r>
  </si>
  <si>
    <t>800*800(h)电缆沟、地沟</t>
  </si>
  <si>
    <t>水泥砂浆地面</t>
  </si>
  <si>
    <t>1.做法详见12YJ1地101，具体做法详见图纸（含值班室）
2.20厚1:2水泥砂浆抹平压光
3.素水泥浆一道
4.成活价，清单中已考虑与此项工作相关的一切费用。</t>
  </si>
  <si>
    <t>m2</t>
  </si>
  <si>
    <t>细石砼找平</t>
  </si>
  <si>
    <t>1.30厚C20细石砼
2.成活价，清单中已考虑与此项工作相关的一切费用。</t>
  </si>
  <si>
    <t>防水涂料</t>
  </si>
  <si>
    <t>1.1.2厚合成高分子防水涂料  
2.成活价，清单中已考虑与此项工作相关的一切费用。</t>
  </si>
  <si>
    <t>混凝土垫层</t>
  </si>
  <si>
    <t>1.做法详见12YJ1地101，具体做法详见图纸（含值班室）
2.60厚C15混凝土垫层
3.成活价，清单中已考虑与此项工作相关的一切费用。</t>
  </si>
  <si>
    <t>灰土垫层</t>
  </si>
  <si>
    <t>1.做法详见12YJ1地101，具体做法详见图纸（含值班室）
2.150厚3：7灰土
3.素土夯实
4.成活价，清单中已考虑与此项工作相关的一切费用。</t>
  </si>
  <si>
    <t>墙面一般抹灰</t>
  </si>
  <si>
    <t>1.做法详见12YJ1具体做法详见图纸（含值班室）
2.防霉涂料两遍(耐火等级A级材料)(颜色可换)
3.2厚白色防水防霉腻子、3厚抗裂砂浆(不同材质墙面顺接时)、砌筑墙面清理平整干净
4.成活价，清单中已考虑与此项工作相关的一切费用。</t>
  </si>
  <si>
    <t>天棚抹灰</t>
  </si>
  <si>
    <t>1.具体做法详见图纸（含值班室）
2.2厚白色防水防霉腻子、防霉涂料两遍。(颜色可换)
3.成活价，清单中已考虑与此项工作相关的一切费用。</t>
  </si>
  <si>
    <t>回填方</t>
  </si>
  <si>
    <t>1.具体做法详见图纸
2.电缆沟以外，室内回填土
3.成活价，清单中已考虑与此项工作相关的一切费用。</t>
  </si>
  <si>
    <t xml:space="preserve">  </t>
  </si>
  <si>
    <t>土建部分（检修井）</t>
  </si>
  <si>
    <t>检修井</t>
  </si>
  <si>
    <t>1、检修井，具体做法详见图纸，满足相关规范及要求
2、C30混凝土沟壁、底板、基础、集水坑（含钢筋），C15混凝土垫层
3、C30混凝土盖板，含上翻、圈梁（含钢筋、吊钩、拉环）
4、球墨铸铁井盖(成套)，C30素混凝土固定井盖
5、镀锌10#预埋槽钢，φ20钢爬梯，铁件外露部分热镀锌防腐处理
6、土方开挖、回填夯实、余土外运、素土夯实、原土打夯、三七灰土垫层、垃圾清运等
7、预制盖板20厚1:2水泥砂浆坐浆
8、电缆井侧壁内外做聚合物防水砂浆防水层
9、L50*5、φ12集水坑铁篦子
10、成活价，清单中已考虑与此项工作相关的一切费用，详见图纸。</t>
  </si>
  <si>
    <t>项</t>
  </si>
  <si>
    <t>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</si>
</sst>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8">
    <font>
      <sz val="9"/>
      <color theme="1"/>
      <name val="??"/>
      <charset val="134"/>
      <scheme val="minor"/>
    </font>
    <font>
      <b/>
      <sz val="9"/>
      <name val="??"/>
      <charset val="134"/>
      <scheme val="minor"/>
    </font>
    <font>
      <sz val="9"/>
      <name val="??"/>
      <charset val="134"/>
      <scheme val="minor"/>
    </font>
    <font>
      <sz val="20"/>
      <name val="宋体"/>
      <charset val="134"/>
    </font>
    <font>
      <b/>
      <sz val="20"/>
      <name val="宋体"/>
      <charset val="134"/>
    </font>
    <font>
      <b/>
      <sz val="9"/>
      <name val="宋体"/>
      <charset val="134"/>
    </font>
    <font>
      <sz val="9"/>
      <name val="宋体"/>
      <charset val="134"/>
    </font>
    <font>
      <b/>
      <u/>
      <sz val="9"/>
      <name val="宋体"/>
      <charset val="134"/>
    </font>
    <font>
      <b/>
      <sz val="10"/>
      <name val="宋体"/>
      <charset val="134"/>
    </font>
    <font>
      <b/>
      <sz val="12"/>
      <name val="??"/>
      <charset val="134"/>
      <scheme val="minor"/>
    </font>
    <font>
      <b/>
      <sz val="12"/>
      <color theme="1"/>
      <name val="??"/>
      <charset val="134"/>
      <scheme val="minor"/>
    </font>
    <font>
      <sz val="12"/>
      <name val="宋体"/>
      <charset val="134"/>
    </font>
    <font>
      <b/>
      <sz val="16"/>
      <name val="楷体_GB2312"/>
      <charset val="134"/>
    </font>
    <font>
      <b/>
      <sz val="11"/>
      <name val="宋体"/>
      <charset val="134"/>
    </font>
    <font>
      <sz val="10"/>
      <name val="宋体"/>
      <charset val="134"/>
    </font>
    <font>
      <sz val="10.5"/>
      <name val="楷体_GB2312"/>
      <charset val="134"/>
    </font>
    <font>
      <sz val="10"/>
      <name val="??"/>
      <charset val="134"/>
      <scheme val="minor"/>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sz val="12"/>
      <color rgb="FF000000"/>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3" borderId="9"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5" fillId="0" borderId="0" applyNumberFormat="0" applyFill="0" applyBorder="0" applyAlignment="0" applyProtection="0">
      <alignment vertical="center"/>
    </xf>
    <xf numFmtId="0" fontId="26" fillId="4" borderId="12" applyNumberFormat="0" applyAlignment="0" applyProtection="0">
      <alignment vertical="center"/>
    </xf>
    <xf numFmtId="0" fontId="27" fillId="5" borderId="13" applyNumberFormat="0" applyAlignment="0" applyProtection="0">
      <alignment vertical="center"/>
    </xf>
    <xf numFmtId="0" fontId="28" fillId="5" borderId="12" applyNumberFormat="0" applyAlignment="0" applyProtection="0">
      <alignment vertical="center"/>
    </xf>
    <xf numFmtId="0" fontId="29" fillId="6" borderId="14" applyNumberFormat="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11" fillId="0" borderId="0">
      <alignment vertical="center"/>
    </xf>
    <xf numFmtId="0" fontId="0" fillId="0" borderId="0"/>
    <xf numFmtId="0" fontId="6" fillId="0" borderId="0">
      <alignment vertical="center"/>
      <protection locked="0"/>
    </xf>
    <xf numFmtId="0" fontId="11" fillId="0" borderId="0"/>
    <xf numFmtId="176" fontId="37" fillId="0" borderId="1">
      <alignment horizontal="right" vertical="center" wrapText="1"/>
    </xf>
    <xf numFmtId="0" fontId="17" fillId="0" borderId="0">
      <alignment vertical="center"/>
    </xf>
    <xf numFmtId="0" fontId="11" fillId="0" borderId="0">
      <alignment vertical="center"/>
    </xf>
    <xf numFmtId="0" fontId="37" fillId="0" borderId="0" applyProtection="0">
      <alignment vertical="center"/>
    </xf>
    <xf numFmtId="0" fontId="11" fillId="0" borderId="0">
      <alignment vertical="center"/>
    </xf>
  </cellStyleXfs>
  <cellXfs count="79">
    <xf numFmtId="0" fontId="0" fillId="0" borderId="0" xfId="50"/>
    <xf numFmtId="0" fontId="1" fillId="0" borderId="0" xfId="50" applyFont="1" applyFill="1" applyAlignment="1"/>
    <xf numFmtId="0" fontId="2" fillId="0" borderId="0" xfId="50" applyFont="1" applyFill="1"/>
    <xf numFmtId="0" fontId="2" fillId="2" borderId="0" xfId="50" applyFont="1" applyFill="1"/>
    <xf numFmtId="0" fontId="1" fillId="0" borderId="0" xfId="50" applyFont="1" applyFill="1"/>
    <xf numFmtId="0" fontId="1" fillId="0" borderId="0" xfId="50" applyFont="1" applyFill="1" applyAlignment="1">
      <alignment horizontal="center" vertical="center"/>
    </xf>
    <xf numFmtId="0" fontId="2" fillId="0" borderId="0" xfId="50" applyFont="1" applyFill="1" applyAlignment="1">
      <alignment horizontal="center"/>
    </xf>
    <xf numFmtId="176" fontId="2" fillId="0" borderId="0" xfId="50" applyNumberFormat="1" applyFont="1" applyFill="1" applyAlignment="1">
      <alignment horizontal="center"/>
    </xf>
    <xf numFmtId="176" fontId="2" fillId="0" borderId="0" xfId="50" applyNumberFormat="1" applyFont="1" applyFill="1" applyAlignment="1">
      <alignment horizontal="center" vertical="center"/>
    </xf>
    <xf numFmtId="0" fontId="2" fillId="0" borderId="0" xfId="50" applyFont="1" applyFill="1" applyBorder="1" applyAlignment="1">
      <alignment horizontal="center" vertical="center"/>
    </xf>
    <xf numFmtId="0" fontId="3" fillId="0" borderId="0" xfId="50" applyFont="1" applyFill="1" applyAlignment="1">
      <alignment horizontal="center" vertical="center" wrapText="1"/>
    </xf>
    <xf numFmtId="0" fontId="4" fillId="0" borderId="0" xfId="50" applyFont="1" applyFill="1" applyAlignment="1">
      <alignment horizontal="center" vertical="center" wrapText="1"/>
    </xf>
    <xf numFmtId="0" fontId="5" fillId="0" borderId="1" xfId="50" applyFont="1" applyFill="1" applyBorder="1" applyAlignment="1">
      <alignment horizontal="center" vertical="center" wrapText="1"/>
    </xf>
    <xf numFmtId="176" fontId="5" fillId="0" borderId="1" xfId="5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0" fontId="5" fillId="0" borderId="2" xfId="50" applyFont="1" applyFill="1" applyBorder="1" applyAlignment="1">
      <alignment horizontal="left" vertical="center" wrapText="1"/>
    </xf>
    <xf numFmtId="0" fontId="5" fillId="0" borderId="3" xfId="50" applyFont="1" applyFill="1" applyBorder="1" applyAlignment="1">
      <alignment horizontal="left" vertical="center" wrapText="1"/>
    </xf>
    <xf numFmtId="0" fontId="5" fillId="0" borderId="1" xfId="50" applyFont="1" applyFill="1" applyBorder="1" applyAlignment="1">
      <alignment vertical="center" wrapText="1"/>
    </xf>
    <xf numFmtId="176" fontId="6" fillId="0" borderId="1" xfId="50" applyNumberFormat="1" applyFont="1" applyFill="1" applyBorder="1" applyAlignment="1">
      <alignment horizontal="center" vertical="center" wrapText="1"/>
    </xf>
    <xf numFmtId="176" fontId="6" fillId="0" borderId="2" xfId="50" applyNumberFormat="1" applyFont="1" applyFill="1" applyBorder="1" applyAlignment="1">
      <alignment horizontal="center" vertical="center" wrapText="1"/>
    </xf>
    <xf numFmtId="0" fontId="6" fillId="0" borderId="4" xfId="50" applyFont="1" applyFill="1" applyBorder="1" applyAlignment="1">
      <alignment horizontal="left" vertical="center" wrapText="1"/>
    </xf>
    <xf numFmtId="0" fontId="6" fillId="0" borderId="4" xfId="50" applyFont="1" applyFill="1" applyBorder="1" applyAlignment="1">
      <alignment horizontal="center" vertical="center" wrapText="1"/>
    </xf>
    <xf numFmtId="177" fontId="6" fillId="0" borderId="1" xfId="50" applyNumberFormat="1" applyFont="1" applyFill="1" applyBorder="1" applyAlignment="1">
      <alignment horizontal="center" vertical="center" wrapText="1"/>
    </xf>
    <xf numFmtId="0" fontId="6" fillId="0" borderId="1" xfId="50" applyFont="1" applyFill="1" applyBorder="1" applyAlignment="1">
      <alignment horizontal="left" vertical="center" wrapText="1"/>
    </xf>
    <xf numFmtId="0" fontId="6" fillId="0" borderId="5" xfId="50" applyFont="1" applyFill="1" applyBorder="1" applyAlignment="1">
      <alignment horizontal="left" vertical="center" wrapText="1"/>
    </xf>
    <xf numFmtId="0" fontId="6" fillId="0" borderId="6" xfId="50" applyFont="1" applyFill="1" applyBorder="1" applyAlignment="1">
      <alignment horizontal="center" vertical="center" wrapText="1"/>
    </xf>
    <xf numFmtId="176" fontId="6" fillId="0" borderId="6" xfId="50" applyNumberFormat="1" applyFont="1" applyFill="1" applyBorder="1" applyAlignment="1">
      <alignment horizontal="center" vertical="center" wrapText="1"/>
    </xf>
    <xf numFmtId="176" fontId="6" fillId="0" borderId="7" xfId="50" applyNumberFormat="1"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0" fontId="6" fillId="0" borderId="8" xfId="50" applyFont="1" applyFill="1" applyBorder="1" applyAlignment="1">
      <alignment horizontal="center" vertical="center" wrapText="1"/>
    </xf>
    <xf numFmtId="0" fontId="1" fillId="0" borderId="0" xfId="50" applyFont="1" applyFill="1" applyBorder="1" applyAlignment="1">
      <alignment horizontal="center" vertical="center"/>
    </xf>
    <xf numFmtId="0" fontId="1" fillId="0" borderId="0" xfId="50" applyFont="1" applyFill="1" applyBorder="1" applyAlignment="1">
      <alignment horizontal="center"/>
    </xf>
    <xf numFmtId="9" fontId="7" fillId="0" borderId="1" xfId="0" applyNumberFormat="1" applyFont="1" applyFill="1" applyBorder="1" applyAlignment="1">
      <alignment horizontal="center" vertical="center" wrapText="1"/>
    </xf>
    <xf numFmtId="176" fontId="2" fillId="0" borderId="1" xfId="50" applyNumberFormat="1" applyFont="1" applyFill="1" applyBorder="1" applyAlignment="1">
      <alignment horizontal="center" vertical="center"/>
    </xf>
    <xf numFmtId="176" fontId="1" fillId="0" borderId="1" xfId="50" applyNumberFormat="1" applyFont="1" applyFill="1" applyBorder="1" applyAlignment="1">
      <alignment horizontal="center" vertical="center"/>
    </xf>
    <xf numFmtId="0" fontId="2" fillId="0" borderId="0" xfId="50" applyFont="1" applyFill="1" applyBorder="1"/>
    <xf numFmtId="0" fontId="2" fillId="0" borderId="0" xfId="50" applyFont="1" applyFill="1" applyAlignment="1">
      <alignment horizontal="center" vertical="center" wrapText="1"/>
    </xf>
    <xf numFmtId="0" fontId="2" fillId="0" borderId="0" xfId="50" applyFont="1" applyFill="1" applyAlignment="1">
      <alignment vertical="center"/>
    </xf>
    <xf numFmtId="0" fontId="2" fillId="0" borderId="0" xfId="50" applyFont="1" applyFill="1" applyBorder="1" applyAlignment="1">
      <alignment horizontal="center" vertical="center" wrapText="1"/>
    </xf>
    <xf numFmtId="0" fontId="2" fillId="2" borderId="0" xfId="50" applyFont="1" applyFill="1" applyBorder="1" applyAlignment="1">
      <alignment horizontal="center" vertical="center"/>
    </xf>
    <xf numFmtId="0" fontId="2" fillId="2" borderId="0" xfId="50" applyFont="1" applyFill="1" applyBorder="1"/>
    <xf numFmtId="0" fontId="2" fillId="0" borderId="0" xfId="50" applyFont="1" applyFill="1" applyAlignment="1">
      <alignment horizontal="center" vertical="center"/>
    </xf>
    <xf numFmtId="0" fontId="6" fillId="0" borderId="2" xfId="50" applyFont="1" applyFill="1" applyBorder="1" applyAlignment="1">
      <alignment horizontal="left" vertical="center" wrapText="1"/>
    </xf>
    <xf numFmtId="0" fontId="6" fillId="0" borderId="5" xfId="50" applyFont="1" applyFill="1" applyBorder="1" applyAlignment="1">
      <alignment horizontal="center" vertical="center" wrapText="1"/>
    </xf>
    <xf numFmtId="176" fontId="5" fillId="0" borderId="2" xfId="50" applyNumberFormat="1" applyFont="1" applyFill="1" applyBorder="1" applyAlignment="1">
      <alignment horizontal="center" vertical="center" wrapText="1"/>
    </xf>
    <xf numFmtId="0" fontId="8" fillId="0" borderId="1" xfId="50" applyFont="1" applyFill="1" applyBorder="1" applyAlignment="1">
      <alignment horizontal="left" vertical="center" wrapText="1"/>
    </xf>
    <xf numFmtId="0" fontId="1" fillId="0" borderId="1" xfId="50" applyFont="1" applyFill="1" applyBorder="1" applyAlignment="1">
      <alignment horizontal="center" vertical="center"/>
    </xf>
    <xf numFmtId="0" fontId="1" fillId="0" borderId="2" xfId="50" applyFont="1" applyFill="1" applyBorder="1" applyAlignment="1">
      <alignment horizontal="left" vertical="center"/>
    </xf>
    <xf numFmtId="0" fontId="1" fillId="0" borderId="3" xfId="50" applyFont="1" applyFill="1" applyBorder="1" applyAlignment="1">
      <alignment horizontal="left" vertical="center"/>
    </xf>
    <xf numFmtId="0" fontId="2" fillId="0" borderId="1" xfId="50" applyFont="1" applyFill="1" applyBorder="1" applyAlignment="1">
      <alignment horizontal="center" vertical="center"/>
    </xf>
    <xf numFmtId="176" fontId="2" fillId="0" borderId="2" xfId="50" applyNumberFormat="1" applyFont="1" applyFill="1" applyBorder="1" applyAlignment="1">
      <alignment horizontal="center" vertical="center"/>
    </xf>
    <xf numFmtId="176" fontId="1" fillId="0" borderId="0" xfId="50" applyNumberFormat="1" applyFont="1" applyFill="1" applyBorder="1" applyAlignment="1">
      <alignment horizontal="center" vertical="center"/>
    </xf>
    <xf numFmtId="0" fontId="1" fillId="0" borderId="0" xfId="50" applyFont="1" applyFill="1" applyBorder="1"/>
    <xf numFmtId="177" fontId="9" fillId="0" borderId="0" xfId="0" applyNumberFormat="1" applyFont="1" applyFill="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xf>
    <xf numFmtId="176" fontId="10" fillId="0" borderId="1" xfId="0" applyNumberFormat="1" applyFont="1" applyFill="1" applyBorder="1" applyAlignment="1">
      <alignment horizontal="center" vertical="center"/>
    </xf>
    <xf numFmtId="176" fontId="0" fillId="0" borderId="0" xfId="50" applyNumberFormat="1"/>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left" vertical="top" wrapText="1"/>
    </xf>
    <xf numFmtId="0" fontId="11" fillId="0" borderId="0" xfId="0" applyFont="1" applyFill="1" applyBorder="1" applyAlignment="1">
      <alignment vertical="center"/>
    </xf>
    <xf numFmtId="0" fontId="11" fillId="0" borderId="0" xfId="0" applyNumberFormat="1" applyFont="1" applyFill="1" applyBorder="1" applyAlignment="1">
      <alignment vertical="center" wrapText="1"/>
    </xf>
    <xf numFmtId="0" fontId="12" fillId="0" borderId="0" xfId="0" applyFont="1" applyFill="1" applyAlignment="1">
      <alignment horizontal="center" vertical="center"/>
    </xf>
    <xf numFmtId="49" fontId="13" fillId="0" borderId="1" xfId="53" applyNumberFormat="1" applyFont="1" applyFill="1" applyBorder="1" applyAlignment="1" applyProtection="1">
      <alignment horizontal="left" vertical="center"/>
    </xf>
    <xf numFmtId="49" fontId="13" fillId="0" borderId="1" xfId="53" applyNumberFormat="1" applyFont="1" applyFill="1" applyBorder="1" applyAlignment="1" applyProtection="1">
      <alignment horizontal="left" vertical="center" wrapText="1"/>
    </xf>
    <xf numFmtId="0" fontId="12" fillId="0" borderId="0" xfId="0" applyFont="1" applyFill="1" applyBorder="1" applyAlignment="1">
      <alignment horizontal="center" vertical="center"/>
    </xf>
    <xf numFmtId="0" fontId="14" fillId="0" borderId="1" xfId="54" applyFont="1" applyFill="1" applyBorder="1" applyAlignment="1" applyProtection="1">
      <alignment horizontal="center" vertical="center"/>
    </xf>
    <xf numFmtId="0" fontId="14" fillId="0" borderId="1" xfId="53" applyNumberFormat="1" applyFont="1" applyFill="1" applyBorder="1" applyAlignment="1" applyProtection="1">
      <alignment horizontal="left" vertical="center" wrapText="1"/>
    </xf>
    <xf numFmtId="0" fontId="15" fillId="0" borderId="0" xfId="0" applyNumberFormat="1" applyFont="1" applyFill="1" applyBorder="1" applyAlignment="1">
      <alignment horizontal="justify" vertical="center" wrapText="1"/>
    </xf>
    <xf numFmtId="0" fontId="16" fillId="0" borderId="1" xfId="55" applyNumberFormat="1" applyFont="1" applyFill="1" applyBorder="1" applyAlignment="1" applyProtection="1">
      <alignment horizontal="justify" vertical="center" wrapText="1"/>
    </xf>
    <xf numFmtId="0" fontId="14" fillId="0" borderId="1" xfId="56" applyNumberFormat="1" applyFont="1" applyFill="1" applyBorder="1" applyAlignment="1" applyProtection="1">
      <alignment horizontal="center" vertical="center"/>
    </xf>
    <xf numFmtId="0" fontId="14" fillId="0" borderId="1" xfId="57" applyNumberFormat="1" applyFont="1" applyFill="1" applyBorder="1" applyAlignment="1" applyProtection="1">
      <alignment vertical="center" wrapText="1"/>
    </xf>
    <xf numFmtId="0" fontId="15" fillId="0" borderId="0" xfId="0" applyNumberFormat="1" applyFont="1" applyFill="1" applyBorder="1" applyAlignment="1">
      <alignment horizontal="left" vertical="center" wrapText="1"/>
    </xf>
    <xf numFmtId="0" fontId="14" fillId="0" borderId="1" xfId="57" applyNumberFormat="1" applyFont="1" applyFill="1" applyBorder="1" applyAlignment="1" applyProtection="1">
      <alignment horizontal="left" vertical="center" wrapText="1"/>
    </xf>
    <xf numFmtId="0" fontId="14" fillId="0" borderId="1" xfId="53" applyNumberFormat="1" applyFont="1" applyFill="1" applyBorder="1" applyAlignment="1" applyProtection="1">
      <alignment horizontal="center" vertical="center" wrapText="1"/>
    </xf>
    <xf numFmtId="0" fontId="13" fillId="0" borderId="0" xfId="0" applyFont="1" applyFill="1" applyAlignment="1">
      <alignment horizontal="left" vertical="center"/>
    </xf>
    <xf numFmtId="0" fontId="13" fillId="0" borderId="0" xfId="0" applyFont="1" applyFill="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配电箱分项" xfId="49"/>
    <cellStyle name="Normal" xfId="50"/>
    <cellStyle name="常规 2" xfId="51"/>
    <cellStyle name="常规_低压柜分 (2)" xfId="52"/>
    <cellStyle name="表体数字 3 2 6 6" xfId="53"/>
    <cellStyle name="常规 144 4" xfId="54"/>
    <cellStyle name="常规 11" xfId="55"/>
    <cellStyle name="?餑_x005f_x005f_x005f_x000c_睨_x005f_x005f_x005f_x0017__x005f_x005f_x005f_x000d_帼U_x005f_x005f_x005f_x0001_0_x005f_x005f_x005f_x0005_j'_x005f_x005f_x005f_x0007__x005f_x005f_x005f_x0001__x005f_x005f_x005f_x0001_ 3" xfId="56"/>
    <cellStyle name="常规 10" xfId="57"/>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tabSelected="1" zoomScale="115" zoomScaleNormal="115" workbookViewId="0">
      <selection activeCell="B8" sqref="B8"/>
    </sheetView>
  </sheetViews>
  <sheetFormatPr defaultColWidth="10" defaultRowHeight="14.25" outlineLevelCol="3"/>
  <cols>
    <col min="1" max="1" width="6.43809523809524" style="62" customWidth="1"/>
    <col min="2" max="2" width="93.8666666666667" style="62" customWidth="1"/>
    <col min="3" max="3" width="10.2857142857143" style="62"/>
    <col min="4" max="4" width="10.2857142857143" style="62" customWidth="1"/>
    <col min="5" max="31" width="10.2857142857143" style="62"/>
    <col min="32" max="16384" width="10" style="62"/>
  </cols>
  <sheetData>
    <row r="1" s="62" customFormat="1" ht="25" customHeight="1" spans="1:2">
      <c r="A1" s="64" t="s">
        <v>0</v>
      </c>
      <c r="B1" s="64"/>
    </row>
    <row r="2" s="63" customFormat="1" ht="23" customHeight="1" spans="1:4">
      <c r="A2" s="65" t="s">
        <v>1</v>
      </c>
      <c r="B2" s="66"/>
      <c r="D2" s="67"/>
    </row>
    <row r="3" s="63" customFormat="1" ht="23" customHeight="1" spans="1:4">
      <c r="A3" s="68">
        <v>1</v>
      </c>
      <c r="B3" s="69" t="s">
        <v>2</v>
      </c>
      <c r="D3" s="70"/>
    </row>
    <row r="4" s="63" customFormat="1" ht="87" customHeight="1" spans="1:4">
      <c r="A4" s="68">
        <v>2</v>
      </c>
      <c r="B4" s="71" t="s">
        <v>3</v>
      </c>
      <c r="D4" s="70"/>
    </row>
    <row r="5" s="63" customFormat="1" ht="28" customHeight="1" spans="1:4">
      <c r="A5" s="65" t="s">
        <v>4</v>
      </c>
      <c r="B5" s="66"/>
      <c r="D5" s="70"/>
    </row>
    <row r="6" s="63" customFormat="1" ht="71" customHeight="1" spans="1:4">
      <c r="A6" s="72">
        <v>1</v>
      </c>
      <c r="B6" s="73" t="s">
        <v>5</v>
      </c>
      <c r="D6" s="70"/>
    </row>
    <row r="7" s="63" customFormat="1" ht="57" customHeight="1" spans="1:4">
      <c r="A7" s="72">
        <v>2</v>
      </c>
      <c r="B7" s="73" t="s">
        <v>6</v>
      </c>
      <c r="D7" s="70"/>
    </row>
    <row r="8" s="63" customFormat="1" ht="45" customHeight="1" spans="1:4">
      <c r="A8" s="72">
        <v>3</v>
      </c>
      <c r="B8" s="73" t="s">
        <v>7</v>
      </c>
      <c r="D8" s="70"/>
    </row>
    <row r="9" s="63" customFormat="1" ht="66" customHeight="1" spans="1:4">
      <c r="A9" s="72">
        <v>4</v>
      </c>
      <c r="B9" s="73" t="s">
        <v>8</v>
      </c>
      <c r="D9" s="74"/>
    </row>
    <row r="10" s="62" customFormat="1" ht="54" customHeight="1" spans="1:4">
      <c r="A10" s="72">
        <v>5</v>
      </c>
      <c r="B10" s="75" t="s">
        <v>9</v>
      </c>
      <c r="D10" s="74"/>
    </row>
    <row r="11" s="62" customFormat="1" ht="72" customHeight="1" spans="1:2">
      <c r="A11" s="72">
        <v>6</v>
      </c>
      <c r="B11" s="75" t="s">
        <v>10</v>
      </c>
    </row>
    <row r="12" s="62" customFormat="1" ht="44" customHeight="1" spans="1:2">
      <c r="A12" s="72">
        <v>7</v>
      </c>
      <c r="B12" s="75" t="s">
        <v>11</v>
      </c>
    </row>
    <row r="13" s="62" customFormat="1" ht="24" customHeight="1" spans="1:2">
      <c r="A13" s="72">
        <v>8</v>
      </c>
      <c r="B13" s="75" t="s">
        <v>12</v>
      </c>
    </row>
    <row r="14" s="62" customFormat="1" spans="1:2">
      <c r="A14" s="65" t="s">
        <v>13</v>
      </c>
      <c r="B14" s="66"/>
    </row>
    <row r="15" s="62" customFormat="1" ht="43" customHeight="1" spans="1:2">
      <c r="A15" s="72">
        <v>1</v>
      </c>
      <c r="B15" s="69" t="s">
        <v>14</v>
      </c>
    </row>
    <row r="16" s="62" customFormat="1" ht="22" customHeight="1" spans="1:2">
      <c r="A16" s="65" t="s">
        <v>15</v>
      </c>
      <c r="B16" s="66"/>
    </row>
    <row r="17" s="62" customFormat="1" ht="24" spans="1:2">
      <c r="A17" s="76">
        <v>1</v>
      </c>
      <c r="B17" s="69" t="s">
        <v>16</v>
      </c>
    </row>
    <row r="18" s="62" customFormat="1" spans="1:2">
      <c r="A18" s="77" t="s">
        <v>17</v>
      </c>
      <c r="B18" s="78"/>
    </row>
  </sheetData>
  <mergeCells count="6">
    <mergeCell ref="A1:B1"/>
    <mergeCell ref="A2:B2"/>
    <mergeCell ref="A5:B5"/>
    <mergeCell ref="A14:B14"/>
    <mergeCell ref="A16:B16"/>
    <mergeCell ref="A18:B1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view="pageBreakPreview" zoomScale="130" zoomScaleNormal="100" workbookViewId="0">
      <selection activeCell="I9" sqref="I9"/>
    </sheetView>
  </sheetViews>
  <sheetFormatPr defaultColWidth="9.14285714285714" defaultRowHeight="12" outlineLevelCol="5"/>
  <cols>
    <col min="1" max="1" width="12.2857142857143" customWidth="1"/>
    <col min="2" max="2" width="34" customWidth="1"/>
    <col min="3" max="3" width="29" customWidth="1"/>
    <col min="4" max="4" width="19.7142857142857" customWidth="1"/>
    <col min="6" max="9" width="12.8571428571429"/>
    <col min="13" max="13" width="12.8571428571429"/>
  </cols>
  <sheetData>
    <row r="1" ht="61" customHeight="1" spans="1:4">
      <c r="A1" s="54" t="s">
        <v>18</v>
      </c>
      <c r="B1" s="54"/>
      <c r="C1" s="54"/>
      <c r="D1" s="54"/>
    </row>
    <row r="2" ht="36" customHeight="1" spans="1:4">
      <c r="A2" s="55" t="s">
        <v>19</v>
      </c>
      <c r="B2" s="55" t="s">
        <v>20</v>
      </c>
      <c r="C2" s="56" t="s">
        <v>21</v>
      </c>
      <c r="D2" s="56" t="s">
        <v>22</v>
      </c>
    </row>
    <row r="3" ht="36" customHeight="1" spans="1:4">
      <c r="A3" s="55" t="s">
        <v>23</v>
      </c>
      <c r="B3" s="57" t="s">
        <v>24</v>
      </c>
      <c r="C3" s="58">
        <f>伊河湾供配电清单与计价表!L5</f>
        <v>2364245.20482</v>
      </c>
      <c r="D3" s="55"/>
    </row>
    <row r="4" ht="36" customHeight="1" spans="1:6">
      <c r="A4" s="55" t="s">
        <v>25</v>
      </c>
      <c r="B4" s="57" t="s">
        <v>26</v>
      </c>
      <c r="C4" s="58">
        <f>伊河湾供配电清单与计价表!L14</f>
        <v>209802.260965</v>
      </c>
      <c r="D4" s="58"/>
      <c r="F4" s="59"/>
    </row>
    <row r="5" ht="36" customHeight="1" spans="1:4">
      <c r="A5" s="55" t="s">
        <v>27</v>
      </c>
      <c r="B5" s="57" t="s">
        <v>28</v>
      </c>
      <c r="C5" s="58">
        <f>伊河湾供配电清单与计价表!L28</f>
        <v>6281107.1612235</v>
      </c>
      <c r="D5" s="58"/>
    </row>
    <row r="6" ht="36" customHeight="1" spans="1:4">
      <c r="A6" s="55" t="s">
        <v>29</v>
      </c>
      <c r="B6" s="57" t="s">
        <v>30</v>
      </c>
      <c r="C6" s="58">
        <f>伊河湾供配电清单与计价表!L295</f>
        <v>579845.37057792</v>
      </c>
      <c r="D6" s="58"/>
    </row>
    <row r="7" ht="36" customHeight="1" spans="1:4">
      <c r="A7" s="55" t="s">
        <v>31</v>
      </c>
      <c r="B7" s="57" t="s">
        <v>32</v>
      </c>
      <c r="C7" s="58">
        <f>伊河湾供配电清单与计价表!L310</f>
        <v>35000</v>
      </c>
      <c r="D7" s="58"/>
    </row>
    <row r="8" ht="36" customHeight="1" spans="1:4">
      <c r="A8" s="55" t="s">
        <v>33</v>
      </c>
      <c r="B8" s="57" t="s">
        <v>34</v>
      </c>
      <c r="C8" s="58">
        <f>伊河湾供配电清单与计价表!L311</f>
        <v>30000</v>
      </c>
      <c r="D8" s="58"/>
    </row>
    <row r="9" ht="36" customHeight="1" spans="1:4">
      <c r="A9" s="55" t="s">
        <v>35</v>
      </c>
      <c r="B9" s="57" t="s">
        <v>36</v>
      </c>
      <c r="C9" s="58">
        <f>伊河湾供配电清单与计价表!L312</f>
        <v>500000</v>
      </c>
      <c r="D9" s="58"/>
    </row>
    <row r="10" ht="36" customHeight="1" spans="1:4">
      <c r="A10" s="55" t="s">
        <v>37</v>
      </c>
      <c r="B10" s="55" t="s">
        <v>38</v>
      </c>
      <c r="C10" s="58">
        <f>C3+C4+C5+C6+C7+C8+C9</f>
        <v>9999999.99758642</v>
      </c>
      <c r="D10" s="58"/>
    </row>
    <row r="11" ht="128" customHeight="1" spans="1:4">
      <c r="A11" s="60" t="s">
        <v>39</v>
      </c>
      <c r="B11" s="61" t="s">
        <v>40</v>
      </c>
      <c r="C11" s="61"/>
      <c r="D11" s="61"/>
    </row>
  </sheetData>
  <mergeCells count="2">
    <mergeCell ref="A1:D1"/>
    <mergeCell ref="B11:D11"/>
  </mergeCells>
  <printOptions horizontalCentered="1"/>
  <pageMargins left="0.751388888888889" right="0.751388888888889" top="1" bottom="1" header="0.5" footer="0.5"/>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13"/>
  <sheetViews>
    <sheetView showGridLines="0" view="pageBreakPreview" zoomScale="130" zoomScaleNormal="100" workbookViewId="0">
      <selection activeCell="F309" sqref="F309"/>
    </sheetView>
  </sheetViews>
  <sheetFormatPr defaultColWidth="9" defaultRowHeight="12"/>
  <cols>
    <col min="1" max="1" width="6.71428571428571" style="2" customWidth="1"/>
    <col min="2" max="2" width="18.5714285714286" style="2" customWidth="1"/>
    <col min="3" max="3" width="36.1428571428571" style="2" customWidth="1"/>
    <col min="4" max="4" width="6" style="2" customWidth="1"/>
    <col min="5" max="5" width="11.4190476190476" style="6" customWidth="1"/>
    <col min="6" max="6" width="12.5714285714286" style="7" customWidth="1"/>
    <col min="7" max="7" width="13.4285714285714" style="7" customWidth="1"/>
    <col min="8" max="8" width="15.4285714285714" style="7" customWidth="1"/>
    <col min="9" max="9" width="11.5714285714286" style="7" customWidth="1"/>
    <col min="10" max="10" width="14.5714285714286" style="8" customWidth="1"/>
    <col min="11" max="11" width="11.5714285714286" style="8" customWidth="1"/>
    <col min="12" max="12" width="12.8571428571429" style="8" customWidth="1"/>
    <col min="13" max="13" width="10.4285714285714" style="8" customWidth="1"/>
    <col min="14" max="15" width="9" style="9"/>
    <col min="16" max="16384" width="9" style="2"/>
  </cols>
  <sheetData>
    <row r="1" ht="40" customHeight="1" spans="1:13">
      <c r="A1" s="10" t="s">
        <v>41</v>
      </c>
      <c r="B1" s="11"/>
      <c r="C1" s="11"/>
      <c r="D1" s="11"/>
      <c r="E1" s="10"/>
      <c r="F1" s="10"/>
      <c r="G1" s="10"/>
      <c r="H1" s="10"/>
      <c r="I1" s="10"/>
      <c r="J1" s="10"/>
      <c r="K1" s="10"/>
      <c r="L1" s="10"/>
      <c r="M1" s="10"/>
    </row>
    <row r="2" s="1" customFormat="1" spans="1:15">
      <c r="A2" s="12" t="s">
        <v>19</v>
      </c>
      <c r="B2" s="12" t="s">
        <v>42</v>
      </c>
      <c r="C2" s="12" t="s">
        <v>43</v>
      </c>
      <c r="D2" s="12" t="s">
        <v>44</v>
      </c>
      <c r="E2" s="13" t="s">
        <v>45</v>
      </c>
      <c r="F2" s="14" t="s">
        <v>46</v>
      </c>
      <c r="G2" s="14"/>
      <c r="H2" s="14"/>
      <c r="I2" s="14"/>
      <c r="J2" s="14"/>
      <c r="K2" s="14" t="s">
        <v>47</v>
      </c>
      <c r="L2" s="14" t="s">
        <v>48</v>
      </c>
      <c r="M2" s="14" t="s">
        <v>49</v>
      </c>
      <c r="N2" s="31"/>
      <c r="O2" s="32"/>
    </row>
    <row r="3" s="1" customFormat="1" ht="45" spans="1:15">
      <c r="A3" s="12"/>
      <c r="B3" s="12"/>
      <c r="C3" s="12"/>
      <c r="D3" s="12"/>
      <c r="E3" s="13"/>
      <c r="F3" s="14" t="s">
        <v>50</v>
      </c>
      <c r="G3" s="14" t="s">
        <v>51</v>
      </c>
      <c r="H3" s="14" t="s">
        <v>52</v>
      </c>
      <c r="I3" s="14" t="s">
        <v>53</v>
      </c>
      <c r="J3" s="14" t="s">
        <v>54</v>
      </c>
      <c r="K3" s="14"/>
      <c r="L3" s="14"/>
      <c r="M3" s="14"/>
      <c r="N3" s="31"/>
      <c r="O3" s="32"/>
    </row>
    <row r="4" s="1" customFormat="1" ht="23" customHeight="1" spans="1:15">
      <c r="A4" s="12"/>
      <c r="B4" s="12"/>
      <c r="C4" s="12"/>
      <c r="D4" s="12"/>
      <c r="E4" s="13"/>
      <c r="F4" s="14"/>
      <c r="G4" s="14"/>
      <c r="H4" s="14"/>
      <c r="I4" s="33">
        <v>0.03</v>
      </c>
      <c r="J4" s="33">
        <v>0.09</v>
      </c>
      <c r="K4" s="14"/>
      <c r="L4" s="14"/>
      <c r="M4" s="14"/>
      <c r="N4" s="31"/>
      <c r="O4" s="32"/>
    </row>
    <row r="5" s="2" customFormat="1" ht="23" customHeight="1" spans="1:15">
      <c r="A5" s="15" t="s">
        <v>23</v>
      </c>
      <c r="B5" s="16" t="s">
        <v>24</v>
      </c>
      <c r="C5" s="17"/>
      <c r="D5" s="18"/>
      <c r="E5" s="15"/>
      <c r="F5" s="19"/>
      <c r="G5" s="20"/>
      <c r="H5" s="19"/>
      <c r="I5" s="19"/>
      <c r="J5" s="19"/>
      <c r="K5" s="34"/>
      <c r="L5" s="35">
        <f>SUM(L6:L13)</f>
        <v>2364245.20482</v>
      </c>
      <c r="M5" s="34"/>
      <c r="N5" s="9"/>
      <c r="O5" s="36"/>
    </row>
    <row r="6" s="2" customFormat="1" ht="78" customHeight="1" outlineLevel="1" spans="1:21">
      <c r="A6" s="15">
        <v>1</v>
      </c>
      <c r="B6" s="21" t="s">
        <v>55</v>
      </c>
      <c r="C6" s="21" t="s">
        <v>56</v>
      </c>
      <c r="D6" s="22" t="s">
        <v>57</v>
      </c>
      <c r="E6" s="15">
        <f>1182+1102+90</f>
        <v>2374</v>
      </c>
      <c r="F6" s="19">
        <v>16</v>
      </c>
      <c r="G6" s="20">
        <v>800</v>
      </c>
      <c r="H6" s="19">
        <v>5</v>
      </c>
      <c r="I6" s="20">
        <f>(F6+G6+H6)*$I$4</f>
        <v>24.63</v>
      </c>
      <c r="J6" s="19">
        <f>(F6+G6+H6+I6)*$J$4</f>
        <v>76.1067</v>
      </c>
      <c r="K6" s="34">
        <f>F6+G6+H6+I6+J6</f>
        <v>921.7367</v>
      </c>
      <c r="L6" s="34">
        <f>K6*E6</f>
        <v>2188202.9258</v>
      </c>
      <c r="M6" s="34"/>
      <c r="N6" s="37"/>
      <c r="O6" s="38"/>
      <c r="P6" s="9"/>
      <c r="Q6" s="42"/>
      <c r="S6" s="38"/>
      <c r="T6" s="38"/>
      <c r="U6" s="38"/>
    </row>
    <row r="7" s="2" customFormat="1" ht="76" customHeight="1" outlineLevel="1" spans="1:21">
      <c r="A7" s="15">
        <v>2</v>
      </c>
      <c r="B7" s="21" t="s">
        <v>55</v>
      </c>
      <c r="C7" s="21" t="s">
        <v>58</v>
      </c>
      <c r="D7" s="22" t="s">
        <v>57</v>
      </c>
      <c r="E7" s="15">
        <f>247*2+207+126+30</f>
        <v>857</v>
      </c>
      <c r="F7" s="19">
        <v>16</v>
      </c>
      <c r="G7" s="20">
        <v>90</v>
      </c>
      <c r="H7" s="19">
        <v>5</v>
      </c>
      <c r="I7" s="20">
        <f t="shared" ref="I7:I13" si="0">(F7+G7+H7)*$I$4</f>
        <v>3.33</v>
      </c>
      <c r="J7" s="19">
        <f t="shared" ref="J7:J13" si="1">(F7+G7+H7+I7)*$J$4</f>
        <v>10.2897</v>
      </c>
      <c r="K7" s="34">
        <f t="shared" ref="K7:K13" si="2">F7+G7+H7+I7+J7</f>
        <v>124.6197</v>
      </c>
      <c r="L7" s="34">
        <f t="shared" ref="L7:L13" si="3">K7*E7</f>
        <v>106799.0829</v>
      </c>
      <c r="M7" s="34"/>
      <c r="N7" s="39"/>
      <c r="O7" s="38"/>
      <c r="P7" s="9"/>
      <c r="S7" s="38"/>
      <c r="T7" s="38"/>
      <c r="U7" s="38"/>
    </row>
    <row r="8" s="2" customFormat="1" ht="78.75" outlineLevel="1" spans="1:15">
      <c r="A8" s="15">
        <v>3</v>
      </c>
      <c r="B8" s="21" t="s">
        <v>59</v>
      </c>
      <c r="C8" s="21" t="s">
        <v>60</v>
      </c>
      <c r="D8" s="22" t="s">
        <v>61</v>
      </c>
      <c r="E8" s="15">
        <v>6</v>
      </c>
      <c r="F8" s="19">
        <v>350</v>
      </c>
      <c r="G8" s="20">
        <v>300</v>
      </c>
      <c r="H8" s="19">
        <v>5</v>
      </c>
      <c r="I8" s="20">
        <f t="shared" si="0"/>
        <v>19.65</v>
      </c>
      <c r="J8" s="19">
        <f t="shared" si="1"/>
        <v>60.7185</v>
      </c>
      <c r="K8" s="34">
        <f t="shared" si="2"/>
        <v>735.3685</v>
      </c>
      <c r="L8" s="34">
        <f t="shared" si="3"/>
        <v>4412.211</v>
      </c>
      <c r="M8" s="34"/>
      <c r="N8" s="9"/>
      <c r="O8" s="36"/>
    </row>
    <row r="9" s="2" customFormat="1" ht="78.75" outlineLevel="1" spans="1:15">
      <c r="A9" s="15">
        <v>4</v>
      </c>
      <c r="B9" s="21" t="s">
        <v>62</v>
      </c>
      <c r="C9" s="21" t="s">
        <v>63</v>
      </c>
      <c r="D9" s="22" t="s">
        <v>61</v>
      </c>
      <c r="E9" s="15">
        <v>4</v>
      </c>
      <c r="F9" s="19">
        <v>650</v>
      </c>
      <c r="G9" s="20">
        <v>500</v>
      </c>
      <c r="H9" s="19">
        <v>5</v>
      </c>
      <c r="I9" s="20">
        <f t="shared" si="0"/>
        <v>34.65</v>
      </c>
      <c r="J9" s="19">
        <f t="shared" si="1"/>
        <v>107.0685</v>
      </c>
      <c r="K9" s="34">
        <f t="shared" si="2"/>
        <v>1296.7185</v>
      </c>
      <c r="L9" s="34">
        <f t="shared" si="3"/>
        <v>5186.874</v>
      </c>
      <c r="M9" s="34"/>
      <c r="N9" s="9"/>
      <c r="O9" s="36"/>
    </row>
    <row r="10" s="2" customFormat="1" ht="87" customHeight="1" outlineLevel="1" spans="1:15">
      <c r="A10" s="15">
        <v>5</v>
      </c>
      <c r="B10" s="21" t="s">
        <v>59</v>
      </c>
      <c r="C10" s="21" t="s">
        <v>64</v>
      </c>
      <c r="D10" s="22" t="s">
        <v>61</v>
      </c>
      <c r="E10" s="15">
        <v>10</v>
      </c>
      <c r="F10" s="19">
        <v>350</v>
      </c>
      <c r="G10" s="20">
        <v>300</v>
      </c>
      <c r="H10" s="19">
        <v>5</v>
      </c>
      <c r="I10" s="20">
        <f t="shared" si="0"/>
        <v>19.65</v>
      </c>
      <c r="J10" s="19">
        <f t="shared" si="1"/>
        <v>60.7185</v>
      </c>
      <c r="K10" s="34">
        <f t="shared" si="2"/>
        <v>735.3685</v>
      </c>
      <c r="L10" s="34">
        <f t="shared" si="3"/>
        <v>7353.685</v>
      </c>
      <c r="M10" s="34"/>
      <c r="N10" s="9"/>
      <c r="O10" s="36"/>
    </row>
    <row r="11" s="2" customFormat="1" ht="67.5" outlineLevel="1" spans="1:15">
      <c r="A11" s="15">
        <v>6</v>
      </c>
      <c r="B11" s="21" t="s">
        <v>65</v>
      </c>
      <c r="C11" s="21" t="s">
        <v>66</v>
      </c>
      <c r="D11" s="22" t="s">
        <v>57</v>
      </c>
      <c r="E11" s="23">
        <v>440</v>
      </c>
      <c r="F11" s="19">
        <v>30</v>
      </c>
      <c r="G11" s="20">
        <v>40</v>
      </c>
      <c r="H11" s="19">
        <v>10</v>
      </c>
      <c r="I11" s="20">
        <f t="shared" si="0"/>
        <v>2.4</v>
      </c>
      <c r="J11" s="19">
        <f t="shared" si="1"/>
        <v>7.416</v>
      </c>
      <c r="K11" s="34">
        <f t="shared" si="2"/>
        <v>89.816</v>
      </c>
      <c r="L11" s="34">
        <f t="shared" si="3"/>
        <v>39519.04</v>
      </c>
      <c r="M11" s="34"/>
      <c r="N11" s="9"/>
      <c r="O11" s="36"/>
    </row>
    <row r="12" s="2" customFormat="1" ht="46" customHeight="1" outlineLevel="1" spans="1:15">
      <c r="A12" s="15">
        <v>8</v>
      </c>
      <c r="B12" s="24" t="s">
        <v>67</v>
      </c>
      <c r="C12" s="21" t="s">
        <v>68</v>
      </c>
      <c r="D12" s="15" t="s">
        <v>69</v>
      </c>
      <c r="E12" s="19">
        <f>5.58+1.28*1.2*55</f>
        <v>90.06</v>
      </c>
      <c r="F12" s="19">
        <v>10</v>
      </c>
      <c r="G12" s="20"/>
      <c r="H12" s="19">
        <v>10</v>
      </c>
      <c r="I12" s="20">
        <f t="shared" si="0"/>
        <v>0.6</v>
      </c>
      <c r="J12" s="19">
        <f t="shared" si="1"/>
        <v>1.854</v>
      </c>
      <c r="K12" s="34">
        <f t="shared" si="2"/>
        <v>22.454</v>
      </c>
      <c r="L12" s="34">
        <f t="shared" si="3"/>
        <v>2022.20724</v>
      </c>
      <c r="M12" s="34"/>
      <c r="N12" s="9"/>
      <c r="O12" s="36"/>
    </row>
    <row r="13" s="2" customFormat="1" ht="40" customHeight="1" outlineLevel="1" spans="1:15">
      <c r="A13" s="15">
        <v>9</v>
      </c>
      <c r="B13" s="24" t="s">
        <v>70</v>
      </c>
      <c r="C13" s="21" t="s">
        <v>71</v>
      </c>
      <c r="D13" s="15" t="s">
        <v>69</v>
      </c>
      <c r="E13" s="19">
        <f>1.28*0.8*55</f>
        <v>56.32</v>
      </c>
      <c r="F13" s="19">
        <v>100</v>
      </c>
      <c r="G13" s="20">
        <v>60</v>
      </c>
      <c r="H13" s="19">
        <v>10</v>
      </c>
      <c r="I13" s="20">
        <f t="shared" si="0"/>
        <v>5.1</v>
      </c>
      <c r="J13" s="19">
        <f t="shared" si="1"/>
        <v>15.759</v>
      </c>
      <c r="K13" s="34">
        <f t="shared" si="2"/>
        <v>190.859</v>
      </c>
      <c r="L13" s="34">
        <f t="shared" si="3"/>
        <v>10749.17888</v>
      </c>
      <c r="M13" s="34"/>
      <c r="N13" s="9"/>
      <c r="O13" s="36"/>
    </row>
    <row r="14" s="2" customFormat="1" ht="18" customHeight="1" spans="1:15">
      <c r="A14" s="15" t="s">
        <v>25</v>
      </c>
      <c r="B14" s="16" t="s">
        <v>26</v>
      </c>
      <c r="C14" s="17"/>
      <c r="D14" s="18"/>
      <c r="E14" s="15"/>
      <c r="F14" s="19"/>
      <c r="G14" s="20"/>
      <c r="H14" s="19"/>
      <c r="I14" s="20"/>
      <c r="J14" s="19"/>
      <c r="K14" s="34"/>
      <c r="L14" s="35">
        <f>SUM(L15:L27)</f>
        <v>209802.260965</v>
      </c>
      <c r="M14" s="34"/>
      <c r="N14" s="9"/>
      <c r="O14" s="36"/>
    </row>
    <row r="15" s="2" customFormat="1" ht="62" customHeight="1" spans="1:15">
      <c r="A15" s="15">
        <v>1</v>
      </c>
      <c r="B15" s="21" t="s">
        <v>72</v>
      </c>
      <c r="C15" s="21" t="s">
        <v>73</v>
      </c>
      <c r="D15" s="22" t="s">
        <v>57</v>
      </c>
      <c r="E15" s="15">
        <v>43.89</v>
      </c>
      <c r="F15" s="19">
        <v>45</v>
      </c>
      <c r="G15" s="20">
        <v>90</v>
      </c>
      <c r="H15" s="19">
        <v>5</v>
      </c>
      <c r="I15" s="20">
        <f t="shared" ref="I15:I27" si="4">(F15+G15+H15)*$I$4</f>
        <v>4.2</v>
      </c>
      <c r="J15" s="19">
        <f t="shared" ref="J15:J27" si="5">(F15+G15+H15+I15)*$J$4</f>
        <v>12.978</v>
      </c>
      <c r="K15" s="34">
        <f t="shared" ref="K15:K27" si="6">F15+G15+H15+I15+J15</f>
        <v>157.178</v>
      </c>
      <c r="L15" s="34">
        <f t="shared" ref="L15:L27" si="7">K15*E15</f>
        <v>6898.54242</v>
      </c>
      <c r="M15" s="34"/>
      <c r="N15" s="9"/>
      <c r="O15" s="36"/>
    </row>
    <row r="16" s="2" customFormat="1" ht="62" customHeight="1" spans="1:15">
      <c r="A16" s="15">
        <v>2</v>
      </c>
      <c r="B16" s="21" t="s">
        <v>72</v>
      </c>
      <c r="C16" s="21" t="s">
        <v>74</v>
      </c>
      <c r="D16" s="22" t="s">
        <v>57</v>
      </c>
      <c r="E16" s="15">
        <v>57.08</v>
      </c>
      <c r="F16" s="19">
        <v>45</v>
      </c>
      <c r="G16" s="20">
        <v>80</v>
      </c>
      <c r="H16" s="19">
        <v>5</v>
      </c>
      <c r="I16" s="20">
        <f t="shared" si="4"/>
        <v>3.9</v>
      </c>
      <c r="J16" s="19">
        <f t="shared" si="5"/>
        <v>12.051</v>
      </c>
      <c r="K16" s="34">
        <f t="shared" si="6"/>
        <v>145.951</v>
      </c>
      <c r="L16" s="34">
        <f t="shared" si="7"/>
        <v>8330.88308</v>
      </c>
      <c r="M16" s="34"/>
      <c r="N16" s="9"/>
      <c r="O16" s="36"/>
    </row>
    <row r="17" s="2" customFormat="1" ht="62" customHeight="1" spans="1:15">
      <c r="A17" s="15">
        <v>3</v>
      </c>
      <c r="B17" s="21" t="s">
        <v>72</v>
      </c>
      <c r="C17" s="21" t="s">
        <v>75</v>
      </c>
      <c r="D17" s="22" t="s">
        <v>57</v>
      </c>
      <c r="E17" s="15">
        <v>349.04</v>
      </c>
      <c r="F17" s="19">
        <v>45</v>
      </c>
      <c r="G17" s="20">
        <v>55</v>
      </c>
      <c r="H17" s="19">
        <v>5</v>
      </c>
      <c r="I17" s="20">
        <f t="shared" si="4"/>
        <v>3.15</v>
      </c>
      <c r="J17" s="19">
        <f t="shared" si="5"/>
        <v>9.7335</v>
      </c>
      <c r="K17" s="34">
        <f t="shared" si="6"/>
        <v>117.8835</v>
      </c>
      <c r="L17" s="34">
        <f t="shared" si="7"/>
        <v>41146.05684</v>
      </c>
      <c r="M17" s="34"/>
      <c r="N17" s="9"/>
      <c r="O17" s="36"/>
    </row>
    <row r="18" s="2" customFormat="1" ht="62" customHeight="1" spans="1:15">
      <c r="A18" s="15">
        <v>4</v>
      </c>
      <c r="B18" s="21" t="s">
        <v>72</v>
      </c>
      <c r="C18" s="21" t="s">
        <v>76</v>
      </c>
      <c r="D18" s="22" t="s">
        <v>57</v>
      </c>
      <c r="E18" s="15">
        <v>16.24</v>
      </c>
      <c r="F18" s="19">
        <v>45</v>
      </c>
      <c r="G18" s="20">
        <v>140</v>
      </c>
      <c r="H18" s="19">
        <v>5</v>
      </c>
      <c r="I18" s="20">
        <f t="shared" si="4"/>
        <v>5.7</v>
      </c>
      <c r="J18" s="19">
        <f t="shared" si="5"/>
        <v>17.613</v>
      </c>
      <c r="K18" s="34">
        <f t="shared" si="6"/>
        <v>213.313</v>
      </c>
      <c r="L18" s="34">
        <f t="shared" si="7"/>
        <v>3464.20312</v>
      </c>
      <c r="M18" s="34"/>
      <c r="N18" s="9"/>
      <c r="O18" s="36"/>
    </row>
    <row r="19" s="2" customFormat="1" ht="62" customHeight="1" spans="1:15">
      <c r="A19" s="15">
        <v>5</v>
      </c>
      <c r="B19" s="21" t="s">
        <v>72</v>
      </c>
      <c r="C19" s="21" t="s">
        <v>77</v>
      </c>
      <c r="D19" s="22" t="s">
        <v>57</v>
      </c>
      <c r="E19" s="15">
        <v>88.74</v>
      </c>
      <c r="F19" s="19">
        <v>45</v>
      </c>
      <c r="G19" s="20">
        <v>145</v>
      </c>
      <c r="H19" s="19">
        <v>5</v>
      </c>
      <c r="I19" s="20">
        <f t="shared" si="4"/>
        <v>5.85</v>
      </c>
      <c r="J19" s="19">
        <f t="shared" si="5"/>
        <v>18.0765</v>
      </c>
      <c r="K19" s="34">
        <f t="shared" si="6"/>
        <v>218.9265</v>
      </c>
      <c r="L19" s="34">
        <f t="shared" si="7"/>
        <v>19427.53761</v>
      </c>
      <c r="M19" s="34"/>
      <c r="N19" s="9"/>
      <c r="O19" s="36"/>
    </row>
    <row r="20" s="2" customFormat="1" ht="62" customHeight="1" spans="1:15">
      <c r="A20" s="15">
        <v>6</v>
      </c>
      <c r="B20" s="21" t="s">
        <v>72</v>
      </c>
      <c r="C20" s="21" t="s">
        <v>78</v>
      </c>
      <c r="D20" s="22" t="s">
        <v>57</v>
      </c>
      <c r="E20" s="15">
        <v>103.48</v>
      </c>
      <c r="F20" s="19">
        <v>45</v>
      </c>
      <c r="G20" s="20">
        <v>90</v>
      </c>
      <c r="H20" s="19">
        <v>5</v>
      </c>
      <c r="I20" s="20">
        <f t="shared" si="4"/>
        <v>4.2</v>
      </c>
      <c r="J20" s="19">
        <f t="shared" si="5"/>
        <v>12.978</v>
      </c>
      <c r="K20" s="34">
        <f t="shared" si="6"/>
        <v>157.178</v>
      </c>
      <c r="L20" s="34">
        <f t="shared" si="7"/>
        <v>16264.77944</v>
      </c>
      <c r="M20" s="34"/>
      <c r="N20" s="9"/>
      <c r="O20" s="36"/>
    </row>
    <row r="21" s="2" customFormat="1" ht="62" customHeight="1" spans="1:15">
      <c r="A21" s="15">
        <v>7</v>
      </c>
      <c r="B21" s="21" t="s">
        <v>72</v>
      </c>
      <c r="C21" s="21" t="s">
        <v>79</v>
      </c>
      <c r="D21" s="22" t="s">
        <v>57</v>
      </c>
      <c r="E21" s="15">
        <v>35.17</v>
      </c>
      <c r="F21" s="19">
        <v>45</v>
      </c>
      <c r="G21" s="20">
        <v>85</v>
      </c>
      <c r="H21" s="19">
        <v>5</v>
      </c>
      <c r="I21" s="20">
        <f t="shared" si="4"/>
        <v>4.05</v>
      </c>
      <c r="J21" s="19">
        <f t="shared" si="5"/>
        <v>12.5145</v>
      </c>
      <c r="K21" s="34">
        <f t="shared" si="6"/>
        <v>151.5645</v>
      </c>
      <c r="L21" s="34">
        <f t="shared" si="7"/>
        <v>5330.523465</v>
      </c>
      <c r="M21" s="34"/>
      <c r="N21" s="9"/>
      <c r="O21" s="36"/>
    </row>
    <row r="22" s="2" customFormat="1" ht="62" customHeight="1" spans="1:15">
      <c r="A22" s="15">
        <v>8</v>
      </c>
      <c r="B22" s="21" t="s">
        <v>72</v>
      </c>
      <c r="C22" s="21" t="s">
        <v>80</v>
      </c>
      <c r="D22" s="22" t="s">
        <v>57</v>
      </c>
      <c r="E22" s="15">
        <v>43.72</v>
      </c>
      <c r="F22" s="19">
        <v>45</v>
      </c>
      <c r="G22" s="20">
        <v>80</v>
      </c>
      <c r="H22" s="19">
        <v>5</v>
      </c>
      <c r="I22" s="20">
        <f t="shared" si="4"/>
        <v>3.9</v>
      </c>
      <c r="J22" s="19">
        <f t="shared" si="5"/>
        <v>12.051</v>
      </c>
      <c r="K22" s="34">
        <f t="shared" si="6"/>
        <v>145.951</v>
      </c>
      <c r="L22" s="34">
        <f t="shared" si="7"/>
        <v>6380.97772</v>
      </c>
      <c r="M22" s="34"/>
      <c r="N22" s="9"/>
      <c r="O22" s="36"/>
    </row>
    <row r="23" s="2" customFormat="1" ht="62" customHeight="1" spans="1:15">
      <c r="A23" s="15">
        <v>9</v>
      </c>
      <c r="B23" s="21" t="s">
        <v>72</v>
      </c>
      <c r="C23" s="21" t="s">
        <v>81</v>
      </c>
      <c r="D23" s="22" t="s">
        <v>57</v>
      </c>
      <c r="E23" s="15">
        <v>179.03</v>
      </c>
      <c r="F23" s="19">
        <v>45</v>
      </c>
      <c r="G23" s="20">
        <v>55</v>
      </c>
      <c r="H23" s="19">
        <v>5</v>
      </c>
      <c r="I23" s="20">
        <f t="shared" si="4"/>
        <v>3.15</v>
      </c>
      <c r="J23" s="19">
        <f t="shared" si="5"/>
        <v>9.7335</v>
      </c>
      <c r="K23" s="34">
        <f t="shared" si="6"/>
        <v>117.8835</v>
      </c>
      <c r="L23" s="34">
        <f t="shared" si="7"/>
        <v>21104.683005</v>
      </c>
      <c r="M23" s="34"/>
      <c r="N23" s="9"/>
      <c r="O23" s="36"/>
    </row>
    <row r="24" s="2" customFormat="1" ht="62" customHeight="1" spans="1:15">
      <c r="A24" s="15">
        <v>10</v>
      </c>
      <c r="B24" s="21" t="s">
        <v>72</v>
      </c>
      <c r="C24" s="21" t="s">
        <v>82</v>
      </c>
      <c r="D24" s="22" t="s">
        <v>57</v>
      </c>
      <c r="E24" s="15">
        <v>75.45</v>
      </c>
      <c r="F24" s="19">
        <v>45</v>
      </c>
      <c r="G24" s="20">
        <v>50</v>
      </c>
      <c r="H24" s="19">
        <v>5</v>
      </c>
      <c r="I24" s="20">
        <f t="shared" si="4"/>
        <v>3</v>
      </c>
      <c r="J24" s="19">
        <f t="shared" si="5"/>
        <v>9.27</v>
      </c>
      <c r="K24" s="34">
        <f t="shared" si="6"/>
        <v>112.27</v>
      </c>
      <c r="L24" s="34">
        <f t="shared" si="7"/>
        <v>8470.7715</v>
      </c>
      <c r="M24" s="34"/>
      <c r="N24" s="9"/>
      <c r="O24" s="36"/>
    </row>
    <row r="25" s="3" customFormat="1" ht="62" customHeight="1" spans="1:15">
      <c r="A25" s="15">
        <v>11</v>
      </c>
      <c r="B25" s="21" t="s">
        <v>72</v>
      </c>
      <c r="C25" s="21" t="s">
        <v>83</v>
      </c>
      <c r="D25" s="22" t="s">
        <v>57</v>
      </c>
      <c r="E25" s="15">
        <v>30.69</v>
      </c>
      <c r="F25" s="19">
        <v>45</v>
      </c>
      <c r="G25" s="20">
        <v>40</v>
      </c>
      <c r="H25" s="19">
        <v>5</v>
      </c>
      <c r="I25" s="20">
        <f t="shared" si="4"/>
        <v>2.7</v>
      </c>
      <c r="J25" s="19">
        <f t="shared" si="5"/>
        <v>8.343</v>
      </c>
      <c r="K25" s="34">
        <f t="shared" si="6"/>
        <v>101.043</v>
      </c>
      <c r="L25" s="34">
        <f t="shared" si="7"/>
        <v>3101.00967</v>
      </c>
      <c r="M25" s="34"/>
      <c r="N25" s="40"/>
      <c r="O25" s="41"/>
    </row>
    <row r="26" s="2" customFormat="1" ht="62" customHeight="1" spans="1:15">
      <c r="A26" s="15">
        <v>12</v>
      </c>
      <c r="B26" s="21" t="s">
        <v>72</v>
      </c>
      <c r="C26" s="21" t="s">
        <v>84</v>
      </c>
      <c r="D26" s="22" t="s">
        <v>57</v>
      </c>
      <c r="E26" s="15">
        <v>239.01</v>
      </c>
      <c r="F26" s="19">
        <v>45</v>
      </c>
      <c r="G26" s="20">
        <v>35</v>
      </c>
      <c r="H26" s="19">
        <v>5</v>
      </c>
      <c r="I26" s="20">
        <f t="shared" si="4"/>
        <v>2.55</v>
      </c>
      <c r="J26" s="19">
        <f t="shared" si="5"/>
        <v>7.8795</v>
      </c>
      <c r="K26" s="34">
        <f t="shared" si="6"/>
        <v>95.4295</v>
      </c>
      <c r="L26" s="34">
        <f t="shared" si="7"/>
        <v>22808.604795</v>
      </c>
      <c r="M26" s="34"/>
      <c r="N26" s="9"/>
      <c r="O26" s="36"/>
    </row>
    <row r="27" s="2" customFormat="1" ht="27" customHeight="1" spans="1:15">
      <c r="A27" s="15">
        <v>13</v>
      </c>
      <c r="B27" s="25" t="s">
        <v>85</v>
      </c>
      <c r="C27" s="25" t="s">
        <v>86</v>
      </c>
      <c r="D27" s="26" t="s">
        <v>87</v>
      </c>
      <c r="E27" s="26">
        <v>1823</v>
      </c>
      <c r="F27" s="27">
        <v>8</v>
      </c>
      <c r="G27" s="28">
        <v>12</v>
      </c>
      <c r="H27" s="27">
        <v>3</v>
      </c>
      <c r="I27" s="20">
        <f t="shared" si="4"/>
        <v>0.69</v>
      </c>
      <c r="J27" s="19">
        <f t="shared" si="5"/>
        <v>2.1321</v>
      </c>
      <c r="K27" s="34">
        <f t="shared" si="6"/>
        <v>25.8221</v>
      </c>
      <c r="L27" s="34">
        <f t="shared" si="7"/>
        <v>47073.6883</v>
      </c>
      <c r="M27" s="34"/>
      <c r="N27" s="9"/>
      <c r="O27" s="36"/>
    </row>
    <row r="28" s="2" customFormat="1" ht="23" customHeight="1" spans="1:15">
      <c r="A28" s="15" t="s">
        <v>27</v>
      </c>
      <c r="B28" s="16" t="s">
        <v>28</v>
      </c>
      <c r="C28" s="17"/>
      <c r="D28" s="18"/>
      <c r="E28" s="15"/>
      <c r="F28" s="19"/>
      <c r="G28" s="20"/>
      <c r="H28" s="19"/>
      <c r="I28" s="20"/>
      <c r="J28" s="19"/>
      <c r="K28" s="34"/>
      <c r="L28" s="35">
        <f>L29+L86+L135+L182+L211+L259</f>
        <v>6281107.1612235</v>
      </c>
      <c r="M28" s="34"/>
      <c r="N28" s="9"/>
      <c r="O28" s="36"/>
    </row>
    <row r="29" s="2" customFormat="1" ht="41" customHeight="1" spans="1:15">
      <c r="A29" s="29" t="s">
        <v>88</v>
      </c>
      <c r="B29" s="16" t="s">
        <v>89</v>
      </c>
      <c r="C29" s="17"/>
      <c r="D29" s="18"/>
      <c r="E29" s="15"/>
      <c r="F29" s="19"/>
      <c r="G29" s="20"/>
      <c r="H29" s="19"/>
      <c r="I29" s="20"/>
      <c r="J29" s="19"/>
      <c r="K29" s="34"/>
      <c r="L29" s="35">
        <f>SUM(L30:L85)</f>
        <v>1596846.6722191</v>
      </c>
      <c r="M29" s="34"/>
      <c r="N29" s="9"/>
      <c r="O29" s="36"/>
    </row>
    <row r="30" s="2" customFormat="1" ht="90" spans="1:15">
      <c r="A30" s="15">
        <v>1</v>
      </c>
      <c r="B30" s="21" t="s">
        <v>90</v>
      </c>
      <c r="C30" s="21" t="s">
        <v>91</v>
      </c>
      <c r="D30" s="22" t="s">
        <v>92</v>
      </c>
      <c r="E30" s="22">
        <v>2</v>
      </c>
      <c r="F30" s="19">
        <v>1500</v>
      </c>
      <c r="G30" s="19">
        <v>53000</v>
      </c>
      <c r="H30" s="19">
        <v>500</v>
      </c>
      <c r="I30" s="20">
        <f t="shared" ref="I30:I63" si="8">(F30+G30+H30)*$I$4</f>
        <v>1650</v>
      </c>
      <c r="J30" s="19">
        <f t="shared" ref="J30:J63" si="9">(F30+G30+H30+I30)*$J$4</f>
        <v>5098.5</v>
      </c>
      <c r="K30" s="34">
        <f t="shared" ref="K30:K61" si="10">F30+G30+H30+I30+J30</f>
        <v>61748.5</v>
      </c>
      <c r="L30" s="34">
        <f t="shared" ref="L30:L61" si="11">K30*E30</f>
        <v>123497</v>
      </c>
      <c r="M30" s="34"/>
      <c r="N30" s="9"/>
      <c r="O30" s="36"/>
    </row>
    <row r="31" s="2" customFormat="1" ht="56.25" spans="1:15">
      <c r="A31" s="30">
        <v>2</v>
      </c>
      <c r="B31" s="21" t="s">
        <v>93</v>
      </c>
      <c r="C31" s="21" t="s">
        <v>94</v>
      </c>
      <c r="D31" s="22" t="s">
        <v>92</v>
      </c>
      <c r="E31" s="15">
        <v>1</v>
      </c>
      <c r="F31" s="19">
        <v>650</v>
      </c>
      <c r="G31" s="19">
        <v>22955</v>
      </c>
      <c r="H31" s="19">
        <v>50</v>
      </c>
      <c r="I31" s="20">
        <f t="shared" si="8"/>
        <v>709.65</v>
      </c>
      <c r="J31" s="19">
        <f t="shared" si="9"/>
        <v>2192.8185</v>
      </c>
      <c r="K31" s="34">
        <f t="shared" si="10"/>
        <v>26557.4685</v>
      </c>
      <c r="L31" s="34">
        <f t="shared" si="11"/>
        <v>26557.4685</v>
      </c>
      <c r="M31" s="34"/>
      <c r="N31" s="9">
        <v>2000</v>
      </c>
      <c r="O31" s="9">
        <f>G31-N31</f>
        <v>20955</v>
      </c>
    </row>
    <row r="32" s="2" customFormat="1" ht="56.25" spans="1:15">
      <c r="A32" s="15">
        <v>3</v>
      </c>
      <c r="B32" s="21" t="s">
        <v>93</v>
      </c>
      <c r="C32" s="21" t="s">
        <v>95</v>
      </c>
      <c r="D32" s="22" t="s">
        <v>92</v>
      </c>
      <c r="E32" s="15">
        <v>1</v>
      </c>
      <c r="F32" s="19">
        <v>650</v>
      </c>
      <c r="G32" s="19">
        <v>14415</v>
      </c>
      <c r="H32" s="19">
        <v>50</v>
      </c>
      <c r="I32" s="20">
        <f t="shared" si="8"/>
        <v>453.45</v>
      </c>
      <c r="J32" s="19">
        <f t="shared" si="9"/>
        <v>1401.1605</v>
      </c>
      <c r="K32" s="34">
        <f t="shared" si="10"/>
        <v>16969.6105</v>
      </c>
      <c r="L32" s="34">
        <f t="shared" si="11"/>
        <v>16969.6105</v>
      </c>
      <c r="M32" s="34"/>
      <c r="N32" s="9">
        <v>2000</v>
      </c>
      <c r="O32" s="9">
        <f>G32-N32</f>
        <v>12415</v>
      </c>
    </row>
    <row r="33" s="2" customFormat="1" ht="56.25" spans="1:15">
      <c r="A33" s="15">
        <v>4</v>
      </c>
      <c r="B33" s="21" t="s">
        <v>93</v>
      </c>
      <c r="C33" s="21" t="s">
        <v>96</v>
      </c>
      <c r="D33" s="22" t="s">
        <v>92</v>
      </c>
      <c r="E33" s="15">
        <v>3</v>
      </c>
      <c r="F33" s="19">
        <v>650</v>
      </c>
      <c r="G33" s="19">
        <v>20907</v>
      </c>
      <c r="H33" s="19">
        <v>50</v>
      </c>
      <c r="I33" s="20">
        <f t="shared" si="8"/>
        <v>648.21</v>
      </c>
      <c r="J33" s="19">
        <f t="shared" si="9"/>
        <v>2002.9689</v>
      </c>
      <c r="K33" s="34">
        <f t="shared" si="10"/>
        <v>24258.1789</v>
      </c>
      <c r="L33" s="34">
        <f t="shared" si="11"/>
        <v>72774.5367</v>
      </c>
      <c r="M33" s="34"/>
      <c r="N33" s="9">
        <v>2000</v>
      </c>
      <c r="O33" s="9">
        <f>G33-N33</f>
        <v>18907</v>
      </c>
    </row>
    <row r="34" s="2" customFormat="1" ht="56.25" spans="1:15">
      <c r="A34" s="30">
        <v>5</v>
      </c>
      <c r="B34" s="21" t="s">
        <v>93</v>
      </c>
      <c r="C34" s="21" t="s">
        <v>97</v>
      </c>
      <c r="D34" s="22" t="s">
        <v>92</v>
      </c>
      <c r="E34" s="15">
        <v>3</v>
      </c>
      <c r="F34" s="19">
        <v>650</v>
      </c>
      <c r="G34" s="19">
        <v>20907</v>
      </c>
      <c r="H34" s="19">
        <v>50</v>
      </c>
      <c r="I34" s="20">
        <f t="shared" si="8"/>
        <v>648.21</v>
      </c>
      <c r="J34" s="19">
        <f t="shared" si="9"/>
        <v>2002.9689</v>
      </c>
      <c r="K34" s="34">
        <f t="shared" si="10"/>
        <v>24258.1789</v>
      </c>
      <c r="L34" s="34">
        <f t="shared" si="11"/>
        <v>72774.5367</v>
      </c>
      <c r="M34" s="34"/>
      <c r="N34" s="9">
        <v>2000</v>
      </c>
      <c r="O34" s="9">
        <f>G34-N34</f>
        <v>18907</v>
      </c>
    </row>
    <row r="35" s="2" customFormat="1" ht="56.25" spans="1:15">
      <c r="A35" s="15">
        <v>6</v>
      </c>
      <c r="B35" s="21" t="s">
        <v>93</v>
      </c>
      <c r="C35" s="21" t="s">
        <v>98</v>
      </c>
      <c r="D35" s="22" t="s">
        <v>92</v>
      </c>
      <c r="E35" s="15">
        <v>1</v>
      </c>
      <c r="F35" s="19">
        <v>650</v>
      </c>
      <c r="G35" s="19">
        <v>21719</v>
      </c>
      <c r="H35" s="19">
        <v>50</v>
      </c>
      <c r="I35" s="20">
        <f t="shared" si="8"/>
        <v>672.57</v>
      </c>
      <c r="J35" s="19">
        <f t="shared" si="9"/>
        <v>2078.2413</v>
      </c>
      <c r="K35" s="34">
        <f t="shared" si="10"/>
        <v>25169.8113</v>
      </c>
      <c r="L35" s="34">
        <f t="shared" si="11"/>
        <v>25169.8113</v>
      </c>
      <c r="M35" s="34"/>
      <c r="N35" s="9">
        <v>2000</v>
      </c>
      <c r="O35" s="9">
        <f>G35-N35</f>
        <v>19719</v>
      </c>
    </row>
    <row r="36" s="2" customFormat="1" ht="56.25" spans="1:15">
      <c r="A36" s="15">
        <v>7</v>
      </c>
      <c r="B36" s="21" t="s">
        <v>99</v>
      </c>
      <c r="C36" s="21" t="s">
        <v>100</v>
      </c>
      <c r="D36" s="22" t="s">
        <v>92</v>
      </c>
      <c r="E36" s="15">
        <v>1</v>
      </c>
      <c r="F36" s="19">
        <v>450</v>
      </c>
      <c r="G36" s="19">
        <v>10400</v>
      </c>
      <c r="H36" s="19">
        <v>100</v>
      </c>
      <c r="I36" s="20">
        <f t="shared" si="8"/>
        <v>328.5</v>
      </c>
      <c r="J36" s="19">
        <f t="shared" si="9"/>
        <v>1015.065</v>
      </c>
      <c r="K36" s="34">
        <f t="shared" si="10"/>
        <v>12293.565</v>
      </c>
      <c r="L36" s="34">
        <f t="shared" si="11"/>
        <v>12293.565</v>
      </c>
      <c r="M36" s="34"/>
      <c r="N36" s="9"/>
      <c r="O36" s="36"/>
    </row>
    <row r="37" s="2" customFormat="1" ht="45" spans="1:15">
      <c r="A37" s="30">
        <v>8</v>
      </c>
      <c r="B37" s="21" t="s">
        <v>99</v>
      </c>
      <c r="C37" s="21" t="s">
        <v>101</v>
      </c>
      <c r="D37" s="22" t="s">
        <v>92</v>
      </c>
      <c r="E37" s="15">
        <v>1</v>
      </c>
      <c r="F37" s="19">
        <v>450</v>
      </c>
      <c r="G37" s="19">
        <v>19000</v>
      </c>
      <c r="H37" s="19">
        <v>100</v>
      </c>
      <c r="I37" s="20">
        <f t="shared" si="8"/>
        <v>586.5</v>
      </c>
      <c r="J37" s="19">
        <f t="shared" si="9"/>
        <v>1812.285</v>
      </c>
      <c r="K37" s="34">
        <f t="shared" si="10"/>
        <v>21948.785</v>
      </c>
      <c r="L37" s="34">
        <f t="shared" si="11"/>
        <v>21948.785</v>
      </c>
      <c r="M37" s="34"/>
      <c r="N37" s="9"/>
      <c r="O37" s="36"/>
    </row>
    <row r="38" s="2" customFormat="1" ht="56.25" spans="1:15">
      <c r="A38" s="15">
        <v>9</v>
      </c>
      <c r="B38" s="21" t="s">
        <v>102</v>
      </c>
      <c r="C38" s="21" t="s">
        <v>103</v>
      </c>
      <c r="D38" s="22" t="s">
        <v>92</v>
      </c>
      <c r="E38" s="15">
        <v>1</v>
      </c>
      <c r="F38" s="19">
        <v>550</v>
      </c>
      <c r="G38" s="20">
        <v>48440</v>
      </c>
      <c r="H38" s="19">
        <v>50</v>
      </c>
      <c r="I38" s="20">
        <f t="shared" si="8"/>
        <v>1471.2</v>
      </c>
      <c r="J38" s="19">
        <f t="shared" si="9"/>
        <v>4546.008</v>
      </c>
      <c r="K38" s="34">
        <f t="shared" si="10"/>
        <v>55057.208</v>
      </c>
      <c r="L38" s="34">
        <f t="shared" si="11"/>
        <v>55057.208</v>
      </c>
      <c r="M38" s="34"/>
      <c r="N38" s="9">
        <v>2000</v>
      </c>
      <c r="O38" s="9">
        <f t="shared" ref="O38:O46" si="12">G38-N38</f>
        <v>46440</v>
      </c>
    </row>
    <row r="39" s="2" customFormat="1" ht="56.25" spans="1:15">
      <c r="A39" s="15">
        <v>10</v>
      </c>
      <c r="B39" s="21" t="s">
        <v>102</v>
      </c>
      <c r="C39" s="21" t="s">
        <v>104</v>
      </c>
      <c r="D39" s="22" t="s">
        <v>92</v>
      </c>
      <c r="E39" s="15">
        <v>1</v>
      </c>
      <c r="F39" s="19">
        <v>550</v>
      </c>
      <c r="G39" s="20">
        <v>8059</v>
      </c>
      <c r="H39" s="19">
        <v>50</v>
      </c>
      <c r="I39" s="20">
        <f t="shared" si="8"/>
        <v>259.77</v>
      </c>
      <c r="J39" s="19">
        <f t="shared" si="9"/>
        <v>802.6893</v>
      </c>
      <c r="K39" s="34">
        <f t="shared" si="10"/>
        <v>9721.4593</v>
      </c>
      <c r="L39" s="34">
        <f t="shared" si="11"/>
        <v>9721.4593</v>
      </c>
      <c r="M39" s="34"/>
      <c r="N39" s="9">
        <v>2000</v>
      </c>
      <c r="O39" s="9">
        <f t="shared" si="12"/>
        <v>6059</v>
      </c>
    </row>
    <row r="40" s="2" customFormat="1" ht="56.25" spans="1:15">
      <c r="A40" s="30">
        <v>11</v>
      </c>
      <c r="B40" s="21" t="s">
        <v>102</v>
      </c>
      <c r="C40" s="21" t="s">
        <v>105</v>
      </c>
      <c r="D40" s="22" t="s">
        <v>92</v>
      </c>
      <c r="E40" s="15">
        <v>1</v>
      </c>
      <c r="F40" s="19">
        <v>550</v>
      </c>
      <c r="G40" s="20">
        <v>16442</v>
      </c>
      <c r="H40" s="19">
        <v>50</v>
      </c>
      <c r="I40" s="20">
        <f t="shared" si="8"/>
        <v>511.26</v>
      </c>
      <c r="J40" s="19">
        <f t="shared" si="9"/>
        <v>1579.7934</v>
      </c>
      <c r="K40" s="34">
        <f t="shared" si="10"/>
        <v>19133.0534</v>
      </c>
      <c r="L40" s="34">
        <f t="shared" si="11"/>
        <v>19133.0534</v>
      </c>
      <c r="M40" s="34"/>
      <c r="N40" s="9">
        <v>2000</v>
      </c>
      <c r="O40" s="9">
        <f t="shared" si="12"/>
        <v>14442</v>
      </c>
    </row>
    <row r="41" s="2" customFormat="1" ht="56.25" spans="1:15">
      <c r="A41" s="15">
        <v>12</v>
      </c>
      <c r="B41" s="21" t="s">
        <v>102</v>
      </c>
      <c r="C41" s="21" t="s">
        <v>106</v>
      </c>
      <c r="D41" s="22" t="s">
        <v>92</v>
      </c>
      <c r="E41" s="15">
        <v>1</v>
      </c>
      <c r="F41" s="19">
        <v>550</v>
      </c>
      <c r="G41" s="20">
        <v>16678</v>
      </c>
      <c r="H41" s="19">
        <v>50</v>
      </c>
      <c r="I41" s="20">
        <f t="shared" si="8"/>
        <v>518.34</v>
      </c>
      <c r="J41" s="19">
        <f t="shared" si="9"/>
        <v>1601.6706</v>
      </c>
      <c r="K41" s="34">
        <f t="shared" si="10"/>
        <v>19398.0106</v>
      </c>
      <c r="L41" s="34">
        <f t="shared" si="11"/>
        <v>19398.0106</v>
      </c>
      <c r="M41" s="34"/>
      <c r="N41" s="9">
        <v>2000</v>
      </c>
      <c r="O41" s="9">
        <f t="shared" si="12"/>
        <v>14678</v>
      </c>
    </row>
    <row r="42" s="2" customFormat="1" ht="56.25" spans="1:15">
      <c r="A42" s="15">
        <v>13</v>
      </c>
      <c r="B42" s="21" t="s">
        <v>102</v>
      </c>
      <c r="C42" s="21" t="s">
        <v>107</v>
      </c>
      <c r="D42" s="22" t="s">
        <v>92</v>
      </c>
      <c r="E42" s="15">
        <v>1</v>
      </c>
      <c r="F42" s="19">
        <v>550</v>
      </c>
      <c r="G42" s="20">
        <v>13533</v>
      </c>
      <c r="H42" s="19">
        <v>50</v>
      </c>
      <c r="I42" s="20">
        <f t="shared" si="8"/>
        <v>423.99</v>
      </c>
      <c r="J42" s="19">
        <f t="shared" si="9"/>
        <v>1310.1291</v>
      </c>
      <c r="K42" s="34">
        <f t="shared" si="10"/>
        <v>15867.1191</v>
      </c>
      <c r="L42" s="34">
        <f t="shared" si="11"/>
        <v>15867.1191</v>
      </c>
      <c r="M42" s="34"/>
      <c r="N42" s="9">
        <v>2000</v>
      </c>
      <c r="O42" s="9">
        <f t="shared" si="12"/>
        <v>11533</v>
      </c>
    </row>
    <row r="43" s="2" customFormat="1" ht="56.25" spans="1:15">
      <c r="A43" s="30">
        <v>14</v>
      </c>
      <c r="B43" s="21" t="s">
        <v>102</v>
      </c>
      <c r="C43" s="21" t="s">
        <v>108</v>
      </c>
      <c r="D43" s="22" t="s">
        <v>92</v>
      </c>
      <c r="E43" s="15">
        <v>1</v>
      </c>
      <c r="F43" s="19">
        <v>550</v>
      </c>
      <c r="G43" s="20">
        <v>48440</v>
      </c>
      <c r="H43" s="19">
        <v>50</v>
      </c>
      <c r="I43" s="20">
        <f t="shared" si="8"/>
        <v>1471.2</v>
      </c>
      <c r="J43" s="19">
        <f t="shared" si="9"/>
        <v>4546.008</v>
      </c>
      <c r="K43" s="34">
        <f t="shared" si="10"/>
        <v>55057.208</v>
      </c>
      <c r="L43" s="34">
        <f t="shared" si="11"/>
        <v>55057.208</v>
      </c>
      <c r="M43" s="34"/>
      <c r="N43" s="9">
        <v>2000</v>
      </c>
      <c r="O43" s="9">
        <f t="shared" si="12"/>
        <v>46440</v>
      </c>
    </row>
    <row r="44" s="2" customFormat="1" ht="56.25" spans="1:15">
      <c r="A44" s="15">
        <v>15</v>
      </c>
      <c r="B44" s="21" t="s">
        <v>102</v>
      </c>
      <c r="C44" s="21" t="s">
        <v>109</v>
      </c>
      <c r="D44" s="22" t="s">
        <v>92</v>
      </c>
      <c r="E44" s="15">
        <v>1</v>
      </c>
      <c r="F44" s="19">
        <v>550</v>
      </c>
      <c r="G44" s="20">
        <v>8059</v>
      </c>
      <c r="H44" s="19">
        <v>50</v>
      </c>
      <c r="I44" s="20">
        <f t="shared" si="8"/>
        <v>259.77</v>
      </c>
      <c r="J44" s="19">
        <f t="shared" si="9"/>
        <v>802.6893</v>
      </c>
      <c r="K44" s="34">
        <f t="shared" si="10"/>
        <v>9721.4593</v>
      </c>
      <c r="L44" s="34">
        <f t="shared" si="11"/>
        <v>9721.4593</v>
      </c>
      <c r="M44" s="34"/>
      <c r="N44" s="9">
        <v>2000</v>
      </c>
      <c r="O44" s="9">
        <f t="shared" si="12"/>
        <v>6059</v>
      </c>
    </row>
    <row r="45" s="2" customFormat="1" ht="58" customHeight="1" spans="1:15">
      <c r="A45" s="15">
        <v>16</v>
      </c>
      <c r="B45" s="21" t="s">
        <v>102</v>
      </c>
      <c r="C45" s="21" t="s">
        <v>110</v>
      </c>
      <c r="D45" s="22" t="s">
        <v>92</v>
      </c>
      <c r="E45" s="15">
        <v>1</v>
      </c>
      <c r="F45" s="19">
        <v>550</v>
      </c>
      <c r="G45" s="20">
        <v>17081</v>
      </c>
      <c r="H45" s="19">
        <v>50</v>
      </c>
      <c r="I45" s="20">
        <f t="shared" si="8"/>
        <v>530.43</v>
      </c>
      <c r="J45" s="19">
        <f t="shared" si="9"/>
        <v>1639.0287</v>
      </c>
      <c r="K45" s="34">
        <f t="shared" si="10"/>
        <v>19850.4587</v>
      </c>
      <c r="L45" s="34">
        <f t="shared" si="11"/>
        <v>19850.4587</v>
      </c>
      <c r="M45" s="34"/>
      <c r="N45" s="9">
        <v>2000</v>
      </c>
      <c r="O45" s="9">
        <f t="shared" si="12"/>
        <v>15081</v>
      </c>
    </row>
    <row r="46" s="2" customFormat="1" ht="56.25" spans="1:15">
      <c r="A46" s="30">
        <v>17</v>
      </c>
      <c r="B46" s="21" t="s">
        <v>102</v>
      </c>
      <c r="C46" s="21" t="s">
        <v>111</v>
      </c>
      <c r="D46" s="22" t="s">
        <v>92</v>
      </c>
      <c r="E46" s="15">
        <v>1</v>
      </c>
      <c r="F46" s="19">
        <v>550</v>
      </c>
      <c r="G46" s="20">
        <v>16678</v>
      </c>
      <c r="H46" s="19">
        <v>50</v>
      </c>
      <c r="I46" s="20">
        <f t="shared" si="8"/>
        <v>518.34</v>
      </c>
      <c r="J46" s="19">
        <f t="shared" si="9"/>
        <v>1601.6706</v>
      </c>
      <c r="K46" s="34">
        <f t="shared" si="10"/>
        <v>19398.0106</v>
      </c>
      <c r="L46" s="34">
        <f t="shared" si="11"/>
        <v>19398.0106</v>
      </c>
      <c r="M46" s="34"/>
      <c r="N46" s="9">
        <v>2000</v>
      </c>
      <c r="O46" s="9">
        <f t="shared" si="12"/>
        <v>14678</v>
      </c>
    </row>
    <row r="47" s="2" customFormat="1" ht="33.75" spans="1:15">
      <c r="A47" s="15">
        <v>18</v>
      </c>
      <c r="B47" s="24" t="s">
        <v>112</v>
      </c>
      <c r="C47" s="24" t="s">
        <v>113</v>
      </c>
      <c r="D47" s="22" t="s">
        <v>114</v>
      </c>
      <c r="E47" s="15">
        <v>1</v>
      </c>
      <c r="F47" s="19">
        <v>200</v>
      </c>
      <c r="G47" s="20">
        <v>2300</v>
      </c>
      <c r="H47" s="19">
        <v>300</v>
      </c>
      <c r="I47" s="20">
        <f t="shared" si="8"/>
        <v>84</v>
      </c>
      <c r="J47" s="19">
        <f t="shared" si="9"/>
        <v>259.56</v>
      </c>
      <c r="K47" s="34">
        <f t="shared" si="10"/>
        <v>3143.56</v>
      </c>
      <c r="L47" s="34">
        <f t="shared" si="11"/>
        <v>3143.56</v>
      </c>
      <c r="M47" s="34"/>
      <c r="N47" s="9"/>
      <c r="O47" s="36"/>
    </row>
    <row r="48" s="2" customFormat="1" ht="67.5" spans="1:15">
      <c r="A48" s="15">
        <v>19</v>
      </c>
      <c r="B48" s="21" t="s">
        <v>115</v>
      </c>
      <c r="C48" s="21" t="s">
        <v>116</v>
      </c>
      <c r="D48" s="22" t="s">
        <v>114</v>
      </c>
      <c r="E48" s="15">
        <v>1</v>
      </c>
      <c r="F48" s="19">
        <v>200</v>
      </c>
      <c r="G48" s="20">
        <v>7000</v>
      </c>
      <c r="H48" s="19">
        <v>500</v>
      </c>
      <c r="I48" s="20">
        <f t="shared" si="8"/>
        <v>231</v>
      </c>
      <c r="J48" s="19">
        <f t="shared" si="9"/>
        <v>713.79</v>
      </c>
      <c r="K48" s="34">
        <f t="shared" si="10"/>
        <v>8644.79</v>
      </c>
      <c r="L48" s="34">
        <f t="shared" si="11"/>
        <v>8644.79</v>
      </c>
      <c r="M48" s="34"/>
      <c r="N48" s="9"/>
      <c r="O48" s="36"/>
    </row>
    <row r="49" s="2" customFormat="1" ht="67.5" spans="1:15">
      <c r="A49" s="30">
        <v>20</v>
      </c>
      <c r="B49" s="21" t="s">
        <v>117</v>
      </c>
      <c r="C49" s="21" t="s">
        <v>118</v>
      </c>
      <c r="D49" s="22" t="s">
        <v>114</v>
      </c>
      <c r="E49" s="15">
        <v>1</v>
      </c>
      <c r="F49" s="19">
        <v>2000</v>
      </c>
      <c r="G49" s="20">
        <v>102000</v>
      </c>
      <c r="H49" s="19">
        <v>200</v>
      </c>
      <c r="I49" s="20">
        <f t="shared" si="8"/>
        <v>3126</v>
      </c>
      <c r="J49" s="19">
        <f t="shared" si="9"/>
        <v>9659.34</v>
      </c>
      <c r="K49" s="34">
        <f t="shared" si="10"/>
        <v>116985.34</v>
      </c>
      <c r="L49" s="34">
        <f t="shared" si="11"/>
        <v>116985.34</v>
      </c>
      <c r="M49" s="34"/>
      <c r="N49" s="9"/>
      <c r="O49" s="36"/>
    </row>
    <row r="50" s="2" customFormat="1" ht="78.75" spans="1:15">
      <c r="A50" s="15">
        <v>21</v>
      </c>
      <c r="B50" s="21" t="s">
        <v>55</v>
      </c>
      <c r="C50" s="21" t="s">
        <v>119</v>
      </c>
      <c r="D50" s="22" t="s">
        <v>57</v>
      </c>
      <c r="E50" s="15">
        <v>167.67</v>
      </c>
      <c r="F50" s="19">
        <v>18</v>
      </c>
      <c r="G50" s="20">
        <v>714</v>
      </c>
      <c r="H50" s="19">
        <v>5</v>
      </c>
      <c r="I50" s="20">
        <f t="shared" si="8"/>
        <v>22.11</v>
      </c>
      <c r="J50" s="19">
        <f t="shared" si="9"/>
        <v>68.3199</v>
      </c>
      <c r="K50" s="34">
        <f t="shared" si="10"/>
        <v>827.4299</v>
      </c>
      <c r="L50" s="34">
        <f t="shared" si="11"/>
        <v>138735.171333</v>
      </c>
      <c r="M50" s="34"/>
      <c r="N50" s="9"/>
      <c r="O50" s="36"/>
    </row>
    <row r="51" s="2" customFormat="1" ht="78.75" spans="1:15">
      <c r="A51" s="15">
        <v>22</v>
      </c>
      <c r="B51" s="21" t="s">
        <v>55</v>
      </c>
      <c r="C51" s="21" t="s">
        <v>120</v>
      </c>
      <c r="D51" s="22" t="s">
        <v>57</v>
      </c>
      <c r="E51" s="15">
        <v>406.34</v>
      </c>
      <c r="F51" s="19">
        <v>18</v>
      </c>
      <c r="G51" s="20">
        <v>543</v>
      </c>
      <c r="H51" s="19">
        <v>5</v>
      </c>
      <c r="I51" s="20">
        <f t="shared" si="8"/>
        <v>16.98</v>
      </c>
      <c r="J51" s="19">
        <f t="shared" si="9"/>
        <v>52.4682</v>
      </c>
      <c r="K51" s="34">
        <f t="shared" si="10"/>
        <v>635.4482</v>
      </c>
      <c r="L51" s="34">
        <f t="shared" si="11"/>
        <v>258208.021588</v>
      </c>
      <c r="M51" s="34"/>
      <c r="N51" s="9"/>
      <c r="O51" s="36"/>
    </row>
    <row r="52" s="2" customFormat="1" ht="78.75" spans="1:15">
      <c r="A52" s="30">
        <v>23</v>
      </c>
      <c r="B52" s="21" t="s">
        <v>55</v>
      </c>
      <c r="C52" s="21" t="s">
        <v>121</v>
      </c>
      <c r="D52" s="22" t="s">
        <v>57</v>
      </c>
      <c r="E52" s="15">
        <v>288.05</v>
      </c>
      <c r="F52" s="19">
        <v>18</v>
      </c>
      <c r="G52" s="20">
        <v>543.4</v>
      </c>
      <c r="H52" s="19">
        <v>5</v>
      </c>
      <c r="I52" s="20">
        <f t="shared" si="8"/>
        <v>16.992</v>
      </c>
      <c r="J52" s="19">
        <f t="shared" si="9"/>
        <v>52.50528</v>
      </c>
      <c r="K52" s="34">
        <f t="shared" si="10"/>
        <v>635.89728</v>
      </c>
      <c r="L52" s="34">
        <f t="shared" si="11"/>
        <v>183170.211504</v>
      </c>
      <c r="M52" s="34"/>
      <c r="N52" s="9"/>
      <c r="O52" s="36"/>
    </row>
    <row r="53" s="2" customFormat="1" ht="78.75" spans="1:15">
      <c r="A53" s="15">
        <v>24</v>
      </c>
      <c r="B53" s="21" t="s">
        <v>55</v>
      </c>
      <c r="C53" s="21" t="s">
        <v>122</v>
      </c>
      <c r="D53" s="22" t="s">
        <v>57</v>
      </c>
      <c r="E53" s="15">
        <v>211.62</v>
      </c>
      <c r="F53" s="19">
        <v>18</v>
      </c>
      <c r="G53" s="20">
        <v>427</v>
      </c>
      <c r="H53" s="19">
        <v>5</v>
      </c>
      <c r="I53" s="20">
        <f t="shared" si="8"/>
        <v>13.5</v>
      </c>
      <c r="J53" s="19">
        <f t="shared" si="9"/>
        <v>41.715</v>
      </c>
      <c r="K53" s="34">
        <f t="shared" si="10"/>
        <v>505.215</v>
      </c>
      <c r="L53" s="34">
        <f t="shared" si="11"/>
        <v>106913.5983</v>
      </c>
      <c r="M53" s="34"/>
      <c r="N53" s="9"/>
      <c r="O53" s="36"/>
    </row>
    <row r="54" s="2" customFormat="1" ht="78.75" spans="1:15">
      <c r="A54" s="15">
        <v>25</v>
      </c>
      <c r="B54" s="21" t="s">
        <v>55</v>
      </c>
      <c r="C54" s="21" t="s">
        <v>123</v>
      </c>
      <c r="D54" s="22" t="s">
        <v>57</v>
      </c>
      <c r="E54" s="15">
        <v>148.21</v>
      </c>
      <c r="F54" s="19">
        <v>18</v>
      </c>
      <c r="G54" s="20">
        <v>338.1</v>
      </c>
      <c r="H54" s="19">
        <v>5</v>
      </c>
      <c r="I54" s="20">
        <f t="shared" si="8"/>
        <v>10.833</v>
      </c>
      <c r="J54" s="19">
        <f t="shared" si="9"/>
        <v>33.47397</v>
      </c>
      <c r="K54" s="34">
        <f t="shared" si="10"/>
        <v>405.40697</v>
      </c>
      <c r="L54" s="34">
        <f t="shared" si="11"/>
        <v>60085.3670237</v>
      </c>
      <c r="M54" s="34"/>
      <c r="N54" s="9"/>
      <c r="O54" s="36"/>
    </row>
    <row r="55" s="2" customFormat="1" ht="78.75" spans="1:15">
      <c r="A55" s="30">
        <v>26</v>
      </c>
      <c r="B55" s="21" t="s">
        <v>55</v>
      </c>
      <c r="C55" s="21" t="s">
        <v>124</v>
      </c>
      <c r="D55" s="22" t="s">
        <v>57</v>
      </c>
      <c r="E55" s="15">
        <v>25.96</v>
      </c>
      <c r="F55" s="19">
        <v>15</v>
      </c>
      <c r="G55" s="20">
        <v>81.2</v>
      </c>
      <c r="H55" s="19">
        <v>5</v>
      </c>
      <c r="I55" s="20">
        <f t="shared" si="8"/>
        <v>3.036</v>
      </c>
      <c r="J55" s="19">
        <f t="shared" si="9"/>
        <v>9.38124</v>
      </c>
      <c r="K55" s="34">
        <f t="shared" si="10"/>
        <v>113.61724</v>
      </c>
      <c r="L55" s="34">
        <f t="shared" si="11"/>
        <v>2949.5035504</v>
      </c>
      <c r="M55" s="34"/>
      <c r="N55" s="9"/>
      <c r="O55" s="36"/>
    </row>
    <row r="56" s="3" customFormat="1" ht="58" customHeight="1" spans="1:15">
      <c r="A56" s="15">
        <v>27</v>
      </c>
      <c r="B56" s="21" t="s">
        <v>55</v>
      </c>
      <c r="C56" s="21" t="s">
        <v>125</v>
      </c>
      <c r="D56" s="22" t="s">
        <v>57</v>
      </c>
      <c r="E56" s="15">
        <v>48</v>
      </c>
      <c r="F56" s="19">
        <v>16</v>
      </c>
      <c r="G56" s="20">
        <v>80</v>
      </c>
      <c r="H56" s="19">
        <v>5</v>
      </c>
      <c r="I56" s="20">
        <f t="shared" si="8"/>
        <v>3.03</v>
      </c>
      <c r="J56" s="19">
        <f t="shared" si="9"/>
        <v>9.3627</v>
      </c>
      <c r="K56" s="34">
        <f t="shared" si="10"/>
        <v>113.3927</v>
      </c>
      <c r="L56" s="34">
        <f t="shared" si="11"/>
        <v>5442.8496</v>
      </c>
      <c r="M56" s="34"/>
      <c r="N56" s="40"/>
      <c r="O56" s="41"/>
    </row>
    <row r="57" s="2" customFormat="1" ht="78.75" spans="1:15">
      <c r="A57" s="15">
        <v>28</v>
      </c>
      <c r="B57" s="21" t="s">
        <v>59</v>
      </c>
      <c r="C57" s="21" t="s">
        <v>126</v>
      </c>
      <c r="D57" s="22" t="s">
        <v>61</v>
      </c>
      <c r="E57" s="15">
        <v>2</v>
      </c>
      <c r="F57" s="19">
        <v>100</v>
      </c>
      <c r="G57" s="20">
        <v>300</v>
      </c>
      <c r="H57" s="19">
        <v>5</v>
      </c>
      <c r="I57" s="20">
        <f t="shared" si="8"/>
        <v>12.15</v>
      </c>
      <c r="J57" s="19">
        <f t="shared" si="9"/>
        <v>37.5435</v>
      </c>
      <c r="K57" s="34">
        <f t="shared" si="10"/>
        <v>454.6935</v>
      </c>
      <c r="L57" s="34">
        <f t="shared" si="11"/>
        <v>909.387</v>
      </c>
      <c r="M57" s="34"/>
      <c r="N57" s="9"/>
      <c r="O57" s="36"/>
    </row>
    <row r="58" s="2" customFormat="1" ht="78.75" spans="1:15">
      <c r="A58" s="30">
        <v>29</v>
      </c>
      <c r="B58" s="21" t="s">
        <v>59</v>
      </c>
      <c r="C58" s="21" t="s">
        <v>127</v>
      </c>
      <c r="D58" s="22" t="s">
        <v>61</v>
      </c>
      <c r="E58" s="15">
        <v>4</v>
      </c>
      <c r="F58" s="19">
        <v>100</v>
      </c>
      <c r="G58" s="20">
        <v>300</v>
      </c>
      <c r="H58" s="19">
        <v>5</v>
      </c>
      <c r="I58" s="20">
        <f t="shared" si="8"/>
        <v>12.15</v>
      </c>
      <c r="J58" s="19">
        <f t="shared" si="9"/>
        <v>37.5435</v>
      </c>
      <c r="K58" s="34">
        <f t="shared" ref="K58:K63" si="13">F58+G58+H58+I58+J58</f>
        <v>454.6935</v>
      </c>
      <c r="L58" s="34">
        <f t="shared" ref="L58:L63" si="14">K58*E58</f>
        <v>1818.774</v>
      </c>
      <c r="M58" s="34"/>
      <c r="N58" s="9"/>
      <c r="O58" s="36"/>
    </row>
    <row r="59" s="2" customFormat="1" ht="78.75" spans="1:15">
      <c r="A59" s="15">
        <v>30</v>
      </c>
      <c r="B59" s="21" t="s">
        <v>59</v>
      </c>
      <c r="C59" s="21" t="s">
        <v>128</v>
      </c>
      <c r="D59" s="22" t="s">
        <v>61</v>
      </c>
      <c r="E59" s="15">
        <v>4</v>
      </c>
      <c r="F59" s="19">
        <v>100</v>
      </c>
      <c r="G59" s="20">
        <v>300</v>
      </c>
      <c r="H59" s="19">
        <v>5</v>
      </c>
      <c r="I59" s="20">
        <f t="shared" si="8"/>
        <v>12.15</v>
      </c>
      <c r="J59" s="19">
        <f t="shared" si="9"/>
        <v>37.5435</v>
      </c>
      <c r="K59" s="34">
        <f t="shared" si="13"/>
        <v>454.6935</v>
      </c>
      <c r="L59" s="34">
        <f t="shared" si="14"/>
        <v>1818.774</v>
      </c>
      <c r="M59" s="34"/>
      <c r="N59" s="9"/>
      <c r="O59" s="36"/>
    </row>
    <row r="60" s="2" customFormat="1" ht="78.75" spans="1:15">
      <c r="A60" s="15">
        <v>31</v>
      </c>
      <c r="B60" s="21" t="s">
        <v>59</v>
      </c>
      <c r="C60" s="21" t="s">
        <v>129</v>
      </c>
      <c r="D60" s="22" t="s">
        <v>61</v>
      </c>
      <c r="E60" s="15">
        <v>4</v>
      </c>
      <c r="F60" s="19">
        <v>100</v>
      </c>
      <c r="G60" s="20">
        <v>300</v>
      </c>
      <c r="H60" s="19">
        <v>5</v>
      </c>
      <c r="I60" s="20">
        <f t="shared" si="8"/>
        <v>12.15</v>
      </c>
      <c r="J60" s="19">
        <f t="shared" si="9"/>
        <v>37.5435</v>
      </c>
      <c r="K60" s="34">
        <f t="shared" si="13"/>
        <v>454.6935</v>
      </c>
      <c r="L60" s="34">
        <f t="shared" si="14"/>
        <v>1818.774</v>
      </c>
      <c r="M60" s="34"/>
      <c r="N60" s="9"/>
      <c r="O60" s="36"/>
    </row>
    <row r="61" s="2" customFormat="1" ht="78.75" spans="1:15">
      <c r="A61" s="30">
        <v>32</v>
      </c>
      <c r="B61" s="21" t="s">
        <v>59</v>
      </c>
      <c r="C61" s="21" t="s">
        <v>130</v>
      </c>
      <c r="D61" s="22" t="s">
        <v>61</v>
      </c>
      <c r="E61" s="15">
        <v>6</v>
      </c>
      <c r="F61" s="19">
        <v>100</v>
      </c>
      <c r="G61" s="20">
        <v>300</v>
      </c>
      <c r="H61" s="19">
        <v>5</v>
      </c>
      <c r="I61" s="20">
        <f t="shared" si="8"/>
        <v>12.15</v>
      </c>
      <c r="J61" s="19">
        <f t="shared" si="9"/>
        <v>37.5435</v>
      </c>
      <c r="K61" s="34">
        <f t="shared" si="13"/>
        <v>454.6935</v>
      </c>
      <c r="L61" s="34">
        <f t="shared" si="14"/>
        <v>2728.161</v>
      </c>
      <c r="M61" s="34"/>
      <c r="N61" s="9"/>
      <c r="O61" s="36"/>
    </row>
    <row r="62" s="2" customFormat="1" ht="78.75" spans="1:15">
      <c r="A62" s="15">
        <v>33</v>
      </c>
      <c r="B62" s="21" t="s">
        <v>59</v>
      </c>
      <c r="C62" s="21" t="s">
        <v>131</v>
      </c>
      <c r="D62" s="22" t="s">
        <v>61</v>
      </c>
      <c r="E62" s="15">
        <v>4</v>
      </c>
      <c r="F62" s="19">
        <v>100</v>
      </c>
      <c r="G62" s="20">
        <v>150</v>
      </c>
      <c r="H62" s="19">
        <v>5</v>
      </c>
      <c r="I62" s="20">
        <f t="shared" si="8"/>
        <v>7.65</v>
      </c>
      <c r="J62" s="19">
        <f t="shared" si="9"/>
        <v>23.6385</v>
      </c>
      <c r="K62" s="34">
        <f t="shared" si="13"/>
        <v>286.2885</v>
      </c>
      <c r="L62" s="34">
        <f t="shared" si="14"/>
        <v>1145.154</v>
      </c>
      <c r="M62" s="34"/>
      <c r="N62" s="9"/>
      <c r="O62" s="36"/>
    </row>
    <row r="63" s="2" customFormat="1" ht="78.75" spans="1:15">
      <c r="A63" s="15">
        <v>34</v>
      </c>
      <c r="B63" s="21" t="s">
        <v>59</v>
      </c>
      <c r="C63" s="21" t="s">
        <v>132</v>
      </c>
      <c r="D63" s="22" t="s">
        <v>61</v>
      </c>
      <c r="E63" s="15">
        <v>4</v>
      </c>
      <c r="F63" s="19">
        <v>350</v>
      </c>
      <c r="G63" s="20">
        <v>300</v>
      </c>
      <c r="H63" s="19">
        <v>5</v>
      </c>
      <c r="I63" s="20">
        <f t="shared" si="8"/>
        <v>19.65</v>
      </c>
      <c r="J63" s="19">
        <f t="shared" si="9"/>
        <v>60.7185</v>
      </c>
      <c r="K63" s="34">
        <f t="shared" si="13"/>
        <v>735.3685</v>
      </c>
      <c r="L63" s="34">
        <f t="shared" si="14"/>
        <v>2941.474</v>
      </c>
      <c r="M63" s="34"/>
      <c r="N63" s="9"/>
      <c r="O63" s="36"/>
    </row>
    <row r="64" s="2" customFormat="1" ht="38" customHeight="1" spans="1:15">
      <c r="A64" s="30">
        <v>35</v>
      </c>
      <c r="B64" s="21" t="s">
        <v>133</v>
      </c>
      <c r="C64" s="21" t="s">
        <v>134</v>
      </c>
      <c r="D64" s="22" t="s">
        <v>57</v>
      </c>
      <c r="E64" s="15">
        <v>250</v>
      </c>
      <c r="F64" s="19">
        <v>15</v>
      </c>
      <c r="G64" s="20">
        <v>20</v>
      </c>
      <c r="H64" s="19">
        <v>5</v>
      </c>
      <c r="I64" s="20">
        <f t="shared" ref="I64:I85" si="15">(F64+G64+H64)*$I$4</f>
        <v>1.2</v>
      </c>
      <c r="J64" s="19">
        <f t="shared" ref="J64:J85" si="16">(F64+G64+H64+I64)*$J$4</f>
        <v>3.708</v>
      </c>
      <c r="K64" s="34">
        <f t="shared" ref="K64:K85" si="17">F64+G64+H64+I64+J64</f>
        <v>44.908</v>
      </c>
      <c r="L64" s="34">
        <f t="shared" ref="L64:L85" si="18">K64*E64</f>
        <v>11227</v>
      </c>
      <c r="M64" s="34"/>
      <c r="N64" s="9"/>
      <c r="O64" s="36"/>
    </row>
    <row r="65" s="2" customFormat="1" ht="38" customHeight="1" spans="1:15">
      <c r="A65" s="15">
        <v>36</v>
      </c>
      <c r="B65" s="21" t="s">
        <v>135</v>
      </c>
      <c r="C65" s="21" t="s">
        <v>136</v>
      </c>
      <c r="D65" s="22" t="s">
        <v>61</v>
      </c>
      <c r="E65" s="15">
        <v>5</v>
      </c>
      <c r="F65" s="19">
        <v>30</v>
      </c>
      <c r="G65" s="20">
        <v>40</v>
      </c>
      <c r="H65" s="19">
        <v>5</v>
      </c>
      <c r="I65" s="20">
        <f t="shared" si="15"/>
        <v>2.25</v>
      </c>
      <c r="J65" s="19">
        <f t="shared" si="16"/>
        <v>6.9525</v>
      </c>
      <c r="K65" s="34">
        <f t="shared" si="17"/>
        <v>84.2025</v>
      </c>
      <c r="L65" s="34">
        <f t="shared" si="18"/>
        <v>421.0125</v>
      </c>
      <c r="M65" s="34"/>
      <c r="N65" s="9"/>
      <c r="O65" s="36"/>
    </row>
    <row r="66" s="2" customFormat="1" ht="38" customHeight="1" spans="1:15">
      <c r="A66" s="15">
        <v>37</v>
      </c>
      <c r="B66" s="21" t="s">
        <v>137</v>
      </c>
      <c r="C66" s="21" t="s">
        <v>138</v>
      </c>
      <c r="D66" s="22" t="s">
        <v>139</v>
      </c>
      <c r="E66" s="15">
        <v>1</v>
      </c>
      <c r="F66" s="19">
        <v>2000</v>
      </c>
      <c r="G66" s="20"/>
      <c r="H66" s="19"/>
      <c r="I66" s="20">
        <f t="shared" si="15"/>
        <v>60</v>
      </c>
      <c r="J66" s="19">
        <f t="shared" si="16"/>
        <v>185.4</v>
      </c>
      <c r="K66" s="34">
        <f t="shared" si="17"/>
        <v>2245.4</v>
      </c>
      <c r="L66" s="34">
        <f t="shared" si="18"/>
        <v>2245.4</v>
      </c>
      <c r="M66" s="34"/>
      <c r="N66" s="9"/>
      <c r="O66" s="36"/>
    </row>
    <row r="67" s="2" customFormat="1" ht="45" spans="1:15">
      <c r="A67" s="30">
        <v>38</v>
      </c>
      <c r="B67" s="21" t="s">
        <v>140</v>
      </c>
      <c r="C67" s="21" t="s">
        <v>141</v>
      </c>
      <c r="D67" s="22" t="s">
        <v>92</v>
      </c>
      <c r="E67" s="15">
        <v>1</v>
      </c>
      <c r="F67" s="19">
        <v>100</v>
      </c>
      <c r="G67" s="20">
        <v>2000</v>
      </c>
      <c r="H67" s="19">
        <v>50</v>
      </c>
      <c r="I67" s="20">
        <f t="shared" si="15"/>
        <v>64.5</v>
      </c>
      <c r="J67" s="19">
        <f t="shared" si="16"/>
        <v>199.305</v>
      </c>
      <c r="K67" s="34">
        <f t="shared" si="17"/>
        <v>2413.805</v>
      </c>
      <c r="L67" s="34">
        <f t="shared" si="18"/>
        <v>2413.805</v>
      </c>
      <c r="M67" s="34"/>
      <c r="N67" s="9"/>
      <c r="O67" s="36"/>
    </row>
    <row r="68" s="2" customFormat="1" ht="45" spans="1:15">
      <c r="A68" s="15">
        <v>39</v>
      </c>
      <c r="B68" s="21" t="s">
        <v>142</v>
      </c>
      <c r="C68" s="21" t="s">
        <v>143</v>
      </c>
      <c r="D68" s="22" t="s">
        <v>114</v>
      </c>
      <c r="E68" s="15">
        <v>12</v>
      </c>
      <c r="F68" s="19">
        <v>20</v>
      </c>
      <c r="G68" s="20">
        <v>25</v>
      </c>
      <c r="H68" s="19">
        <v>3</v>
      </c>
      <c r="I68" s="20">
        <f t="shared" si="15"/>
        <v>1.44</v>
      </c>
      <c r="J68" s="19">
        <f t="shared" si="16"/>
        <v>4.4496</v>
      </c>
      <c r="K68" s="34">
        <f t="shared" si="17"/>
        <v>53.8896</v>
      </c>
      <c r="L68" s="34">
        <f t="shared" si="18"/>
        <v>646.6752</v>
      </c>
      <c r="M68" s="34"/>
      <c r="N68" s="9"/>
      <c r="O68" s="36"/>
    </row>
    <row r="69" s="2" customFormat="1" ht="45" spans="1:15">
      <c r="A69" s="15">
        <v>40</v>
      </c>
      <c r="B69" s="21" t="s">
        <v>142</v>
      </c>
      <c r="C69" s="21" t="s">
        <v>144</v>
      </c>
      <c r="D69" s="22" t="s">
        <v>114</v>
      </c>
      <c r="E69" s="15">
        <v>2</v>
      </c>
      <c r="F69" s="19">
        <v>20</v>
      </c>
      <c r="G69" s="20">
        <v>25</v>
      </c>
      <c r="H69" s="19">
        <v>3</v>
      </c>
      <c r="I69" s="20">
        <f t="shared" si="15"/>
        <v>1.44</v>
      </c>
      <c r="J69" s="19">
        <f t="shared" si="16"/>
        <v>4.4496</v>
      </c>
      <c r="K69" s="34">
        <f t="shared" si="17"/>
        <v>53.8896</v>
      </c>
      <c r="L69" s="34">
        <f t="shared" si="18"/>
        <v>107.7792</v>
      </c>
      <c r="M69" s="34"/>
      <c r="N69" s="9"/>
      <c r="O69" s="36"/>
    </row>
    <row r="70" s="2" customFormat="1" ht="45" spans="1:15">
      <c r="A70" s="30">
        <v>41</v>
      </c>
      <c r="B70" s="21" t="s">
        <v>142</v>
      </c>
      <c r="C70" s="21" t="s">
        <v>145</v>
      </c>
      <c r="D70" s="22" t="s">
        <v>114</v>
      </c>
      <c r="E70" s="15">
        <v>6</v>
      </c>
      <c r="F70" s="19">
        <v>20</v>
      </c>
      <c r="G70" s="20">
        <v>650</v>
      </c>
      <c r="H70" s="19">
        <v>50</v>
      </c>
      <c r="I70" s="20">
        <f t="shared" si="15"/>
        <v>21.6</v>
      </c>
      <c r="J70" s="19">
        <f t="shared" si="16"/>
        <v>66.744</v>
      </c>
      <c r="K70" s="34">
        <f t="shared" si="17"/>
        <v>808.344</v>
      </c>
      <c r="L70" s="34">
        <f t="shared" si="18"/>
        <v>4850.064</v>
      </c>
      <c r="M70" s="34"/>
      <c r="N70" s="9"/>
      <c r="O70" s="36"/>
    </row>
    <row r="71" s="2" customFormat="1" ht="45" spans="1:15">
      <c r="A71" s="15">
        <v>42</v>
      </c>
      <c r="B71" s="21" t="s">
        <v>146</v>
      </c>
      <c r="C71" s="21" t="s">
        <v>147</v>
      </c>
      <c r="D71" s="22" t="s">
        <v>92</v>
      </c>
      <c r="E71" s="22">
        <v>4</v>
      </c>
      <c r="F71" s="19">
        <v>150</v>
      </c>
      <c r="G71" s="20">
        <v>400</v>
      </c>
      <c r="H71" s="19">
        <v>50</v>
      </c>
      <c r="I71" s="20">
        <f t="shared" si="15"/>
        <v>18</v>
      </c>
      <c r="J71" s="19">
        <f t="shared" si="16"/>
        <v>55.62</v>
      </c>
      <c r="K71" s="34">
        <f t="shared" si="17"/>
        <v>673.62</v>
      </c>
      <c r="L71" s="34">
        <f t="shared" si="18"/>
        <v>2694.48</v>
      </c>
      <c r="M71" s="34"/>
      <c r="N71" s="9"/>
      <c r="O71" s="36"/>
    </row>
    <row r="72" s="2" customFormat="1" ht="45" spans="1:15">
      <c r="A72" s="15">
        <v>43</v>
      </c>
      <c r="B72" s="21" t="s">
        <v>148</v>
      </c>
      <c r="C72" s="21" t="s">
        <v>149</v>
      </c>
      <c r="D72" s="22" t="s">
        <v>61</v>
      </c>
      <c r="E72" s="15">
        <v>5</v>
      </c>
      <c r="F72" s="19">
        <v>10</v>
      </c>
      <c r="G72" s="20">
        <v>15</v>
      </c>
      <c r="H72" s="19">
        <v>3</v>
      </c>
      <c r="I72" s="20">
        <f t="shared" si="15"/>
        <v>0.84</v>
      </c>
      <c r="J72" s="19">
        <f t="shared" si="16"/>
        <v>2.5956</v>
      </c>
      <c r="K72" s="34">
        <f t="shared" si="17"/>
        <v>31.4356</v>
      </c>
      <c r="L72" s="34">
        <f t="shared" si="18"/>
        <v>157.178</v>
      </c>
      <c r="M72" s="34"/>
      <c r="N72" s="9"/>
      <c r="O72" s="36"/>
    </row>
    <row r="73" s="2" customFormat="1" ht="45" spans="1:15">
      <c r="A73" s="30">
        <v>44</v>
      </c>
      <c r="B73" s="21" t="s">
        <v>148</v>
      </c>
      <c r="C73" s="21" t="s">
        <v>150</v>
      </c>
      <c r="D73" s="22" t="s">
        <v>61</v>
      </c>
      <c r="E73" s="15">
        <v>6</v>
      </c>
      <c r="F73" s="19">
        <v>10</v>
      </c>
      <c r="G73" s="20">
        <v>15</v>
      </c>
      <c r="H73" s="19">
        <v>3</v>
      </c>
      <c r="I73" s="20">
        <f t="shared" si="15"/>
        <v>0.84</v>
      </c>
      <c r="J73" s="19">
        <f t="shared" si="16"/>
        <v>2.5956</v>
      </c>
      <c r="K73" s="34">
        <f t="shared" si="17"/>
        <v>31.4356</v>
      </c>
      <c r="L73" s="34">
        <f t="shared" si="18"/>
        <v>188.6136</v>
      </c>
      <c r="M73" s="34"/>
      <c r="N73" s="9"/>
      <c r="O73" s="36"/>
    </row>
    <row r="74" s="2" customFormat="1" ht="45" spans="1:15">
      <c r="A74" s="15">
        <v>45</v>
      </c>
      <c r="B74" s="21" t="s">
        <v>148</v>
      </c>
      <c r="C74" s="21" t="s">
        <v>151</v>
      </c>
      <c r="D74" s="22" t="s">
        <v>61</v>
      </c>
      <c r="E74" s="15">
        <v>2</v>
      </c>
      <c r="F74" s="19">
        <v>10</v>
      </c>
      <c r="G74" s="20">
        <v>15</v>
      </c>
      <c r="H74" s="19">
        <v>3</v>
      </c>
      <c r="I74" s="20">
        <f t="shared" si="15"/>
        <v>0.84</v>
      </c>
      <c r="J74" s="19">
        <f t="shared" si="16"/>
        <v>2.5956</v>
      </c>
      <c r="K74" s="34">
        <f t="shared" si="17"/>
        <v>31.4356</v>
      </c>
      <c r="L74" s="34">
        <f t="shared" si="18"/>
        <v>62.8712</v>
      </c>
      <c r="M74" s="34"/>
      <c r="N74" s="9"/>
      <c r="O74" s="36"/>
    </row>
    <row r="75" s="2" customFormat="1" ht="45" spans="1:15">
      <c r="A75" s="15">
        <v>46</v>
      </c>
      <c r="B75" s="21" t="s">
        <v>152</v>
      </c>
      <c r="C75" s="21" t="s">
        <v>153</v>
      </c>
      <c r="D75" s="22" t="s">
        <v>61</v>
      </c>
      <c r="E75" s="15">
        <v>1</v>
      </c>
      <c r="F75" s="19">
        <v>10</v>
      </c>
      <c r="G75" s="20">
        <v>15</v>
      </c>
      <c r="H75" s="19">
        <v>3</v>
      </c>
      <c r="I75" s="20">
        <f t="shared" si="15"/>
        <v>0.84</v>
      </c>
      <c r="J75" s="19">
        <f t="shared" si="16"/>
        <v>2.5956</v>
      </c>
      <c r="K75" s="34">
        <f t="shared" si="17"/>
        <v>31.4356</v>
      </c>
      <c r="L75" s="34">
        <f t="shared" si="18"/>
        <v>31.4356</v>
      </c>
      <c r="M75" s="34"/>
      <c r="N75" s="9"/>
      <c r="O75" s="36"/>
    </row>
    <row r="76" s="2" customFormat="1" ht="38" customHeight="1" spans="1:15">
      <c r="A76" s="30">
        <v>47</v>
      </c>
      <c r="B76" s="21" t="s">
        <v>154</v>
      </c>
      <c r="C76" s="21" t="s">
        <v>155</v>
      </c>
      <c r="D76" s="22" t="s">
        <v>57</v>
      </c>
      <c r="E76" s="15">
        <v>130</v>
      </c>
      <c r="F76" s="19">
        <v>3</v>
      </c>
      <c r="G76" s="20">
        <v>3</v>
      </c>
      <c r="H76" s="19">
        <v>2</v>
      </c>
      <c r="I76" s="20">
        <f t="shared" si="15"/>
        <v>0.24</v>
      </c>
      <c r="J76" s="19">
        <f t="shared" si="16"/>
        <v>0.7416</v>
      </c>
      <c r="K76" s="34">
        <f t="shared" si="17"/>
        <v>8.9816</v>
      </c>
      <c r="L76" s="34">
        <f t="shared" si="18"/>
        <v>1167.608</v>
      </c>
      <c r="M76" s="34"/>
      <c r="N76" s="9"/>
      <c r="O76" s="36"/>
    </row>
    <row r="77" s="2" customFormat="1" ht="38" customHeight="1" spans="1:15">
      <c r="A77" s="15">
        <v>48</v>
      </c>
      <c r="B77" s="21" t="s">
        <v>154</v>
      </c>
      <c r="C77" s="21" t="s">
        <v>156</v>
      </c>
      <c r="D77" s="22" t="s">
        <v>57</v>
      </c>
      <c r="E77" s="15">
        <v>80</v>
      </c>
      <c r="F77" s="19">
        <v>3</v>
      </c>
      <c r="G77" s="20">
        <v>3</v>
      </c>
      <c r="H77" s="19">
        <v>2</v>
      </c>
      <c r="I77" s="20">
        <f t="shared" si="15"/>
        <v>0.24</v>
      </c>
      <c r="J77" s="19">
        <f t="shared" si="16"/>
        <v>0.7416</v>
      </c>
      <c r="K77" s="34">
        <f t="shared" si="17"/>
        <v>8.9816</v>
      </c>
      <c r="L77" s="34">
        <f t="shared" si="18"/>
        <v>718.528</v>
      </c>
      <c r="M77" s="34"/>
      <c r="N77" s="9"/>
      <c r="O77" s="36"/>
    </row>
    <row r="78" s="2" customFormat="1" ht="38" customHeight="1" spans="1:15">
      <c r="A78" s="15">
        <v>49</v>
      </c>
      <c r="B78" s="21" t="s">
        <v>157</v>
      </c>
      <c r="C78" s="21" t="s">
        <v>158</v>
      </c>
      <c r="D78" s="22" t="s">
        <v>57</v>
      </c>
      <c r="E78" s="15">
        <v>120</v>
      </c>
      <c r="F78" s="19">
        <v>3</v>
      </c>
      <c r="G78" s="20">
        <v>3</v>
      </c>
      <c r="H78" s="19">
        <v>2</v>
      </c>
      <c r="I78" s="20">
        <f t="shared" si="15"/>
        <v>0.24</v>
      </c>
      <c r="J78" s="19">
        <f t="shared" si="16"/>
        <v>0.7416</v>
      </c>
      <c r="K78" s="34">
        <f t="shared" si="17"/>
        <v>8.9816</v>
      </c>
      <c r="L78" s="34">
        <f t="shared" si="18"/>
        <v>1077.792</v>
      </c>
      <c r="M78" s="34"/>
      <c r="N78" s="9"/>
      <c r="O78" s="36"/>
    </row>
    <row r="79" s="2" customFormat="1" ht="38" customHeight="1" spans="1:15">
      <c r="A79" s="30">
        <v>50</v>
      </c>
      <c r="B79" s="21" t="s">
        <v>157</v>
      </c>
      <c r="C79" s="21" t="s">
        <v>159</v>
      </c>
      <c r="D79" s="22" t="s">
        <v>57</v>
      </c>
      <c r="E79" s="15">
        <v>200</v>
      </c>
      <c r="F79" s="19">
        <v>3</v>
      </c>
      <c r="G79" s="20">
        <v>3</v>
      </c>
      <c r="H79" s="19">
        <v>2</v>
      </c>
      <c r="I79" s="20">
        <f t="shared" si="15"/>
        <v>0.24</v>
      </c>
      <c r="J79" s="19">
        <f t="shared" si="16"/>
        <v>0.7416</v>
      </c>
      <c r="K79" s="34">
        <f t="shared" si="17"/>
        <v>8.9816</v>
      </c>
      <c r="L79" s="34">
        <f t="shared" si="18"/>
        <v>1796.32</v>
      </c>
      <c r="M79" s="34"/>
      <c r="N79" s="9"/>
      <c r="O79" s="36"/>
    </row>
    <row r="80" s="2" customFormat="1" ht="38" customHeight="1" spans="1:15">
      <c r="A80" s="15">
        <v>51</v>
      </c>
      <c r="B80" s="21" t="s">
        <v>157</v>
      </c>
      <c r="C80" s="21" t="s">
        <v>160</v>
      </c>
      <c r="D80" s="22" t="s">
        <v>57</v>
      </c>
      <c r="E80" s="15">
        <v>150</v>
      </c>
      <c r="F80" s="19">
        <v>3</v>
      </c>
      <c r="G80" s="20">
        <v>3</v>
      </c>
      <c r="H80" s="19">
        <v>2</v>
      </c>
      <c r="I80" s="20">
        <f t="shared" si="15"/>
        <v>0.24</v>
      </c>
      <c r="J80" s="19">
        <f t="shared" si="16"/>
        <v>0.7416</v>
      </c>
      <c r="K80" s="34">
        <f t="shared" si="17"/>
        <v>8.9816</v>
      </c>
      <c r="L80" s="34">
        <f t="shared" si="18"/>
        <v>1347.24</v>
      </c>
      <c r="M80" s="34"/>
      <c r="N80" s="9"/>
      <c r="O80" s="36"/>
    </row>
    <row r="81" s="2" customFormat="1" ht="78.75" spans="1:15">
      <c r="A81" s="15">
        <v>52</v>
      </c>
      <c r="B81" s="21" t="s">
        <v>55</v>
      </c>
      <c r="C81" s="21" t="s">
        <v>161</v>
      </c>
      <c r="D81" s="22" t="s">
        <v>57</v>
      </c>
      <c r="E81" s="15">
        <v>18</v>
      </c>
      <c r="F81" s="19">
        <v>15</v>
      </c>
      <c r="G81" s="20">
        <v>81.2</v>
      </c>
      <c r="H81" s="19">
        <v>5</v>
      </c>
      <c r="I81" s="20">
        <f t="shared" si="15"/>
        <v>3.036</v>
      </c>
      <c r="J81" s="19">
        <f t="shared" si="16"/>
        <v>9.38124</v>
      </c>
      <c r="K81" s="34">
        <f t="shared" si="17"/>
        <v>113.61724</v>
      </c>
      <c r="L81" s="34">
        <f t="shared" si="18"/>
        <v>2045.11032</v>
      </c>
      <c r="M81" s="34"/>
      <c r="N81" s="9"/>
      <c r="O81" s="36"/>
    </row>
    <row r="82" s="2" customFormat="1" ht="78.75" spans="1:15">
      <c r="A82" s="30">
        <v>53</v>
      </c>
      <c r="B82" s="21" t="s">
        <v>59</v>
      </c>
      <c r="C82" s="21" t="s">
        <v>162</v>
      </c>
      <c r="D82" s="22" t="s">
        <v>61</v>
      </c>
      <c r="E82" s="15">
        <v>4</v>
      </c>
      <c r="F82" s="19">
        <v>100</v>
      </c>
      <c r="G82" s="20">
        <v>150</v>
      </c>
      <c r="H82" s="19">
        <v>5</v>
      </c>
      <c r="I82" s="20">
        <f t="shared" si="15"/>
        <v>7.65</v>
      </c>
      <c r="J82" s="19">
        <f t="shared" si="16"/>
        <v>23.6385</v>
      </c>
      <c r="K82" s="34">
        <f t="shared" si="17"/>
        <v>286.2885</v>
      </c>
      <c r="L82" s="34">
        <f t="shared" si="18"/>
        <v>1145.154</v>
      </c>
      <c r="M82" s="34"/>
      <c r="N82" s="9"/>
      <c r="O82" s="36"/>
    </row>
    <row r="83" s="2" customFormat="1" ht="33.75" spans="1:15">
      <c r="A83" s="15">
        <v>54</v>
      </c>
      <c r="B83" s="24" t="s">
        <v>163</v>
      </c>
      <c r="C83" s="24" t="s">
        <v>164</v>
      </c>
      <c r="D83" s="15" t="s">
        <v>114</v>
      </c>
      <c r="E83" s="15">
        <v>1</v>
      </c>
      <c r="F83" s="19">
        <v>200</v>
      </c>
      <c r="G83" s="20">
        <v>150</v>
      </c>
      <c r="H83" s="19">
        <v>10</v>
      </c>
      <c r="I83" s="20">
        <f t="shared" si="15"/>
        <v>10.8</v>
      </c>
      <c r="J83" s="19">
        <f t="shared" si="16"/>
        <v>33.372</v>
      </c>
      <c r="K83" s="34">
        <f t="shared" si="17"/>
        <v>404.172</v>
      </c>
      <c r="L83" s="34">
        <f t="shared" si="18"/>
        <v>404.172</v>
      </c>
      <c r="M83" s="34"/>
      <c r="N83" s="9"/>
      <c r="O83" s="36"/>
    </row>
    <row r="84" s="2" customFormat="1" ht="33.75" spans="1:15">
      <c r="A84" s="15">
        <v>55</v>
      </c>
      <c r="B84" s="24" t="s">
        <v>163</v>
      </c>
      <c r="C84" s="24" t="s">
        <v>165</v>
      </c>
      <c r="D84" s="15" t="s">
        <v>114</v>
      </c>
      <c r="E84" s="15">
        <v>1</v>
      </c>
      <c r="F84" s="19">
        <v>200</v>
      </c>
      <c r="G84" s="20">
        <v>150</v>
      </c>
      <c r="H84" s="19">
        <v>10</v>
      </c>
      <c r="I84" s="20">
        <f t="shared" si="15"/>
        <v>10.8</v>
      </c>
      <c r="J84" s="19">
        <f t="shared" si="16"/>
        <v>33.372</v>
      </c>
      <c r="K84" s="34">
        <f t="shared" si="17"/>
        <v>404.172</v>
      </c>
      <c r="L84" s="34">
        <f t="shared" si="18"/>
        <v>404.172</v>
      </c>
      <c r="M84" s="34"/>
      <c r="N84" s="9"/>
      <c r="O84" s="36"/>
    </row>
    <row r="85" s="2" customFormat="1" ht="33.75" spans="1:15">
      <c r="A85" s="30">
        <v>56</v>
      </c>
      <c r="B85" s="43" t="s">
        <v>166</v>
      </c>
      <c r="C85" s="24" t="s">
        <v>167</v>
      </c>
      <c r="D85" s="15" t="s">
        <v>92</v>
      </c>
      <c r="E85" s="15">
        <v>1</v>
      </c>
      <c r="F85" s="19">
        <v>1000</v>
      </c>
      <c r="G85" s="20">
        <v>60000</v>
      </c>
      <c r="H85" s="19">
        <v>500</v>
      </c>
      <c r="I85" s="20">
        <f t="shared" si="15"/>
        <v>1845</v>
      </c>
      <c r="J85" s="19">
        <f t="shared" si="16"/>
        <v>5701.05</v>
      </c>
      <c r="K85" s="34">
        <f t="shared" si="17"/>
        <v>69046.05</v>
      </c>
      <c r="L85" s="34">
        <f t="shared" si="18"/>
        <v>69046.05</v>
      </c>
      <c r="M85" s="34"/>
      <c r="N85" s="9"/>
      <c r="O85" s="36"/>
    </row>
    <row r="86" s="2" customFormat="1" ht="41" customHeight="1" spans="1:15">
      <c r="A86" s="29" t="s">
        <v>168</v>
      </c>
      <c r="B86" s="16" t="s">
        <v>169</v>
      </c>
      <c r="C86" s="17"/>
      <c r="D86" s="18"/>
      <c r="E86" s="15"/>
      <c r="F86" s="19"/>
      <c r="G86" s="20"/>
      <c r="H86" s="19"/>
      <c r="I86" s="20"/>
      <c r="J86" s="19"/>
      <c r="K86" s="34"/>
      <c r="L86" s="35">
        <f>SUM(L87:L134)</f>
        <v>1316376.1304842</v>
      </c>
      <c r="M86" s="34"/>
      <c r="N86" s="9"/>
      <c r="O86" s="36"/>
    </row>
    <row r="87" s="2" customFormat="1" ht="90" spans="1:15">
      <c r="A87" s="15">
        <v>1</v>
      </c>
      <c r="B87" s="21" t="s">
        <v>90</v>
      </c>
      <c r="C87" s="21" t="s">
        <v>170</v>
      </c>
      <c r="D87" s="22" t="s">
        <v>92</v>
      </c>
      <c r="E87" s="22">
        <v>2</v>
      </c>
      <c r="F87" s="19">
        <v>1500</v>
      </c>
      <c r="G87" s="19">
        <v>44000</v>
      </c>
      <c r="H87" s="19">
        <v>500</v>
      </c>
      <c r="I87" s="20">
        <f>(F87+G87+H87)*$I$4</f>
        <v>1380</v>
      </c>
      <c r="J87" s="19">
        <f>(F87+G87+H87+I87)*$J$4</f>
        <v>4264.2</v>
      </c>
      <c r="K87" s="34">
        <f t="shared" ref="K87:K102" si="19">F87+G87+H87+I87+J87</f>
        <v>51644.2</v>
      </c>
      <c r="L87" s="34">
        <f t="shared" ref="L87:L102" si="20">K87*E87</f>
        <v>103288.4</v>
      </c>
      <c r="M87" s="34"/>
      <c r="N87" s="9"/>
      <c r="O87" s="36"/>
    </row>
    <row r="88" s="2" customFormat="1" ht="56.25" spans="1:15">
      <c r="A88" s="30">
        <v>2</v>
      </c>
      <c r="B88" s="21" t="s">
        <v>93</v>
      </c>
      <c r="C88" s="21" t="s">
        <v>171</v>
      </c>
      <c r="D88" s="22" t="s">
        <v>92</v>
      </c>
      <c r="E88" s="15">
        <v>1</v>
      </c>
      <c r="F88" s="19">
        <v>650</v>
      </c>
      <c r="G88" s="19">
        <v>22955</v>
      </c>
      <c r="H88" s="19">
        <v>50</v>
      </c>
      <c r="I88" s="20">
        <f>(F88+G88+H88)*$I$4</f>
        <v>709.65</v>
      </c>
      <c r="J88" s="19">
        <f>(F88+G88+H88+I88)*$J$4</f>
        <v>2192.8185</v>
      </c>
      <c r="K88" s="34">
        <f t="shared" si="19"/>
        <v>26557.4685</v>
      </c>
      <c r="L88" s="34">
        <f t="shared" si="20"/>
        <v>26557.4685</v>
      </c>
      <c r="M88" s="34"/>
      <c r="N88" s="9">
        <v>2000</v>
      </c>
      <c r="O88" s="9">
        <f>G88-N88</f>
        <v>20955</v>
      </c>
    </row>
    <row r="89" s="2" customFormat="1" ht="56.25" spans="1:15">
      <c r="A89" s="15">
        <v>3</v>
      </c>
      <c r="B89" s="21" t="s">
        <v>93</v>
      </c>
      <c r="C89" s="21" t="s">
        <v>172</v>
      </c>
      <c r="D89" s="22" t="s">
        <v>92</v>
      </c>
      <c r="E89" s="15">
        <v>1</v>
      </c>
      <c r="F89" s="19">
        <v>650</v>
      </c>
      <c r="G89" s="19">
        <v>14415</v>
      </c>
      <c r="H89" s="19">
        <v>50</v>
      </c>
      <c r="I89" s="20">
        <f>(F89+G89+H89)*$I$4</f>
        <v>453.45</v>
      </c>
      <c r="J89" s="19">
        <f>(F89+G89+H89+I89)*$J$4</f>
        <v>1401.1605</v>
      </c>
      <c r="K89" s="34">
        <f t="shared" si="19"/>
        <v>16969.6105</v>
      </c>
      <c r="L89" s="34">
        <f t="shared" si="20"/>
        <v>16969.6105</v>
      </c>
      <c r="M89" s="34"/>
      <c r="N89" s="9">
        <v>2000</v>
      </c>
      <c r="O89" s="9">
        <f>G89-N89</f>
        <v>12415</v>
      </c>
    </row>
    <row r="90" s="2" customFormat="1" ht="56.25" spans="1:15">
      <c r="A90" s="15">
        <v>4</v>
      </c>
      <c r="B90" s="21" t="s">
        <v>93</v>
      </c>
      <c r="C90" s="21" t="s">
        <v>173</v>
      </c>
      <c r="D90" s="22" t="s">
        <v>92</v>
      </c>
      <c r="E90" s="15">
        <v>5</v>
      </c>
      <c r="F90" s="19">
        <v>650</v>
      </c>
      <c r="G90" s="19">
        <v>20907</v>
      </c>
      <c r="H90" s="19">
        <v>50</v>
      </c>
      <c r="I90" s="20">
        <f>(F90+G90+H90)*$I$4</f>
        <v>648.21</v>
      </c>
      <c r="J90" s="19">
        <f>(F90+G90+H90+I90)*$J$4</f>
        <v>2002.9689</v>
      </c>
      <c r="K90" s="34">
        <f t="shared" si="19"/>
        <v>24258.1789</v>
      </c>
      <c r="L90" s="34">
        <f t="shared" si="20"/>
        <v>121290.8945</v>
      </c>
      <c r="M90" s="34"/>
      <c r="N90" s="9">
        <v>2000</v>
      </c>
      <c r="O90" s="9">
        <f>G90-N90</f>
        <v>18907</v>
      </c>
    </row>
    <row r="91" s="2" customFormat="1" ht="56.25" spans="1:15">
      <c r="A91" s="15">
        <v>5</v>
      </c>
      <c r="B91" s="21" t="s">
        <v>93</v>
      </c>
      <c r="C91" s="21" t="s">
        <v>174</v>
      </c>
      <c r="D91" s="22" t="s">
        <v>92</v>
      </c>
      <c r="E91" s="15">
        <v>1</v>
      </c>
      <c r="F91" s="19">
        <v>650</v>
      </c>
      <c r="G91" s="19">
        <v>21719</v>
      </c>
      <c r="H91" s="19">
        <v>50</v>
      </c>
      <c r="I91" s="20">
        <f>(F91+G91+H91)*$I$4</f>
        <v>672.57</v>
      </c>
      <c r="J91" s="19">
        <f>(F91+G91+H91+I91)*$J$4</f>
        <v>2078.2413</v>
      </c>
      <c r="K91" s="34">
        <f t="shared" si="19"/>
        <v>25169.8113</v>
      </c>
      <c r="L91" s="34">
        <f t="shared" si="20"/>
        <v>25169.8113</v>
      </c>
      <c r="M91" s="34"/>
      <c r="N91" s="9">
        <v>2000</v>
      </c>
      <c r="O91" s="9">
        <f>G91-N91</f>
        <v>19719</v>
      </c>
    </row>
    <row r="92" s="2" customFormat="1" ht="56.25" spans="1:15">
      <c r="A92" s="30">
        <v>6</v>
      </c>
      <c r="B92" s="21" t="s">
        <v>99</v>
      </c>
      <c r="C92" s="21" t="s">
        <v>100</v>
      </c>
      <c r="D92" s="22" t="s">
        <v>92</v>
      </c>
      <c r="E92" s="15">
        <v>1</v>
      </c>
      <c r="F92" s="19">
        <v>450</v>
      </c>
      <c r="G92" s="19">
        <v>10400</v>
      </c>
      <c r="H92" s="19">
        <v>100</v>
      </c>
      <c r="I92" s="20">
        <f>(F92+G92+H92)*$I$4</f>
        <v>328.5</v>
      </c>
      <c r="J92" s="19">
        <f>(F92+G92+H92+I92)*$J$4</f>
        <v>1015.065</v>
      </c>
      <c r="K92" s="34">
        <f t="shared" si="19"/>
        <v>12293.565</v>
      </c>
      <c r="L92" s="34">
        <f t="shared" si="20"/>
        <v>12293.565</v>
      </c>
      <c r="M92" s="34"/>
      <c r="N92" s="9"/>
      <c r="O92" s="36"/>
    </row>
    <row r="93" s="2" customFormat="1" ht="45" spans="1:15">
      <c r="A93" s="15">
        <v>7</v>
      </c>
      <c r="B93" s="21" t="s">
        <v>99</v>
      </c>
      <c r="C93" s="21" t="s">
        <v>101</v>
      </c>
      <c r="D93" s="22" t="s">
        <v>92</v>
      </c>
      <c r="E93" s="15">
        <v>1</v>
      </c>
      <c r="F93" s="19">
        <v>450</v>
      </c>
      <c r="G93" s="19">
        <v>19000</v>
      </c>
      <c r="H93" s="19">
        <v>100</v>
      </c>
      <c r="I93" s="20">
        <f>(F93+G93+H93)*$I$4</f>
        <v>586.5</v>
      </c>
      <c r="J93" s="19">
        <f>(F93+G93+H93+I93)*$J$4</f>
        <v>1812.285</v>
      </c>
      <c r="K93" s="34">
        <f t="shared" si="19"/>
        <v>21948.785</v>
      </c>
      <c r="L93" s="34">
        <f t="shared" si="20"/>
        <v>21948.785</v>
      </c>
      <c r="M93" s="34"/>
      <c r="N93" s="9"/>
      <c r="O93" s="36"/>
    </row>
    <row r="94" s="2" customFormat="1" ht="56.25" spans="1:15">
      <c r="A94" s="15">
        <v>8</v>
      </c>
      <c r="B94" s="21" t="s">
        <v>102</v>
      </c>
      <c r="C94" s="21" t="s">
        <v>175</v>
      </c>
      <c r="D94" s="22" t="s">
        <v>92</v>
      </c>
      <c r="E94" s="15">
        <v>1</v>
      </c>
      <c r="F94" s="19">
        <v>550</v>
      </c>
      <c r="G94" s="20">
        <v>48282</v>
      </c>
      <c r="H94" s="19">
        <v>50</v>
      </c>
      <c r="I94" s="20">
        <f>(F94+G94+H94)*$I$4</f>
        <v>1466.46</v>
      </c>
      <c r="J94" s="19">
        <f>(F94+G94+H94+I94)*$J$4</f>
        <v>4531.3614</v>
      </c>
      <c r="K94" s="34">
        <f t="shared" si="19"/>
        <v>54879.8214</v>
      </c>
      <c r="L94" s="34">
        <f t="shared" si="20"/>
        <v>54879.8214</v>
      </c>
      <c r="M94" s="34"/>
      <c r="N94" s="9">
        <v>2000</v>
      </c>
      <c r="O94" s="9">
        <f t="shared" ref="O94:O100" si="21">G94-N94</f>
        <v>46282</v>
      </c>
    </row>
    <row r="95" s="2" customFormat="1" ht="56.25" spans="1:15">
      <c r="A95" s="15">
        <v>9</v>
      </c>
      <c r="B95" s="21" t="s">
        <v>102</v>
      </c>
      <c r="C95" s="21" t="s">
        <v>176</v>
      </c>
      <c r="D95" s="22" t="s">
        <v>92</v>
      </c>
      <c r="E95" s="15">
        <v>1</v>
      </c>
      <c r="F95" s="19">
        <v>550</v>
      </c>
      <c r="G95" s="20">
        <v>7373</v>
      </c>
      <c r="H95" s="19">
        <v>50</v>
      </c>
      <c r="I95" s="20">
        <f>(F95+G95+H95)*$I$4</f>
        <v>239.19</v>
      </c>
      <c r="J95" s="19">
        <f>(F95+G95+H95+I95)*$J$4</f>
        <v>739.0971</v>
      </c>
      <c r="K95" s="34">
        <f t="shared" si="19"/>
        <v>8951.2871</v>
      </c>
      <c r="L95" s="34">
        <f t="shared" si="20"/>
        <v>8951.2871</v>
      </c>
      <c r="M95" s="34"/>
      <c r="N95" s="9">
        <v>2000</v>
      </c>
      <c r="O95" s="9">
        <f t="shared" si="21"/>
        <v>5373</v>
      </c>
    </row>
    <row r="96" s="2" customFormat="1" ht="56.25" spans="1:15">
      <c r="A96" s="30">
        <v>10</v>
      </c>
      <c r="B96" s="21" t="s">
        <v>102</v>
      </c>
      <c r="C96" s="21" t="s">
        <v>177</v>
      </c>
      <c r="D96" s="22" t="s">
        <v>92</v>
      </c>
      <c r="E96" s="15">
        <v>1</v>
      </c>
      <c r="F96" s="19">
        <v>550</v>
      </c>
      <c r="G96" s="20">
        <v>19002</v>
      </c>
      <c r="H96" s="19">
        <v>50</v>
      </c>
      <c r="I96" s="20">
        <f>(F96+G96+H96)*$I$4</f>
        <v>588.06</v>
      </c>
      <c r="J96" s="19">
        <f>(F96+G96+H96+I96)*$J$4</f>
        <v>1817.1054</v>
      </c>
      <c r="K96" s="34">
        <f t="shared" si="19"/>
        <v>22007.1654</v>
      </c>
      <c r="L96" s="34">
        <f t="shared" si="20"/>
        <v>22007.1654</v>
      </c>
      <c r="M96" s="34"/>
      <c r="N96" s="9">
        <v>2000</v>
      </c>
      <c r="O96" s="9">
        <f t="shared" si="21"/>
        <v>17002</v>
      </c>
    </row>
    <row r="97" s="2" customFormat="1" ht="56.25" spans="1:15">
      <c r="A97" s="15">
        <v>11</v>
      </c>
      <c r="B97" s="21" t="s">
        <v>102</v>
      </c>
      <c r="C97" s="21" t="s">
        <v>178</v>
      </c>
      <c r="D97" s="22" t="s">
        <v>92</v>
      </c>
      <c r="E97" s="15">
        <v>1</v>
      </c>
      <c r="F97" s="19">
        <v>550</v>
      </c>
      <c r="G97" s="20">
        <v>13375</v>
      </c>
      <c r="H97" s="19">
        <v>50</v>
      </c>
      <c r="I97" s="20">
        <f>(F97+G97+H97)*$I$4</f>
        <v>419.25</v>
      </c>
      <c r="J97" s="19">
        <f>(F97+G97+H97+I97)*$J$4</f>
        <v>1295.4825</v>
      </c>
      <c r="K97" s="34">
        <f t="shared" si="19"/>
        <v>15689.7325</v>
      </c>
      <c r="L97" s="34">
        <f t="shared" si="20"/>
        <v>15689.7325</v>
      </c>
      <c r="M97" s="34"/>
      <c r="N97" s="9">
        <v>2000</v>
      </c>
      <c r="O97" s="9">
        <f t="shared" si="21"/>
        <v>11375</v>
      </c>
    </row>
    <row r="98" s="2" customFormat="1" ht="56.25" spans="1:15">
      <c r="A98" s="15">
        <v>12</v>
      </c>
      <c r="B98" s="21" t="s">
        <v>102</v>
      </c>
      <c r="C98" s="21" t="s">
        <v>179</v>
      </c>
      <c r="D98" s="22" t="s">
        <v>92</v>
      </c>
      <c r="E98" s="15">
        <v>1</v>
      </c>
      <c r="F98" s="19">
        <v>550</v>
      </c>
      <c r="G98" s="20">
        <v>48282</v>
      </c>
      <c r="H98" s="19">
        <v>50</v>
      </c>
      <c r="I98" s="20">
        <f>(F98+G98+H98)*$I$4</f>
        <v>1466.46</v>
      </c>
      <c r="J98" s="19">
        <f>(F98+G98+H98+I98)*$J$4</f>
        <v>4531.3614</v>
      </c>
      <c r="K98" s="34">
        <f t="shared" si="19"/>
        <v>54879.8214</v>
      </c>
      <c r="L98" s="34">
        <f t="shared" si="20"/>
        <v>54879.8214</v>
      </c>
      <c r="M98" s="34"/>
      <c r="N98" s="9">
        <v>2000</v>
      </c>
      <c r="O98" s="9">
        <f t="shared" si="21"/>
        <v>46282</v>
      </c>
    </row>
    <row r="99" s="2" customFormat="1" ht="56.25" spans="1:15">
      <c r="A99" s="15">
        <v>13</v>
      </c>
      <c r="B99" s="21" t="s">
        <v>102</v>
      </c>
      <c r="C99" s="21" t="s">
        <v>180</v>
      </c>
      <c r="D99" s="22" t="s">
        <v>92</v>
      </c>
      <c r="E99" s="15">
        <v>1</v>
      </c>
      <c r="F99" s="19">
        <v>550</v>
      </c>
      <c r="G99" s="20">
        <v>7373</v>
      </c>
      <c r="H99" s="19">
        <v>50</v>
      </c>
      <c r="I99" s="20">
        <f>(F99+G99+H99)*$I$4</f>
        <v>239.19</v>
      </c>
      <c r="J99" s="19">
        <f>(F99+G99+H99+I99)*$J$4</f>
        <v>739.0971</v>
      </c>
      <c r="K99" s="34">
        <f t="shared" si="19"/>
        <v>8951.2871</v>
      </c>
      <c r="L99" s="34">
        <f t="shared" si="20"/>
        <v>8951.2871</v>
      </c>
      <c r="M99" s="34"/>
      <c r="N99" s="9">
        <v>2000</v>
      </c>
      <c r="O99" s="9">
        <f t="shared" si="21"/>
        <v>5373</v>
      </c>
    </row>
    <row r="100" s="2" customFormat="1" ht="58" customHeight="1" spans="1:15">
      <c r="A100" s="30">
        <v>14</v>
      </c>
      <c r="B100" s="21" t="s">
        <v>102</v>
      </c>
      <c r="C100" s="21" t="s">
        <v>181</v>
      </c>
      <c r="D100" s="22" t="s">
        <v>92</v>
      </c>
      <c r="E100" s="15">
        <v>1</v>
      </c>
      <c r="F100" s="19">
        <v>550</v>
      </c>
      <c r="G100" s="20">
        <v>18738</v>
      </c>
      <c r="H100" s="19">
        <v>50</v>
      </c>
      <c r="I100" s="20">
        <f>(F100+G100+H100)*$I$4</f>
        <v>580.14</v>
      </c>
      <c r="J100" s="19">
        <f>(F100+G100+H100+I100)*$J$4</f>
        <v>1792.6326</v>
      </c>
      <c r="K100" s="34">
        <f t="shared" si="19"/>
        <v>21710.7726</v>
      </c>
      <c r="L100" s="34">
        <f t="shared" si="20"/>
        <v>21710.7726</v>
      </c>
      <c r="M100" s="34"/>
      <c r="N100" s="9">
        <v>2000</v>
      </c>
      <c r="O100" s="9">
        <f t="shared" si="21"/>
        <v>16738</v>
      </c>
    </row>
    <row r="101" s="2" customFormat="1" ht="33.75" spans="1:15">
      <c r="A101" s="15">
        <v>15</v>
      </c>
      <c r="B101" s="24" t="s">
        <v>112</v>
      </c>
      <c r="C101" s="24" t="s">
        <v>113</v>
      </c>
      <c r="D101" s="22" t="s">
        <v>114</v>
      </c>
      <c r="E101" s="15">
        <v>1</v>
      </c>
      <c r="F101" s="19">
        <v>200</v>
      </c>
      <c r="G101" s="20">
        <v>2300</v>
      </c>
      <c r="H101" s="19">
        <v>300</v>
      </c>
      <c r="I101" s="20">
        <f>(F101+G101+H101)*$I$4</f>
        <v>84</v>
      </c>
      <c r="J101" s="19">
        <f>(F101+G101+H101+I101)*$J$4</f>
        <v>259.56</v>
      </c>
      <c r="K101" s="34">
        <f t="shared" si="19"/>
        <v>3143.56</v>
      </c>
      <c r="L101" s="34">
        <f t="shared" si="20"/>
        <v>3143.56</v>
      </c>
      <c r="M101" s="34"/>
      <c r="N101" s="9"/>
      <c r="O101" s="36"/>
    </row>
    <row r="102" s="2" customFormat="1" ht="56.25" spans="1:15">
      <c r="A102" s="15">
        <v>16</v>
      </c>
      <c r="B102" s="21" t="s">
        <v>115</v>
      </c>
      <c r="C102" s="21" t="s">
        <v>182</v>
      </c>
      <c r="D102" s="22" t="s">
        <v>114</v>
      </c>
      <c r="E102" s="15">
        <v>1</v>
      </c>
      <c r="F102" s="19">
        <v>200</v>
      </c>
      <c r="G102" s="20">
        <v>7000</v>
      </c>
      <c r="H102" s="19">
        <v>500</v>
      </c>
      <c r="I102" s="20">
        <f>(F102+G102+H102)*$I$4</f>
        <v>231</v>
      </c>
      <c r="J102" s="19">
        <f>(F102+G102+H102+I102)*$J$4</f>
        <v>713.79</v>
      </c>
      <c r="K102" s="34">
        <f t="shared" si="19"/>
        <v>8644.79</v>
      </c>
      <c r="L102" s="34">
        <f t="shared" si="20"/>
        <v>8644.79</v>
      </c>
      <c r="M102" s="34"/>
      <c r="N102" s="9"/>
      <c r="O102" s="36"/>
    </row>
    <row r="103" s="2" customFormat="1" ht="67.5" spans="1:15">
      <c r="A103" s="15">
        <v>17</v>
      </c>
      <c r="B103" s="21" t="s">
        <v>117</v>
      </c>
      <c r="C103" s="21" t="s">
        <v>118</v>
      </c>
      <c r="D103" s="22" t="s">
        <v>114</v>
      </c>
      <c r="E103" s="15">
        <v>1</v>
      </c>
      <c r="F103" s="19">
        <v>2000</v>
      </c>
      <c r="G103" s="20">
        <v>102000</v>
      </c>
      <c r="H103" s="19">
        <v>200</v>
      </c>
      <c r="I103" s="20">
        <f>(F103+G103+H103)*$I$4</f>
        <v>3126</v>
      </c>
      <c r="J103" s="19">
        <f>(F103+G103+H103+I103)*$J$4</f>
        <v>9659.34</v>
      </c>
      <c r="K103" s="34">
        <f t="shared" ref="K103:K108" si="22">F103+G103+H103+I103+J103</f>
        <v>116985.34</v>
      </c>
      <c r="L103" s="34">
        <f t="shared" ref="L103:L108" si="23">K103*E103</f>
        <v>116985.34</v>
      </c>
      <c r="M103" s="34"/>
      <c r="N103" s="9"/>
      <c r="O103" s="36"/>
    </row>
    <row r="104" s="2" customFormat="1" ht="78.75" spans="1:15">
      <c r="A104" s="30">
        <v>18</v>
      </c>
      <c r="B104" s="21" t="s">
        <v>55</v>
      </c>
      <c r="C104" s="21" t="s">
        <v>183</v>
      </c>
      <c r="D104" s="22" t="s">
        <v>57</v>
      </c>
      <c r="E104" s="15">
        <v>381.57</v>
      </c>
      <c r="F104" s="19">
        <v>18</v>
      </c>
      <c r="G104" s="20">
        <v>722.2</v>
      </c>
      <c r="H104" s="19">
        <v>5</v>
      </c>
      <c r="I104" s="20">
        <f>(F104+G104+H104)*$I$4</f>
        <v>22.356</v>
      </c>
      <c r="J104" s="19">
        <f>(F104+G104+H104+I104)*$J$4</f>
        <v>69.08004</v>
      </c>
      <c r="K104" s="34">
        <f t="shared" si="22"/>
        <v>836.63604</v>
      </c>
      <c r="L104" s="34">
        <f t="shared" si="23"/>
        <v>319235.2137828</v>
      </c>
      <c r="M104" s="34"/>
      <c r="N104" s="9"/>
      <c r="O104" s="36"/>
    </row>
    <row r="105" s="2" customFormat="1" ht="78.75" spans="1:15">
      <c r="A105" s="15">
        <v>19</v>
      </c>
      <c r="B105" s="21" t="s">
        <v>55</v>
      </c>
      <c r="C105" s="21" t="s">
        <v>121</v>
      </c>
      <c r="D105" s="22" t="s">
        <v>57</v>
      </c>
      <c r="E105" s="15">
        <v>143.25</v>
      </c>
      <c r="F105" s="19">
        <v>18</v>
      </c>
      <c r="G105" s="20">
        <v>543.4</v>
      </c>
      <c r="H105" s="19">
        <v>5</v>
      </c>
      <c r="I105" s="20">
        <f>(F105+G105+H105)*$I$4</f>
        <v>16.992</v>
      </c>
      <c r="J105" s="19">
        <f>(F105+G105+H105+I105)*$J$4</f>
        <v>52.50528</v>
      </c>
      <c r="K105" s="34">
        <f t="shared" si="22"/>
        <v>635.89728</v>
      </c>
      <c r="L105" s="34">
        <f t="shared" si="23"/>
        <v>91092.28536</v>
      </c>
      <c r="M105" s="34"/>
      <c r="N105" s="9"/>
      <c r="O105" s="36"/>
    </row>
    <row r="106" s="2" customFormat="1" ht="78.75" spans="1:15">
      <c r="A106" s="15">
        <v>20</v>
      </c>
      <c r="B106" s="21" t="s">
        <v>55</v>
      </c>
      <c r="C106" s="21" t="s">
        <v>122</v>
      </c>
      <c r="D106" s="22" t="s">
        <v>57</v>
      </c>
      <c r="E106" s="15">
        <v>65.14</v>
      </c>
      <c r="F106" s="19">
        <v>18</v>
      </c>
      <c r="G106" s="20">
        <v>427</v>
      </c>
      <c r="H106" s="19">
        <v>5</v>
      </c>
      <c r="I106" s="20">
        <f>(F106+G106+H106)*$I$4</f>
        <v>13.5</v>
      </c>
      <c r="J106" s="19">
        <f>(F106+G106+H106+I106)*$J$4</f>
        <v>41.715</v>
      </c>
      <c r="K106" s="34">
        <f t="shared" si="22"/>
        <v>505.215</v>
      </c>
      <c r="L106" s="34">
        <f t="shared" si="23"/>
        <v>32909.7051</v>
      </c>
      <c r="M106" s="34"/>
      <c r="N106" s="9"/>
      <c r="O106" s="36"/>
    </row>
    <row r="107" s="2" customFormat="1" ht="78.75" spans="1:15">
      <c r="A107" s="15">
        <v>21</v>
      </c>
      <c r="B107" s="21" t="s">
        <v>55</v>
      </c>
      <c r="C107" s="21" t="s">
        <v>123</v>
      </c>
      <c r="D107" s="22" t="s">
        <v>57</v>
      </c>
      <c r="E107" s="15">
        <v>440.62</v>
      </c>
      <c r="F107" s="19">
        <v>18</v>
      </c>
      <c r="G107" s="20">
        <v>338.1</v>
      </c>
      <c r="H107" s="19">
        <v>5</v>
      </c>
      <c r="I107" s="20">
        <f>(F107+G107+H107)*$I$4</f>
        <v>10.833</v>
      </c>
      <c r="J107" s="19">
        <f>(F107+G107+H107+I107)*$J$4</f>
        <v>33.47397</v>
      </c>
      <c r="K107" s="34">
        <f t="shared" si="22"/>
        <v>405.40697</v>
      </c>
      <c r="L107" s="34">
        <f t="shared" si="23"/>
        <v>178630.4191214</v>
      </c>
      <c r="M107" s="34"/>
      <c r="N107" s="9"/>
      <c r="O107" s="36"/>
    </row>
    <row r="108" s="3" customFormat="1" ht="58" customHeight="1" spans="1:15">
      <c r="A108" s="30">
        <v>22</v>
      </c>
      <c r="B108" s="21" t="s">
        <v>55</v>
      </c>
      <c r="C108" s="21" t="s">
        <v>125</v>
      </c>
      <c r="D108" s="22" t="s">
        <v>57</v>
      </c>
      <c r="E108" s="15">
        <v>35</v>
      </c>
      <c r="F108" s="19">
        <v>16</v>
      </c>
      <c r="G108" s="20">
        <v>80</v>
      </c>
      <c r="H108" s="19">
        <v>5</v>
      </c>
      <c r="I108" s="20">
        <f>(F108+G108+H108)*$I$4</f>
        <v>3.03</v>
      </c>
      <c r="J108" s="19">
        <f>(F108+G108+H108+I108)*$J$4</f>
        <v>9.3627</v>
      </c>
      <c r="K108" s="34">
        <f t="shared" si="22"/>
        <v>113.3927</v>
      </c>
      <c r="L108" s="34">
        <f t="shared" si="23"/>
        <v>3968.7445</v>
      </c>
      <c r="M108" s="34"/>
      <c r="N108" s="40"/>
      <c r="O108" s="41"/>
    </row>
    <row r="109" s="2" customFormat="1" ht="78.75" spans="1:15">
      <c r="A109" s="15">
        <v>23</v>
      </c>
      <c r="B109" s="21" t="s">
        <v>59</v>
      </c>
      <c r="C109" s="21" t="s">
        <v>184</v>
      </c>
      <c r="D109" s="22" t="s">
        <v>61</v>
      </c>
      <c r="E109" s="15">
        <v>4</v>
      </c>
      <c r="F109" s="19">
        <v>18</v>
      </c>
      <c r="G109" s="20">
        <v>300</v>
      </c>
      <c r="H109" s="19">
        <v>5</v>
      </c>
      <c r="I109" s="20">
        <f>(F109+G109+H109)*$I$4</f>
        <v>9.69</v>
      </c>
      <c r="J109" s="19">
        <f>(F109+G109+H109+I109)*$J$4</f>
        <v>29.9421</v>
      </c>
      <c r="K109" s="34">
        <f t="shared" ref="K109:K113" si="24">F109+G109+H109+I109+J109</f>
        <v>362.6321</v>
      </c>
      <c r="L109" s="34">
        <f t="shared" ref="L109:L113" si="25">K109*E109</f>
        <v>1450.5284</v>
      </c>
      <c r="M109" s="34"/>
      <c r="N109" s="9"/>
      <c r="O109" s="36"/>
    </row>
    <row r="110" s="2" customFormat="1" ht="78.75" spans="1:15">
      <c r="A110" s="15">
        <v>24</v>
      </c>
      <c r="B110" s="21" t="s">
        <v>59</v>
      </c>
      <c r="C110" s="21" t="s">
        <v>128</v>
      </c>
      <c r="D110" s="22" t="s">
        <v>61</v>
      </c>
      <c r="E110" s="15">
        <v>2</v>
      </c>
      <c r="F110" s="19">
        <v>18</v>
      </c>
      <c r="G110" s="20">
        <v>300</v>
      </c>
      <c r="H110" s="19">
        <v>5</v>
      </c>
      <c r="I110" s="20">
        <f>(F110+G110+H110)*$I$4</f>
        <v>9.69</v>
      </c>
      <c r="J110" s="19">
        <f>(F110+G110+H110+I110)*$J$4</f>
        <v>29.9421</v>
      </c>
      <c r="K110" s="34">
        <f t="shared" si="24"/>
        <v>362.6321</v>
      </c>
      <c r="L110" s="34">
        <f t="shared" si="25"/>
        <v>725.2642</v>
      </c>
      <c r="M110" s="34"/>
      <c r="N110" s="9"/>
      <c r="O110" s="36"/>
    </row>
    <row r="111" s="2" customFormat="1" ht="78.75" spans="1:15">
      <c r="A111" s="15">
        <v>25</v>
      </c>
      <c r="B111" s="21" t="s">
        <v>59</v>
      </c>
      <c r="C111" s="21" t="s">
        <v>129</v>
      </c>
      <c r="D111" s="22" t="s">
        <v>61</v>
      </c>
      <c r="E111" s="15">
        <v>2</v>
      </c>
      <c r="F111" s="19">
        <v>100</v>
      </c>
      <c r="G111" s="20">
        <v>300</v>
      </c>
      <c r="H111" s="19">
        <v>5</v>
      </c>
      <c r="I111" s="20">
        <f>(F111+G111+H111)*$I$4</f>
        <v>12.15</v>
      </c>
      <c r="J111" s="19">
        <f>(F111+G111+H111+I111)*$J$4</f>
        <v>37.5435</v>
      </c>
      <c r="K111" s="34">
        <f t="shared" si="24"/>
        <v>454.6935</v>
      </c>
      <c r="L111" s="34">
        <f t="shared" si="25"/>
        <v>909.387</v>
      </c>
      <c r="M111" s="34"/>
      <c r="N111" s="9"/>
      <c r="O111" s="36"/>
    </row>
    <row r="112" s="2" customFormat="1" ht="78.75" spans="1:15">
      <c r="A112" s="30">
        <v>26</v>
      </c>
      <c r="B112" s="21" t="s">
        <v>59</v>
      </c>
      <c r="C112" s="21" t="s">
        <v>130</v>
      </c>
      <c r="D112" s="22" t="s">
        <v>61</v>
      </c>
      <c r="E112" s="15">
        <v>8</v>
      </c>
      <c r="F112" s="19">
        <v>100</v>
      </c>
      <c r="G112" s="20">
        <v>300</v>
      </c>
      <c r="H112" s="19">
        <v>5</v>
      </c>
      <c r="I112" s="20">
        <f>(F112+G112+H112)*$I$4</f>
        <v>12.15</v>
      </c>
      <c r="J112" s="19">
        <f>(F112+G112+H112+I112)*$J$4</f>
        <v>37.5435</v>
      </c>
      <c r="K112" s="34">
        <f t="shared" si="24"/>
        <v>454.6935</v>
      </c>
      <c r="L112" s="34">
        <f t="shared" si="25"/>
        <v>3637.548</v>
      </c>
      <c r="M112" s="34"/>
      <c r="N112" s="9"/>
      <c r="O112" s="36"/>
    </row>
    <row r="113" s="2" customFormat="1" ht="78.75" spans="1:15">
      <c r="A113" s="15">
        <v>27</v>
      </c>
      <c r="B113" s="21" t="s">
        <v>59</v>
      </c>
      <c r="C113" s="21" t="s">
        <v>132</v>
      </c>
      <c r="D113" s="22" t="s">
        <v>61</v>
      </c>
      <c r="E113" s="15">
        <v>4</v>
      </c>
      <c r="F113" s="19">
        <v>350</v>
      </c>
      <c r="G113" s="20">
        <v>300</v>
      </c>
      <c r="H113" s="19">
        <v>5</v>
      </c>
      <c r="I113" s="20">
        <f>(F113+G113+H113)*$I$4</f>
        <v>19.65</v>
      </c>
      <c r="J113" s="19">
        <f>(F113+G113+H113+I113)*$J$4</f>
        <v>60.7185</v>
      </c>
      <c r="K113" s="34">
        <f t="shared" si="24"/>
        <v>735.3685</v>
      </c>
      <c r="L113" s="34">
        <f t="shared" si="25"/>
        <v>2941.474</v>
      </c>
      <c r="M113" s="34"/>
      <c r="N113" s="9"/>
      <c r="O113" s="36"/>
    </row>
    <row r="114" s="2" customFormat="1" ht="38" customHeight="1" spans="1:15">
      <c r="A114" s="15">
        <v>28</v>
      </c>
      <c r="B114" s="21" t="s">
        <v>133</v>
      </c>
      <c r="C114" s="21" t="s">
        <v>134</v>
      </c>
      <c r="D114" s="22" t="s">
        <v>57</v>
      </c>
      <c r="E114" s="15">
        <v>300</v>
      </c>
      <c r="F114" s="19">
        <v>15</v>
      </c>
      <c r="G114" s="20">
        <v>20</v>
      </c>
      <c r="H114" s="19">
        <v>5</v>
      </c>
      <c r="I114" s="20">
        <f t="shared" ref="I114:I134" si="26">(F114+G114+H114)*$I$4</f>
        <v>1.2</v>
      </c>
      <c r="J114" s="19">
        <f t="shared" ref="J114:J134" si="27">(F114+G114+H114+I114)*$J$4</f>
        <v>3.708</v>
      </c>
      <c r="K114" s="34">
        <f t="shared" ref="K114:K134" si="28">F114+G114+H114+I114+J114</f>
        <v>44.908</v>
      </c>
      <c r="L114" s="34">
        <f t="shared" ref="L114:L134" si="29">K114*E114</f>
        <v>13472.4</v>
      </c>
      <c r="M114" s="34"/>
      <c r="N114" s="9"/>
      <c r="O114" s="36"/>
    </row>
    <row r="115" s="2" customFormat="1" ht="38" customHeight="1" spans="1:15">
      <c r="A115" s="15">
        <v>29</v>
      </c>
      <c r="B115" s="21" t="s">
        <v>135</v>
      </c>
      <c r="C115" s="21" t="s">
        <v>136</v>
      </c>
      <c r="D115" s="22" t="s">
        <v>61</v>
      </c>
      <c r="E115" s="15">
        <v>6</v>
      </c>
      <c r="F115" s="19">
        <v>30</v>
      </c>
      <c r="G115" s="20">
        <v>40</v>
      </c>
      <c r="H115" s="19">
        <v>5</v>
      </c>
      <c r="I115" s="20">
        <f t="shared" si="26"/>
        <v>2.25</v>
      </c>
      <c r="J115" s="19">
        <f t="shared" si="27"/>
        <v>6.9525</v>
      </c>
      <c r="K115" s="34">
        <f t="shared" si="28"/>
        <v>84.2025</v>
      </c>
      <c r="L115" s="34">
        <f t="shared" si="29"/>
        <v>505.215</v>
      </c>
      <c r="M115" s="34"/>
      <c r="N115" s="9"/>
      <c r="O115" s="36"/>
    </row>
    <row r="116" s="2" customFormat="1" ht="38" customHeight="1" spans="1:15">
      <c r="A116" s="30">
        <v>30</v>
      </c>
      <c r="B116" s="21" t="s">
        <v>137</v>
      </c>
      <c r="C116" s="21" t="s">
        <v>138</v>
      </c>
      <c r="D116" s="22" t="s">
        <v>139</v>
      </c>
      <c r="E116" s="15">
        <v>1</v>
      </c>
      <c r="F116" s="19">
        <v>2000</v>
      </c>
      <c r="G116" s="20"/>
      <c r="H116" s="19"/>
      <c r="I116" s="20">
        <f t="shared" si="26"/>
        <v>60</v>
      </c>
      <c r="J116" s="19">
        <f t="shared" si="27"/>
        <v>185.4</v>
      </c>
      <c r="K116" s="34">
        <f t="shared" si="28"/>
        <v>2245.4</v>
      </c>
      <c r="L116" s="34">
        <f t="shared" si="29"/>
        <v>2245.4</v>
      </c>
      <c r="M116" s="34"/>
      <c r="N116" s="9"/>
      <c r="O116" s="36"/>
    </row>
    <row r="117" s="2" customFormat="1" ht="45" spans="1:15">
      <c r="A117" s="15">
        <v>31</v>
      </c>
      <c r="B117" s="21" t="s">
        <v>140</v>
      </c>
      <c r="C117" s="21" t="s">
        <v>141</v>
      </c>
      <c r="D117" s="22" t="s">
        <v>92</v>
      </c>
      <c r="E117" s="15">
        <v>1</v>
      </c>
      <c r="F117" s="19">
        <v>100</v>
      </c>
      <c r="G117" s="20">
        <v>2000</v>
      </c>
      <c r="H117" s="19">
        <v>50</v>
      </c>
      <c r="I117" s="20">
        <f t="shared" si="26"/>
        <v>64.5</v>
      </c>
      <c r="J117" s="19">
        <f t="shared" si="27"/>
        <v>199.305</v>
      </c>
      <c r="K117" s="34">
        <f t="shared" si="28"/>
        <v>2413.805</v>
      </c>
      <c r="L117" s="34">
        <f t="shared" si="29"/>
        <v>2413.805</v>
      </c>
      <c r="M117" s="34"/>
      <c r="N117" s="9"/>
      <c r="O117" s="36"/>
    </row>
    <row r="118" s="2" customFormat="1" ht="45" spans="1:15">
      <c r="A118" s="15">
        <v>32</v>
      </c>
      <c r="B118" s="21" t="s">
        <v>142</v>
      </c>
      <c r="C118" s="21" t="s">
        <v>143</v>
      </c>
      <c r="D118" s="22" t="s">
        <v>114</v>
      </c>
      <c r="E118" s="15">
        <v>12</v>
      </c>
      <c r="F118" s="19">
        <v>20</v>
      </c>
      <c r="G118" s="20">
        <v>25</v>
      </c>
      <c r="H118" s="19">
        <v>3</v>
      </c>
      <c r="I118" s="20">
        <f t="shared" si="26"/>
        <v>1.44</v>
      </c>
      <c r="J118" s="19">
        <f t="shared" si="27"/>
        <v>4.4496</v>
      </c>
      <c r="K118" s="34">
        <f t="shared" si="28"/>
        <v>53.8896</v>
      </c>
      <c r="L118" s="34">
        <f t="shared" si="29"/>
        <v>646.6752</v>
      </c>
      <c r="M118" s="34"/>
      <c r="N118" s="9"/>
      <c r="O118" s="36"/>
    </row>
    <row r="119" s="2" customFormat="1" ht="45" spans="1:15">
      <c r="A119" s="15">
        <v>33</v>
      </c>
      <c r="B119" s="21" t="s">
        <v>142</v>
      </c>
      <c r="C119" s="21" t="s">
        <v>144</v>
      </c>
      <c r="D119" s="22" t="s">
        <v>114</v>
      </c>
      <c r="E119" s="15">
        <v>2</v>
      </c>
      <c r="F119" s="19">
        <v>20</v>
      </c>
      <c r="G119" s="20">
        <v>25</v>
      </c>
      <c r="H119" s="19">
        <v>3</v>
      </c>
      <c r="I119" s="20">
        <f t="shared" si="26"/>
        <v>1.44</v>
      </c>
      <c r="J119" s="19">
        <f t="shared" si="27"/>
        <v>4.4496</v>
      </c>
      <c r="K119" s="34">
        <f t="shared" si="28"/>
        <v>53.8896</v>
      </c>
      <c r="L119" s="34">
        <f t="shared" si="29"/>
        <v>107.7792</v>
      </c>
      <c r="M119" s="34"/>
      <c r="N119" s="9"/>
      <c r="O119" s="36"/>
    </row>
    <row r="120" s="2" customFormat="1" ht="45" spans="1:15">
      <c r="A120" s="30">
        <v>34</v>
      </c>
      <c r="B120" s="21" t="s">
        <v>142</v>
      </c>
      <c r="C120" s="21" t="s">
        <v>145</v>
      </c>
      <c r="D120" s="22" t="s">
        <v>114</v>
      </c>
      <c r="E120" s="15">
        <v>6</v>
      </c>
      <c r="F120" s="19">
        <v>20</v>
      </c>
      <c r="G120" s="20">
        <v>650</v>
      </c>
      <c r="H120" s="19">
        <v>50</v>
      </c>
      <c r="I120" s="20">
        <f t="shared" si="26"/>
        <v>21.6</v>
      </c>
      <c r="J120" s="19">
        <f t="shared" si="27"/>
        <v>66.744</v>
      </c>
      <c r="K120" s="34">
        <f t="shared" si="28"/>
        <v>808.344</v>
      </c>
      <c r="L120" s="34">
        <f t="shared" si="29"/>
        <v>4850.064</v>
      </c>
      <c r="M120" s="34"/>
      <c r="N120" s="9"/>
      <c r="O120" s="36"/>
    </row>
    <row r="121" s="2" customFormat="1" ht="45" spans="1:15">
      <c r="A121" s="15">
        <v>35</v>
      </c>
      <c r="B121" s="21" t="s">
        <v>146</v>
      </c>
      <c r="C121" s="21" t="s">
        <v>147</v>
      </c>
      <c r="D121" s="22" t="s">
        <v>92</v>
      </c>
      <c r="E121" s="22">
        <v>4</v>
      </c>
      <c r="F121" s="19">
        <v>150</v>
      </c>
      <c r="G121" s="20">
        <v>400</v>
      </c>
      <c r="H121" s="19">
        <v>50</v>
      </c>
      <c r="I121" s="20">
        <f t="shared" si="26"/>
        <v>18</v>
      </c>
      <c r="J121" s="19">
        <f t="shared" si="27"/>
        <v>55.62</v>
      </c>
      <c r="K121" s="34">
        <f t="shared" si="28"/>
        <v>673.62</v>
      </c>
      <c r="L121" s="34">
        <f t="shared" si="29"/>
        <v>2694.48</v>
      </c>
      <c r="M121" s="34"/>
      <c r="N121" s="9"/>
      <c r="O121" s="36"/>
    </row>
    <row r="122" s="2" customFormat="1" ht="45" spans="1:15">
      <c r="A122" s="15">
        <v>36</v>
      </c>
      <c r="B122" s="21" t="s">
        <v>148</v>
      </c>
      <c r="C122" s="21" t="s">
        <v>149</v>
      </c>
      <c r="D122" s="22" t="s">
        <v>61</v>
      </c>
      <c r="E122" s="15">
        <v>6</v>
      </c>
      <c r="F122" s="19">
        <v>10</v>
      </c>
      <c r="G122" s="20">
        <v>15</v>
      </c>
      <c r="H122" s="19">
        <v>3</v>
      </c>
      <c r="I122" s="20">
        <f t="shared" si="26"/>
        <v>0.84</v>
      </c>
      <c r="J122" s="19">
        <f t="shared" si="27"/>
        <v>2.5956</v>
      </c>
      <c r="K122" s="34">
        <f t="shared" si="28"/>
        <v>31.4356</v>
      </c>
      <c r="L122" s="34">
        <f t="shared" si="29"/>
        <v>188.6136</v>
      </c>
      <c r="M122" s="34"/>
      <c r="N122" s="9"/>
      <c r="O122" s="36"/>
    </row>
    <row r="123" s="2" customFormat="1" ht="45" spans="1:15">
      <c r="A123" s="15">
        <v>37</v>
      </c>
      <c r="B123" s="21" t="s">
        <v>148</v>
      </c>
      <c r="C123" s="21" t="s">
        <v>150</v>
      </c>
      <c r="D123" s="22" t="s">
        <v>61</v>
      </c>
      <c r="E123" s="15">
        <v>6</v>
      </c>
      <c r="F123" s="19">
        <v>10</v>
      </c>
      <c r="G123" s="20">
        <v>15</v>
      </c>
      <c r="H123" s="19">
        <v>3</v>
      </c>
      <c r="I123" s="20">
        <f t="shared" si="26"/>
        <v>0.84</v>
      </c>
      <c r="J123" s="19">
        <f t="shared" si="27"/>
        <v>2.5956</v>
      </c>
      <c r="K123" s="34">
        <f t="shared" si="28"/>
        <v>31.4356</v>
      </c>
      <c r="L123" s="34">
        <f t="shared" si="29"/>
        <v>188.6136</v>
      </c>
      <c r="M123" s="34"/>
      <c r="N123" s="9"/>
      <c r="O123" s="36"/>
    </row>
    <row r="124" s="2" customFormat="1" ht="45" spans="1:15">
      <c r="A124" s="30">
        <v>38</v>
      </c>
      <c r="B124" s="21" t="s">
        <v>148</v>
      </c>
      <c r="C124" s="21" t="s">
        <v>151</v>
      </c>
      <c r="D124" s="22" t="s">
        <v>61</v>
      </c>
      <c r="E124" s="15">
        <v>2</v>
      </c>
      <c r="F124" s="19">
        <v>10</v>
      </c>
      <c r="G124" s="20">
        <v>15</v>
      </c>
      <c r="H124" s="19">
        <v>3</v>
      </c>
      <c r="I124" s="20">
        <f t="shared" si="26"/>
        <v>0.84</v>
      </c>
      <c r="J124" s="19">
        <f t="shared" si="27"/>
        <v>2.5956</v>
      </c>
      <c r="K124" s="34">
        <f t="shared" si="28"/>
        <v>31.4356</v>
      </c>
      <c r="L124" s="34">
        <f t="shared" si="29"/>
        <v>62.8712</v>
      </c>
      <c r="M124" s="34"/>
      <c r="N124" s="9"/>
      <c r="O124" s="36"/>
    </row>
    <row r="125" s="2" customFormat="1" ht="45" spans="1:15">
      <c r="A125" s="15">
        <v>39</v>
      </c>
      <c r="B125" s="21" t="s">
        <v>152</v>
      </c>
      <c r="C125" s="21" t="s">
        <v>153</v>
      </c>
      <c r="D125" s="22" t="s">
        <v>61</v>
      </c>
      <c r="E125" s="15">
        <v>1</v>
      </c>
      <c r="F125" s="19">
        <v>10</v>
      </c>
      <c r="G125" s="20">
        <v>15</v>
      </c>
      <c r="H125" s="19">
        <v>3</v>
      </c>
      <c r="I125" s="20">
        <f t="shared" si="26"/>
        <v>0.84</v>
      </c>
      <c r="J125" s="19">
        <f t="shared" si="27"/>
        <v>2.5956</v>
      </c>
      <c r="K125" s="34">
        <f t="shared" si="28"/>
        <v>31.4356</v>
      </c>
      <c r="L125" s="34">
        <f t="shared" si="29"/>
        <v>31.4356</v>
      </c>
      <c r="M125" s="34"/>
      <c r="N125" s="9"/>
      <c r="O125" s="36"/>
    </row>
    <row r="126" s="2" customFormat="1" ht="38" customHeight="1" spans="1:15">
      <c r="A126" s="15">
        <v>40</v>
      </c>
      <c r="B126" s="21" t="s">
        <v>154</v>
      </c>
      <c r="C126" s="21" t="s">
        <v>155</v>
      </c>
      <c r="D126" s="22" t="s">
        <v>57</v>
      </c>
      <c r="E126" s="15">
        <v>130</v>
      </c>
      <c r="F126" s="19">
        <v>3</v>
      </c>
      <c r="G126" s="20">
        <v>3</v>
      </c>
      <c r="H126" s="19">
        <v>2</v>
      </c>
      <c r="I126" s="20">
        <f t="shared" si="26"/>
        <v>0.24</v>
      </c>
      <c r="J126" s="19">
        <f t="shared" si="27"/>
        <v>0.7416</v>
      </c>
      <c r="K126" s="34">
        <f t="shared" si="28"/>
        <v>8.9816</v>
      </c>
      <c r="L126" s="34">
        <f t="shared" si="29"/>
        <v>1167.608</v>
      </c>
      <c r="M126" s="34"/>
      <c r="N126" s="9"/>
      <c r="O126" s="36"/>
    </row>
    <row r="127" s="2" customFormat="1" ht="38" customHeight="1" spans="1:15">
      <c r="A127" s="15">
        <v>41</v>
      </c>
      <c r="B127" s="21" t="s">
        <v>154</v>
      </c>
      <c r="C127" s="21" t="s">
        <v>156</v>
      </c>
      <c r="D127" s="22" t="s">
        <v>57</v>
      </c>
      <c r="E127" s="15">
        <v>80</v>
      </c>
      <c r="F127" s="19">
        <v>3</v>
      </c>
      <c r="G127" s="20">
        <v>3</v>
      </c>
      <c r="H127" s="19">
        <v>2</v>
      </c>
      <c r="I127" s="20">
        <f t="shared" si="26"/>
        <v>0.24</v>
      </c>
      <c r="J127" s="19">
        <f t="shared" si="27"/>
        <v>0.7416</v>
      </c>
      <c r="K127" s="34">
        <f t="shared" si="28"/>
        <v>8.9816</v>
      </c>
      <c r="L127" s="34">
        <f t="shared" si="29"/>
        <v>718.528</v>
      </c>
      <c r="M127" s="34"/>
      <c r="N127" s="9"/>
      <c r="O127" s="36"/>
    </row>
    <row r="128" s="2" customFormat="1" ht="38" customHeight="1" spans="1:15">
      <c r="A128" s="30">
        <v>42</v>
      </c>
      <c r="B128" s="21" t="s">
        <v>157</v>
      </c>
      <c r="C128" s="21" t="s">
        <v>158</v>
      </c>
      <c r="D128" s="22" t="s">
        <v>57</v>
      </c>
      <c r="E128" s="15">
        <v>120</v>
      </c>
      <c r="F128" s="19">
        <v>3</v>
      </c>
      <c r="G128" s="20">
        <v>3</v>
      </c>
      <c r="H128" s="19">
        <v>2</v>
      </c>
      <c r="I128" s="20">
        <f t="shared" si="26"/>
        <v>0.24</v>
      </c>
      <c r="J128" s="19">
        <f t="shared" si="27"/>
        <v>0.7416</v>
      </c>
      <c r="K128" s="34">
        <f t="shared" si="28"/>
        <v>8.9816</v>
      </c>
      <c r="L128" s="34">
        <f t="shared" si="29"/>
        <v>1077.792</v>
      </c>
      <c r="M128" s="34"/>
      <c r="N128" s="9"/>
      <c r="O128" s="36"/>
    </row>
    <row r="129" s="2" customFormat="1" ht="38" customHeight="1" spans="1:15">
      <c r="A129" s="15">
        <v>43</v>
      </c>
      <c r="B129" s="21" t="s">
        <v>157</v>
      </c>
      <c r="C129" s="21" t="s">
        <v>159</v>
      </c>
      <c r="D129" s="22" t="s">
        <v>57</v>
      </c>
      <c r="E129" s="15">
        <v>200</v>
      </c>
      <c r="F129" s="19">
        <v>3</v>
      </c>
      <c r="G129" s="20">
        <v>3</v>
      </c>
      <c r="H129" s="19">
        <v>2</v>
      </c>
      <c r="I129" s="20">
        <f t="shared" si="26"/>
        <v>0.24</v>
      </c>
      <c r="J129" s="19">
        <f t="shared" si="27"/>
        <v>0.7416</v>
      </c>
      <c r="K129" s="34">
        <f t="shared" si="28"/>
        <v>8.9816</v>
      </c>
      <c r="L129" s="34">
        <f t="shared" si="29"/>
        <v>1796.32</v>
      </c>
      <c r="M129" s="34"/>
      <c r="N129" s="9"/>
      <c r="O129" s="36"/>
    </row>
    <row r="130" s="2" customFormat="1" ht="38" customHeight="1" spans="1:15">
      <c r="A130" s="15">
        <v>44</v>
      </c>
      <c r="B130" s="21" t="s">
        <v>157</v>
      </c>
      <c r="C130" s="21" t="s">
        <v>160</v>
      </c>
      <c r="D130" s="22" t="s">
        <v>57</v>
      </c>
      <c r="E130" s="15">
        <v>150</v>
      </c>
      <c r="F130" s="19">
        <v>3</v>
      </c>
      <c r="G130" s="20">
        <v>3</v>
      </c>
      <c r="H130" s="19">
        <v>2</v>
      </c>
      <c r="I130" s="20">
        <f t="shared" si="26"/>
        <v>0.24</v>
      </c>
      <c r="J130" s="19">
        <f t="shared" si="27"/>
        <v>0.7416</v>
      </c>
      <c r="K130" s="34">
        <f t="shared" si="28"/>
        <v>8.9816</v>
      </c>
      <c r="L130" s="34">
        <f t="shared" si="29"/>
        <v>1347.24</v>
      </c>
      <c r="M130" s="34"/>
      <c r="N130" s="9"/>
      <c r="O130" s="36"/>
    </row>
    <row r="131" s="2" customFormat="1" ht="78.75" spans="1:15">
      <c r="A131" s="15">
        <v>45</v>
      </c>
      <c r="B131" s="21" t="s">
        <v>55</v>
      </c>
      <c r="C131" s="21" t="s">
        <v>161</v>
      </c>
      <c r="D131" s="22" t="s">
        <v>57</v>
      </c>
      <c r="E131" s="15">
        <v>18</v>
      </c>
      <c r="F131" s="19">
        <v>15</v>
      </c>
      <c r="G131" s="20">
        <v>81.2</v>
      </c>
      <c r="H131" s="19">
        <v>5</v>
      </c>
      <c r="I131" s="20">
        <f t="shared" si="26"/>
        <v>3.036</v>
      </c>
      <c r="J131" s="19">
        <f t="shared" si="27"/>
        <v>9.38124</v>
      </c>
      <c r="K131" s="34">
        <f t="shared" si="28"/>
        <v>113.61724</v>
      </c>
      <c r="L131" s="34">
        <f t="shared" si="29"/>
        <v>2045.11032</v>
      </c>
      <c r="M131" s="34"/>
      <c r="N131" s="9"/>
      <c r="O131" s="36"/>
    </row>
    <row r="132" s="2" customFormat="1" ht="78.75" spans="1:15">
      <c r="A132" s="30">
        <v>46</v>
      </c>
      <c r="B132" s="21" t="s">
        <v>59</v>
      </c>
      <c r="C132" s="21" t="s">
        <v>162</v>
      </c>
      <c r="D132" s="22" t="s">
        <v>61</v>
      </c>
      <c r="E132" s="15">
        <v>4</v>
      </c>
      <c r="F132" s="19">
        <v>100</v>
      </c>
      <c r="G132" s="20">
        <v>150</v>
      </c>
      <c r="H132" s="19">
        <v>5</v>
      </c>
      <c r="I132" s="20">
        <f t="shared" si="26"/>
        <v>7.65</v>
      </c>
      <c r="J132" s="19">
        <f t="shared" si="27"/>
        <v>23.6385</v>
      </c>
      <c r="K132" s="34">
        <f t="shared" si="28"/>
        <v>286.2885</v>
      </c>
      <c r="L132" s="34">
        <f t="shared" si="29"/>
        <v>1145.154</v>
      </c>
      <c r="M132" s="34"/>
      <c r="N132" s="9"/>
      <c r="O132" s="36"/>
    </row>
    <row r="133" s="2" customFormat="1" ht="33.75" spans="1:15">
      <c r="A133" s="15">
        <v>47</v>
      </c>
      <c r="B133" s="24" t="s">
        <v>163</v>
      </c>
      <c r="C133" s="24" t="s">
        <v>164</v>
      </c>
      <c r="D133" s="15" t="s">
        <v>114</v>
      </c>
      <c r="E133" s="15">
        <v>1</v>
      </c>
      <c r="F133" s="19">
        <v>200</v>
      </c>
      <c r="G133" s="20">
        <v>150</v>
      </c>
      <c r="H133" s="19">
        <v>10</v>
      </c>
      <c r="I133" s="20">
        <f t="shared" si="26"/>
        <v>10.8</v>
      </c>
      <c r="J133" s="19">
        <f t="shared" si="27"/>
        <v>33.372</v>
      </c>
      <c r="K133" s="34">
        <f t="shared" si="28"/>
        <v>404.172</v>
      </c>
      <c r="L133" s="34">
        <f t="shared" si="29"/>
        <v>404.172</v>
      </c>
      <c r="M133" s="34"/>
      <c r="N133" s="9"/>
      <c r="O133" s="36"/>
    </row>
    <row r="134" s="2" customFormat="1" ht="33.75" spans="1:15">
      <c r="A134" s="15">
        <v>48</v>
      </c>
      <c r="B134" s="24" t="s">
        <v>163</v>
      </c>
      <c r="C134" s="24" t="s">
        <v>165</v>
      </c>
      <c r="D134" s="15" t="s">
        <v>114</v>
      </c>
      <c r="E134" s="15">
        <v>1</v>
      </c>
      <c r="F134" s="19">
        <v>200</v>
      </c>
      <c r="G134" s="20">
        <v>150</v>
      </c>
      <c r="H134" s="19">
        <v>10</v>
      </c>
      <c r="I134" s="20">
        <f t="shared" si="26"/>
        <v>10.8</v>
      </c>
      <c r="J134" s="19">
        <f t="shared" si="27"/>
        <v>33.372</v>
      </c>
      <c r="K134" s="34">
        <f t="shared" si="28"/>
        <v>404.172</v>
      </c>
      <c r="L134" s="34">
        <f t="shared" si="29"/>
        <v>404.172</v>
      </c>
      <c r="M134" s="34"/>
      <c r="N134" s="9"/>
      <c r="O134" s="36"/>
    </row>
    <row r="135" s="2" customFormat="1" ht="41" customHeight="1" spans="1:15">
      <c r="A135" s="29" t="s">
        <v>185</v>
      </c>
      <c r="B135" s="16" t="s">
        <v>186</v>
      </c>
      <c r="C135" s="17"/>
      <c r="D135" s="18"/>
      <c r="E135" s="15"/>
      <c r="F135" s="19"/>
      <c r="G135" s="20"/>
      <c r="H135" s="19"/>
      <c r="I135" s="20"/>
      <c r="J135" s="19"/>
      <c r="K135" s="34"/>
      <c r="L135" s="35">
        <f>SUM(L136:L181)</f>
        <v>1032104.6957582</v>
      </c>
      <c r="M135" s="34"/>
      <c r="N135" s="9"/>
      <c r="O135" s="36"/>
    </row>
    <row r="136" s="2" customFormat="1" ht="90" spans="1:15">
      <c r="A136" s="15">
        <v>1</v>
      </c>
      <c r="B136" s="21" t="s">
        <v>90</v>
      </c>
      <c r="C136" s="21" t="s">
        <v>187</v>
      </c>
      <c r="D136" s="22" t="s">
        <v>92</v>
      </c>
      <c r="E136" s="22">
        <v>2</v>
      </c>
      <c r="F136" s="19">
        <v>1500</v>
      </c>
      <c r="G136" s="19">
        <v>44000</v>
      </c>
      <c r="H136" s="19">
        <v>500</v>
      </c>
      <c r="I136" s="20">
        <f>(F136+G136+H136)*$I$4</f>
        <v>1380</v>
      </c>
      <c r="J136" s="19">
        <f>(F136+G136+H136+I136)*$J$4</f>
        <v>4264.2</v>
      </c>
      <c r="K136" s="34">
        <f t="shared" ref="K136:K150" si="30">F136+G136+H136+I136+J136</f>
        <v>51644.2</v>
      </c>
      <c r="L136" s="34">
        <f t="shared" ref="L136:L150" si="31">K136*E136</f>
        <v>103288.4</v>
      </c>
      <c r="M136" s="34"/>
      <c r="N136" s="9"/>
      <c r="O136" s="36"/>
    </row>
    <row r="137" s="2" customFormat="1" ht="56.25" spans="1:15">
      <c r="A137" s="30">
        <v>2</v>
      </c>
      <c r="B137" s="21" t="s">
        <v>93</v>
      </c>
      <c r="C137" s="21" t="s">
        <v>188</v>
      </c>
      <c r="D137" s="22" t="s">
        <v>92</v>
      </c>
      <c r="E137" s="15">
        <v>1</v>
      </c>
      <c r="F137" s="19">
        <v>650</v>
      </c>
      <c r="G137" s="19">
        <v>8324</v>
      </c>
      <c r="H137" s="19">
        <v>50</v>
      </c>
      <c r="I137" s="20">
        <f>(F137+G137+H137)*$I$4</f>
        <v>270.72</v>
      </c>
      <c r="J137" s="19">
        <f>(F137+G137+H137+I137)*$J$4</f>
        <v>836.5248</v>
      </c>
      <c r="K137" s="34">
        <f t="shared" si="30"/>
        <v>10131.2448</v>
      </c>
      <c r="L137" s="34">
        <f t="shared" si="31"/>
        <v>10131.2448</v>
      </c>
      <c r="M137" s="34"/>
      <c r="N137" s="9">
        <v>2000</v>
      </c>
      <c r="O137" s="9">
        <f>G137-N137</f>
        <v>6324</v>
      </c>
    </row>
    <row r="138" s="2" customFormat="1" ht="56.25" spans="1:15">
      <c r="A138" s="15">
        <v>3</v>
      </c>
      <c r="B138" s="21" t="s">
        <v>93</v>
      </c>
      <c r="C138" s="21" t="s">
        <v>189</v>
      </c>
      <c r="D138" s="22" t="s">
        <v>92</v>
      </c>
      <c r="E138" s="15">
        <v>1</v>
      </c>
      <c r="F138" s="19">
        <v>650</v>
      </c>
      <c r="G138" s="19">
        <v>8324</v>
      </c>
      <c r="H138" s="19">
        <v>50</v>
      </c>
      <c r="I138" s="20">
        <f>(F138+G138+H138)*$I$4</f>
        <v>270.72</v>
      </c>
      <c r="J138" s="19">
        <f>(F138+G138+H138+I138)*$J$4</f>
        <v>836.5248</v>
      </c>
      <c r="K138" s="34">
        <f t="shared" si="30"/>
        <v>10131.2448</v>
      </c>
      <c r="L138" s="34">
        <f t="shared" si="31"/>
        <v>10131.2448</v>
      </c>
      <c r="M138" s="34"/>
      <c r="N138" s="9">
        <v>2000</v>
      </c>
      <c r="O138" s="9">
        <f>G138-N138</f>
        <v>6324</v>
      </c>
    </row>
    <row r="139" s="2" customFormat="1" ht="56.25" spans="1:15">
      <c r="A139" s="15">
        <v>4</v>
      </c>
      <c r="B139" s="21" t="s">
        <v>93</v>
      </c>
      <c r="C139" s="21" t="s">
        <v>190</v>
      </c>
      <c r="D139" s="22" t="s">
        <v>92</v>
      </c>
      <c r="E139" s="15">
        <v>1</v>
      </c>
      <c r="F139" s="19">
        <v>650</v>
      </c>
      <c r="G139" s="19">
        <v>13076</v>
      </c>
      <c r="H139" s="19">
        <v>50</v>
      </c>
      <c r="I139" s="20">
        <f>(F139+G139+H139)*$I$4</f>
        <v>413.28</v>
      </c>
      <c r="J139" s="19">
        <f>(F139+G139+H139+I139)*$J$4</f>
        <v>1277.0352</v>
      </c>
      <c r="K139" s="34">
        <f t="shared" si="30"/>
        <v>15466.3152</v>
      </c>
      <c r="L139" s="34">
        <f t="shared" si="31"/>
        <v>15466.3152</v>
      </c>
      <c r="M139" s="34"/>
      <c r="N139" s="9">
        <v>2000</v>
      </c>
      <c r="O139" s="9">
        <f>G139-N139</f>
        <v>11076</v>
      </c>
    </row>
    <row r="140" s="2" customFormat="1" ht="56.25" spans="1:15">
      <c r="A140" s="30">
        <v>5</v>
      </c>
      <c r="B140" s="21" t="s">
        <v>93</v>
      </c>
      <c r="C140" s="21" t="s">
        <v>191</v>
      </c>
      <c r="D140" s="22" t="s">
        <v>92</v>
      </c>
      <c r="E140" s="15">
        <v>1</v>
      </c>
      <c r="F140" s="19">
        <v>650</v>
      </c>
      <c r="G140" s="19">
        <v>13076</v>
      </c>
      <c r="H140" s="19">
        <v>50</v>
      </c>
      <c r="I140" s="20">
        <f>(F140+G140+H140)*$I$4</f>
        <v>413.28</v>
      </c>
      <c r="J140" s="19">
        <f>(F140+G140+H140+I140)*$J$4</f>
        <v>1277.0352</v>
      </c>
      <c r="K140" s="34">
        <f t="shared" si="30"/>
        <v>15466.3152</v>
      </c>
      <c r="L140" s="34">
        <f t="shared" si="31"/>
        <v>15466.3152</v>
      </c>
      <c r="M140" s="34"/>
      <c r="N140" s="9">
        <v>2000</v>
      </c>
      <c r="O140" s="9">
        <f>G140-N140</f>
        <v>11076</v>
      </c>
    </row>
    <row r="141" s="2" customFormat="1" ht="56.25" spans="1:15">
      <c r="A141" s="15">
        <v>6</v>
      </c>
      <c r="B141" s="21" t="s">
        <v>99</v>
      </c>
      <c r="C141" s="21" t="s">
        <v>100</v>
      </c>
      <c r="D141" s="22" t="s">
        <v>92</v>
      </c>
      <c r="E141" s="15">
        <v>1</v>
      </c>
      <c r="F141" s="19">
        <v>450</v>
      </c>
      <c r="G141" s="19">
        <v>10400</v>
      </c>
      <c r="H141" s="19">
        <v>100</v>
      </c>
      <c r="I141" s="20">
        <f>(F141+G141+H141)*$I$4</f>
        <v>328.5</v>
      </c>
      <c r="J141" s="19">
        <f>(F141+G141+H141+I141)*$J$4</f>
        <v>1015.065</v>
      </c>
      <c r="K141" s="34">
        <f t="shared" si="30"/>
        <v>12293.565</v>
      </c>
      <c r="L141" s="34">
        <f t="shared" si="31"/>
        <v>12293.565</v>
      </c>
      <c r="M141" s="34"/>
      <c r="N141" s="9"/>
      <c r="O141" s="36"/>
    </row>
    <row r="142" s="2" customFormat="1" ht="45" spans="1:15">
      <c r="A142" s="15">
        <v>7</v>
      </c>
      <c r="B142" s="21" t="s">
        <v>99</v>
      </c>
      <c r="C142" s="21" t="s">
        <v>101</v>
      </c>
      <c r="D142" s="22" t="s">
        <v>92</v>
      </c>
      <c r="E142" s="15">
        <v>1</v>
      </c>
      <c r="F142" s="19">
        <v>450</v>
      </c>
      <c r="G142" s="19">
        <v>19000</v>
      </c>
      <c r="H142" s="19">
        <v>100</v>
      </c>
      <c r="I142" s="20">
        <f>(F142+G142+H142)*$I$4</f>
        <v>586.5</v>
      </c>
      <c r="J142" s="19">
        <f>(F142+G142+H142+I142)*$J$4</f>
        <v>1812.285</v>
      </c>
      <c r="K142" s="34">
        <f t="shared" si="30"/>
        <v>21948.785</v>
      </c>
      <c r="L142" s="34">
        <f t="shared" si="31"/>
        <v>21948.785</v>
      </c>
      <c r="M142" s="34"/>
      <c r="N142" s="9"/>
      <c r="O142" s="36"/>
    </row>
    <row r="143" s="2" customFormat="1" ht="56.25" spans="1:15">
      <c r="A143" s="30">
        <v>8</v>
      </c>
      <c r="B143" s="21" t="s">
        <v>102</v>
      </c>
      <c r="C143" s="21" t="s">
        <v>192</v>
      </c>
      <c r="D143" s="22" t="s">
        <v>92</v>
      </c>
      <c r="E143" s="15">
        <v>1</v>
      </c>
      <c r="F143" s="19">
        <v>550</v>
      </c>
      <c r="G143" s="20">
        <v>48282</v>
      </c>
      <c r="H143" s="19">
        <v>50</v>
      </c>
      <c r="I143" s="20">
        <f>(F143+G143+H143)*$I$4</f>
        <v>1466.46</v>
      </c>
      <c r="J143" s="19">
        <f>(F143+G143+H143+I143)*$J$4</f>
        <v>4531.3614</v>
      </c>
      <c r="K143" s="34">
        <f t="shared" si="30"/>
        <v>54879.8214</v>
      </c>
      <c r="L143" s="34">
        <f t="shared" si="31"/>
        <v>54879.8214</v>
      </c>
      <c r="M143" s="34"/>
      <c r="N143" s="9">
        <v>2000</v>
      </c>
      <c r="O143" s="9">
        <f t="shared" ref="O143:O149" si="32">G143-N143</f>
        <v>46282</v>
      </c>
    </row>
    <row r="144" s="2" customFormat="1" ht="56.25" spans="1:15">
      <c r="A144" s="15">
        <v>9</v>
      </c>
      <c r="B144" s="21" t="s">
        <v>102</v>
      </c>
      <c r="C144" s="21" t="s">
        <v>193</v>
      </c>
      <c r="D144" s="22" t="s">
        <v>92</v>
      </c>
      <c r="E144" s="15">
        <v>1</v>
      </c>
      <c r="F144" s="19">
        <v>550</v>
      </c>
      <c r="G144" s="20">
        <v>7373</v>
      </c>
      <c r="H144" s="19">
        <v>50</v>
      </c>
      <c r="I144" s="20">
        <f>(F144+G144+H144)*$I$4</f>
        <v>239.19</v>
      </c>
      <c r="J144" s="19">
        <f>(F144+G144+H144+I144)*$J$4</f>
        <v>739.0971</v>
      </c>
      <c r="K144" s="34">
        <f t="shared" si="30"/>
        <v>8951.2871</v>
      </c>
      <c r="L144" s="34">
        <f t="shared" si="31"/>
        <v>8951.2871</v>
      </c>
      <c r="M144" s="34"/>
      <c r="N144" s="9">
        <v>2000</v>
      </c>
      <c r="O144" s="9">
        <f t="shared" si="32"/>
        <v>5373</v>
      </c>
    </row>
    <row r="145" s="2" customFormat="1" ht="56.25" spans="1:15">
      <c r="A145" s="15">
        <v>10</v>
      </c>
      <c r="B145" s="21" t="s">
        <v>102</v>
      </c>
      <c r="C145" s="21" t="s">
        <v>194</v>
      </c>
      <c r="D145" s="22" t="s">
        <v>92</v>
      </c>
      <c r="E145" s="15">
        <v>1</v>
      </c>
      <c r="F145" s="19">
        <v>550</v>
      </c>
      <c r="G145" s="20">
        <v>17387</v>
      </c>
      <c r="H145" s="19">
        <v>50</v>
      </c>
      <c r="I145" s="20">
        <f>(F145+G145+H145)*$I$4</f>
        <v>539.61</v>
      </c>
      <c r="J145" s="19">
        <f>(F145+G145+H145+I145)*$J$4</f>
        <v>1667.3949</v>
      </c>
      <c r="K145" s="34">
        <f t="shared" si="30"/>
        <v>20194.0049</v>
      </c>
      <c r="L145" s="34">
        <f t="shared" si="31"/>
        <v>20194.0049</v>
      </c>
      <c r="M145" s="34"/>
      <c r="N145" s="9">
        <v>2000</v>
      </c>
      <c r="O145" s="9">
        <f t="shared" si="32"/>
        <v>15387</v>
      </c>
    </row>
    <row r="146" s="2" customFormat="1" ht="56.25" spans="1:15">
      <c r="A146" s="30">
        <v>11</v>
      </c>
      <c r="B146" s="21" t="s">
        <v>102</v>
      </c>
      <c r="C146" s="21" t="s">
        <v>195</v>
      </c>
      <c r="D146" s="22" t="s">
        <v>92</v>
      </c>
      <c r="E146" s="15">
        <v>1</v>
      </c>
      <c r="F146" s="19">
        <v>550</v>
      </c>
      <c r="G146" s="20">
        <v>13375</v>
      </c>
      <c r="H146" s="19">
        <v>50</v>
      </c>
      <c r="I146" s="20">
        <f>(F146+G146+H146)*$I$4</f>
        <v>419.25</v>
      </c>
      <c r="J146" s="19">
        <f>(F146+G146+H146+I146)*$J$4</f>
        <v>1295.4825</v>
      </c>
      <c r="K146" s="34">
        <f t="shared" si="30"/>
        <v>15689.7325</v>
      </c>
      <c r="L146" s="34">
        <f t="shared" si="31"/>
        <v>15689.7325</v>
      </c>
      <c r="M146" s="34"/>
      <c r="N146" s="9">
        <v>2000</v>
      </c>
      <c r="O146" s="9">
        <f t="shared" si="32"/>
        <v>11375</v>
      </c>
    </row>
    <row r="147" s="2" customFormat="1" ht="56.25" spans="1:15">
      <c r="A147" s="15">
        <v>12</v>
      </c>
      <c r="B147" s="21" t="s">
        <v>102</v>
      </c>
      <c r="C147" s="21" t="s">
        <v>196</v>
      </c>
      <c r="D147" s="22" t="s">
        <v>92</v>
      </c>
      <c r="E147" s="15">
        <v>1</v>
      </c>
      <c r="F147" s="19">
        <v>550</v>
      </c>
      <c r="G147" s="20">
        <v>48282</v>
      </c>
      <c r="H147" s="19">
        <v>50</v>
      </c>
      <c r="I147" s="20">
        <f>(F147+G147+H147)*$I$4</f>
        <v>1466.46</v>
      </c>
      <c r="J147" s="19">
        <f>(F147+G147+H147+I147)*$J$4</f>
        <v>4531.3614</v>
      </c>
      <c r="K147" s="34">
        <f t="shared" si="30"/>
        <v>54879.8214</v>
      </c>
      <c r="L147" s="34">
        <f t="shared" si="31"/>
        <v>54879.8214</v>
      </c>
      <c r="M147" s="34"/>
      <c r="N147" s="9">
        <v>2000</v>
      </c>
      <c r="O147" s="9">
        <f t="shared" si="32"/>
        <v>46282</v>
      </c>
    </row>
    <row r="148" s="2" customFormat="1" ht="56.25" spans="1:15">
      <c r="A148" s="15">
        <v>13</v>
      </c>
      <c r="B148" s="21" t="s">
        <v>102</v>
      </c>
      <c r="C148" s="21" t="s">
        <v>197</v>
      </c>
      <c r="D148" s="22" t="s">
        <v>92</v>
      </c>
      <c r="E148" s="15">
        <v>1</v>
      </c>
      <c r="F148" s="19">
        <v>550</v>
      </c>
      <c r="G148" s="20">
        <v>7373</v>
      </c>
      <c r="H148" s="19">
        <v>50</v>
      </c>
      <c r="I148" s="20">
        <f>(F148+G148+H148)*$I$4</f>
        <v>239.19</v>
      </c>
      <c r="J148" s="19">
        <f>(F148+G148+H148+I148)*$J$4</f>
        <v>739.0971</v>
      </c>
      <c r="K148" s="34">
        <f t="shared" si="30"/>
        <v>8951.2871</v>
      </c>
      <c r="L148" s="34">
        <f t="shared" si="31"/>
        <v>8951.2871</v>
      </c>
      <c r="M148" s="34"/>
      <c r="N148" s="9">
        <v>2000</v>
      </c>
      <c r="O148" s="9">
        <f t="shared" si="32"/>
        <v>5373</v>
      </c>
    </row>
    <row r="149" s="2" customFormat="1" ht="58" customHeight="1" spans="1:15">
      <c r="A149" s="30">
        <v>14</v>
      </c>
      <c r="B149" s="21" t="s">
        <v>102</v>
      </c>
      <c r="C149" s="21" t="s">
        <v>198</v>
      </c>
      <c r="D149" s="22" t="s">
        <v>92</v>
      </c>
      <c r="E149" s="15">
        <v>1</v>
      </c>
      <c r="F149" s="19">
        <v>550</v>
      </c>
      <c r="G149" s="20">
        <v>18063</v>
      </c>
      <c r="H149" s="19">
        <v>50</v>
      </c>
      <c r="I149" s="20">
        <f>(F149+G149+H149)*$I$4</f>
        <v>559.89</v>
      </c>
      <c r="J149" s="19">
        <f>(F149+G149+H149+I149)*$J$4</f>
        <v>1730.0601</v>
      </c>
      <c r="K149" s="34">
        <f t="shared" si="30"/>
        <v>20952.9501</v>
      </c>
      <c r="L149" s="34">
        <f t="shared" si="31"/>
        <v>20952.9501</v>
      </c>
      <c r="M149" s="34"/>
      <c r="N149" s="9">
        <v>2000</v>
      </c>
      <c r="O149" s="9">
        <f t="shared" si="32"/>
        <v>16063</v>
      </c>
    </row>
    <row r="150" s="2" customFormat="1" ht="33.75" spans="1:15">
      <c r="A150" s="15">
        <v>15</v>
      </c>
      <c r="B150" s="24" t="s">
        <v>112</v>
      </c>
      <c r="C150" s="24" t="s">
        <v>113</v>
      </c>
      <c r="D150" s="22" t="s">
        <v>114</v>
      </c>
      <c r="E150" s="15">
        <v>1</v>
      </c>
      <c r="F150" s="19">
        <v>200</v>
      </c>
      <c r="G150" s="20">
        <v>2300</v>
      </c>
      <c r="H150" s="19">
        <v>300</v>
      </c>
      <c r="I150" s="20">
        <f>(F150+G150+H150)*$I$4</f>
        <v>84</v>
      </c>
      <c r="J150" s="19">
        <f>(F150+G150+H150+I150)*$J$4</f>
        <v>259.56</v>
      </c>
      <c r="K150" s="34">
        <f t="shared" si="30"/>
        <v>3143.56</v>
      </c>
      <c r="L150" s="34">
        <f t="shared" si="31"/>
        <v>3143.56</v>
      </c>
      <c r="M150" s="34"/>
      <c r="N150" s="9"/>
      <c r="O150" s="36"/>
    </row>
    <row r="151" s="2" customFormat="1" ht="56.25" spans="1:15">
      <c r="A151" s="15">
        <v>16</v>
      </c>
      <c r="B151" s="21" t="s">
        <v>115</v>
      </c>
      <c r="C151" s="21" t="s">
        <v>182</v>
      </c>
      <c r="D151" s="22" t="s">
        <v>114</v>
      </c>
      <c r="E151" s="15">
        <v>1</v>
      </c>
      <c r="F151" s="19">
        <v>200</v>
      </c>
      <c r="G151" s="20">
        <v>7000</v>
      </c>
      <c r="H151" s="19">
        <v>500</v>
      </c>
      <c r="I151" s="20">
        <f>(F151+G151+H151)*$I$4</f>
        <v>231</v>
      </c>
      <c r="J151" s="19">
        <f>(F151+G151+H151+I151)*$J$4</f>
        <v>713.79</v>
      </c>
      <c r="K151" s="34">
        <f t="shared" ref="K151:K156" si="33">F151+G151+H151+I151+J151</f>
        <v>8644.79</v>
      </c>
      <c r="L151" s="34">
        <f t="shared" ref="L151:L156" si="34">K151*E151</f>
        <v>8644.79</v>
      </c>
      <c r="M151" s="34"/>
      <c r="N151" s="9"/>
      <c r="O151" s="36"/>
    </row>
    <row r="152" s="2" customFormat="1" ht="67.5" spans="1:15">
      <c r="A152" s="30">
        <v>17</v>
      </c>
      <c r="B152" s="21" t="s">
        <v>117</v>
      </c>
      <c r="C152" s="21" t="s">
        <v>118</v>
      </c>
      <c r="D152" s="22" t="s">
        <v>114</v>
      </c>
      <c r="E152" s="15">
        <v>1</v>
      </c>
      <c r="F152" s="19">
        <v>2000</v>
      </c>
      <c r="G152" s="20">
        <v>102000</v>
      </c>
      <c r="H152" s="19">
        <v>200</v>
      </c>
      <c r="I152" s="20">
        <f>(F152+G152+H152)*$I$4</f>
        <v>3126</v>
      </c>
      <c r="J152" s="19">
        <f>(F152+G152+H152+I152)*$J$4</f>
        <v>9659.34</v>
      </c>
      <c r="K152" s="34">
        <f t="shared" si="33"/>
        <v>116985.34</v>
      </c>
      <c r="L152" s="34">
        <f t="shared" si="34"/>
        <v>116985.34</v>
      </c>
      <c r="M152" s="34"/>
      <c r="N152" s="9"/>
      <c r="O152" s="36"/>
    </row>
    <row r="153" s="2" customFormat="1" ht="78.75" spans="1:15">
      <c r="A153" s="15">
        <v>18</v>
      </c>
      <c r="B153" s="21" t="s">
        <v>55</v>
      </c>
      <c r="C153" s="21" t="s">
        <v>119</v>
      </c>
      <c r="D153" s="22" t="s">
        <v>57</v>
      </c>
      <c r="E153" s="15">
        <v>76.32</v>
      </c>
      <c r="F153" s="19">
        <v>18</v>
      </c>
      <c r="G153" s="20">
        <v>714</v>
      </c>
      <c r="H153" s="19">
        <v>5</v>
      </c>
      <c r="I153" s="20">
        <f>(F153+G153+H153)*$I$4</f>
        <v>22.11</v>
      </c>
      <c r="J153" s="19">
        <f>(F153+G153+H153+I153)*$J$4</f>
        <v>68.3199</v>
      </c>
      <c r="K153" s="34">
        <f t="shared" si="33"/>
        <v>827.4299</v>
      </c>
      <c r="L153" s="34">
        <f t="shared" si="34"/>
        <v>63149.449968</v>
      </c>
      <c r="M153" s="34"/>
      <c r="N153" s="9"/>
      <c r="O153" s="36"/>
    </row>
    <row r="154" s="2" customFormat="1" ht="78.75" spans="1:15">
      <c r="A154" s="15">
        <v>19</v>
      </c>
      <c r="B154" s="21" t="s">
        <v>55</v>
      </c>
      <c r="C154" s="21" t="s">
        <v>183</v>
      </c>
      <c r="D154" s="22" t="s">
        <v>57</v>
      </c>
      <c r="E154" s="15">
        <v>368.37</v>
      </c>
      <c r="F154" s="19">
        <v>18</v>
      </c>
      <c r="G154" s="20">
        <v>722</v>
      </c>
      <c r="H154" s="19">
        <v>5</v>
      </c>
      <c r="I154" s="20">
        <f>(F154+G154+H154)*$I$4</f>
        <v>22.35</v>
      </c>
      <c r="J154" s="19">
        <f>(F154+G154+H154+I154)*$J$4</f>
        <v>69.0615</v>
      </c>
      <c r="K154" s="34">
        <f t="shared" si="33"/>
        <v>836.4115</v>
      </c>
      <c r="L154" s="34">
        <f t="shared" si="34"/>
        <v>308108.904255</v>
      </c>
      <c r="M154" s="34"/>
      <c r="N154" s="9"/>
      <c r="O154" s="36"/>
    </row>
    <row r="155" s="2" customFormat="1" ht="78.75" spans="1:15">
      <c r="A155" s="30">
        <v>20</v>
      </c>
      <c r="B155" s="21" t="s">
        <v>55</v>
      </c>
      <c r="C155" s="21" t="s">
        <v>121</v>
      </c>
      <c r="D155" s="22" t="s">
        <v>57</v>
      </c>
      <c r="E155" s="15">
        <v>177.09</v>
      </c>
      <c r="F155" s="19">
        <v>18</v>
      </c>
      <c r="G155" s="20">
        <v>543.4</v>
      </c>
      <c r="H155" s="19">
        <v>5</v>
      </c>
      <c r="I155" s="20">
        <f>(F155+G155+H155)*$I$4</f>
        <v>16.992</v>
      </c>
      <c r="J155" s="19">
        <f>(F155+G155+H155+I155)*$J$4</f>
        <v>52.50528</v>
      </c>
      <c r="K155" s="34">
        <f t="shared" si="33"/>
        <v>635.89728</v>
      </c>
      <c r="L155" s="34">
        <f t="shared" si="34"/>
        <v>112611.0493152</v>
      </c>
      <c r="M155" s="34"/>
      <c r="N155" s="9"/>
      <c r="O155" s="36"/>
    </row>
    <row r="156" s="3" customFormat="1" ht="58" customHeight="1" spans="1:15">
      <c r="A156" s="15">
        <v>21</v>
      </c>
      <c r="B156" s="21" t="s">
        <v>55</v>
      </c>
      <c r="C156" s="21" t="s">
        <v>125</v>
      </c>
      <c r="D156" s="22" t="s">
        <v>57</v>
      </c>
      <c r="E156" s="15">
        <v>21</v>
      </c>
      <c r="F156" s="19">
        <v>16</v>
      </c>
      <c r="G156" s="20">
        <v>80</v>
      </c>
      <c r="H156" s="19">
        <v>5</v>
      </c>
      <c r="I156" s="20">
        <f>(F156+G156+H156)*$I$4</f>
        <v>3.03</v>
      </c>
      <c r="J156" s="19">
        <f>(F156+G156+H156+I156)*$J$4</f>
        <v>9.3627</v>
      </c>
      <c r="K156" s="34">
        <f t="shared" si="33"/>
        <v>113.3927</v>
      </c>
      <c r="L156" s="34">
        <f t="shared" si="34"/>
        <v>2381.2467</v>
      </c>
      <c r="M156" s="34"/>
      <c r="N156" s="40"/>
      <c r="O156" s="41"/>
    </row>
    <row r="157" s="2" customFormat="1" ht="78.75" spans="1:15">
      <c r="A157" s="15">
        <v>22</v>
      </c>
      <c r="B157" s="21" t="s">
        <v>59</v>
      </c>
      <c r="C157" s="21" t="s">
        <v>126</v>
      </c>
      <c r="D157" s="22" t="s">
        <v>61</v>
      </c>
      <c r="E157" s="15">
        <v>2</v>
      </c>
      <c r="F157" s="19">
        <v>100</v>
      </c>
      <c r="G157" s="20">
        <v>300</v>
      </c>
      <c r="H157" s="19">
        <v>5</v>
      </c>
      <c r="I157" s="20">
        <f>(F157+G157+H157)*$I$4</f>
        <v>12.15</v>
      </c>
      <c r="J157" s="19">
        <f>(F157+G157+H157+I157)*$J$4</f>
        <v>37.5435</v>
      </c>
      <c r="K157" s="34">
        <f t="shared" ref="K157:K160" si="35">F157+G157+H157+I157+J157</f>
        <v>454.6935</v>
      </c>
      <c r="L157" s="34">
        <f t="shared" ref="L157:L160" si="36">K157*E157</f>
        <v>909.387</v>
      </c>
      <c r="M157" s="34"/>
      <c r="N157" s="9"/>
      <c r="O157" s="36"/>
    </row>
    <row r="158" s="2" customFormat="1" ht="78.75" spans="1:15">
      <c r="A158" s="30">
        <v>23</v>
      </c>
      <c r="B158" s="21" t="s">
        <v>59</v>
      </c>
      <c r="C158" s="21" t="s">
        <v>184</v>
      </c>
      <c r="D158" s="22" t="s">
        <v>61</v>
      </c>
      <c r="E158" s="15">
        <v>6</v>
      </c>
      <c r="F158" s="19">
        <v>100</v>
      </c>
      <c r="G158" s="20">
        <v>300</v>
      </c>
      <c r="H158" s="19">
        <v>5</v>
      </c>
      <c r="I158" s="20">
        <f>(F158+G158+H158)*$I$4</f>
        <v>12.15</v>
      </c>
      <c r="J158" s="19">
        <f>(F158+G158+H158+I158)*$J$4</f>
        <v>37.5435</v>
      </c>
      <c r="K158" s="34">
        <f t="shared" si="35"/>
        <v>454.6935</v>
      </c>
      <c r="L158" s="34">
        <f t="shared" si="36"/>
        <v>2728.161</v>
      </c>
      <c r="M158" s="34"/>
      <c r="N158" s="9"/>
      <c r="O158" s="36"/>
    </row>
    <row r="159" s="2" customFormat="1" ht="78.75" spans="1:15">
      <c r="A159" s="15">
        <v>24</v>
      </c>
      <c r="B159" s="21" t="s">
        <v>59</v>
      </c>
      <c r="C159" s="21" t="s">
        <v>128</v>
      </c>
      <c r="D159" s="22" t="s">
        <v>61</v>
      </c>
      <c r="E159" s="15">
        <v>4</v>
      </c>
      <c r="F159" s="19">
        <v>100</v>
      </c>
      <c r="G159" s="20">
        <v>300</v>
      </c>
      <c r="H159" s="19">
        <v>5</v>
      </c>
      <c r="I159" s="20">
        <f>(F159+G159+H159)*$I$4</f>
        <v>12.15</v>
      </c>
      <c r="J159" s="19">
        <f>(F159+G159+H159+I159)*$J$4</f>
        <v>37.5435</v>
      </c>
      <c r="K159" s="34">
        <f t="shared" si="35"/>
        <v>454.6935</v>
      </c>
      <c r="L159" s="34">
        <f t="shared" si="36"/>
        <v>1818.774</v>
      </c>
      <c r="M159" s="34"/>
      <c r="N159" s="9"/>
      <c r="O159" s="36"/>
    </row>
    <row r="160" s="2" customFormat="1" ht="78.75" spans="1:15">
      <c r="A160" s="15">
        <v>25</v>
      </c>
      <c r="B160" s="21" t="s">
        <v>59</v>
      </c>
      <c r="C160" s="21" t="s">
        <v>132</v>
      </c>
      <c r="D160" s="22" t="s">
        <v>61</v>
      </c>
      <c r="E160" s="15">
        <v>4</v>
      </c>
      <c r="F160" s="19">
        <v>100</v>
      </c>
      <c r="G160" s="20">
        <v>300</v>
      </c>
      <c r="H160" s="19">
        <v>5</v>
      </c>
      <c r="I160" s="20">
        <f>(F160+G160+H160)*$I$4</f>
        <v>12.15</v>
      </c>
      <c r="J160" s="19">
        <f>(F160+G160+H160+I160)*$J$4</f>
        <v>37.5435</v>
      </c>
      <c r="K160" s="34">
        <f t="shared" si="35"/>
        <v>454.6935</v>
      </c>
      <c r="L160" s="34">
        <f t="shared" si="36"/>
        <v>1818.774</v>
      </c>
      <c r="M160" s="34"/>
      <c r="N160" s="9"/>
      <c r="O160" s="36"/>
    </row>
    <row r="161" s="2" customFormat="1" ht="38" customHeight="1" spans="1:15">
      <c r="A161" s="30">
        <v>26</v>
      </c>
      <c r="B161" s="21" t="s">
        <v>133</v>
      </c>
      <c r="C161" s="21" t="s">
        <v>134</v>
      </c>
      <c r="D161" s="22" t="s">
        <v>57</v>
      </c>
      <c r="E161" s="15">
        <v>300</v>
      </c>
      <c r="F161" s="19">
        <v>15</v>
      </c>
      <c r="G161" s="20">
        <v>20</v>
      </c>
      <c r="H161" s="19">
        <v>5</v>
      </c>
      <c r="I161" s="20">
        <f t="shared" ref="I161:I181" si="37">(F161+G161+H161)*$I$4</f>
        <v>1.2</v>
      </c>
      <c r="J161" s="19">
        <f t="shared" ref="J161:J181" si="38">(F161+G161+H161+I161)*$J$4</f>
        <v>3.708</v>
      </c>
      <c r="K161" s="34">
        <f t="shared" ref="K161:K181" si="39">F161+G161+H161+I161+J161</f>
        <v>44.908</v>
      </c>
      <c r="L161" s="34">
        <f t="shared" ref="L161:L181" si="40">K161*E161</f>
        <v>13472.4</v>
      </c>
      <c r="M161" s="34"/>
      <c r="N161" s="9"/>
      <c r="O161" s="36"/>
    </row>
    <row r="162" s="2" customFormat="1" ht="38" customHeight="1" spans="1:15">
      <c r="A162" s="15">
        <v>27</v>
      </c>
      <c r="B162" s="21" t="s">
        <v>135</v>
      </c>
      <c r="C162" s="21" t="s">
        <v>136</v>
      </c>
      <c r="D162" s="22" t="s">
        <v>61</v>
      </c>
      <c r="E162" s="15">
        <v>6</v>
      </c>
      <c r="F162" s="19">
        <v>30</v>
      </c>
      <c r="G162" s="20">
        <v>40</v>
      </c>
      <c r="H162" s="19">
        <v>5</v>
      </c>
      <c r="I162" s="20">
        <f t="shared" si="37"/>
        <v>2.25</v>
      </c>
      <c r="J162" s="19">
        <f t="shared" si="38"/>
        <v>6.9525</v>
      </c>
      <c r="K162" s="34">
        <f t="shared" si="39"/>
        <v>84.2025</v>
      </c>
      <c r="L162" s="34">
        <f t="shared" si="40"/>
        <v>505.215</v>
      </c>
      <c r="M162" s="34"/>
      <c r="N162" s="9"/>
      <c r="O162" s="36"/>
    </row>
    <row r="163" s="2" customFormat="1" ht="38" customHeight="1" spans="1:15">
      <c r="A163" s="15">
        <v>28</v>
      </c>
      <c r="B163" s="21" t="s">
        <v>137</v>
      </c>
      <c r="C163" s="21" t="s">
        <v>138</v>
      </c>
      <c r="D163" s="22" t="s">
        <v>139</v>
      </c>
      <c r="E163" s="15">
        <v>1</v>
      </c>
      <c r="F163" s="19">
        <v>2000</v>
      </c>
      <c r="G163" s="20"/>
      <c r="H163" s="19"/>
      <c r="I163" s="20">
        <f t="shared" si="37"/>
        <v>60</v>
      </c>
      <c r="J163" s="19">
        <f t="shared" si="38"/>
        <v>185.4</v>
      </c>
      <c r="K163" s="34">
        <f t="shared" si="39"/>
        <v>2245.4</v>
      </c>
      <c r="L163" s="34">
        <f t="shared" si="40"/>
        <v>2245.4</v>
      </c>
      <c r="M163" s="34"/>
      <c r="N163" s="9"/>
      <c r="O163" s="36"/>
    </row>
    <row r="164" s="2" customFormat="1" ht="45" spans="1:15">
      <c r="A164" s="30">
        <v>29</v>
      </c>
      <c r="B164" s="21" t="s">
        <v>140</v>
      </c>
      <c r="C164" s="21" t="s">
        <v>141</v>
      </c>
      <c r="D164" s="22" t="s">
        <v>92</v>
      </c>
      <c r="E164" s="15">
        <v>1</v>
      </c>
      <c r="F164" s="19">
        <v>100</v>
      </c>
      <c r="G164" s="20">
        <v>2000</v>
      </c>
      <c r="H164" s="19">
        <v>50</v>
      </c>
      <c r="I164" s="20">
        <f t="shared" si="37"/>
        <v>64.5</v>
      </c>
      <c r="J164" s="19">
        <f t="shared" si="38"/>
        <v>199.305</v>
      </c>
      <c r="K164" s="34">
        <f t="shared" si="39"/>
        <v>2413.805</v>
      </c>
      <c r="L164" s="34">
        <f t="shared" si="40"/>
        <v>2413.805</v>
      </c>
      <c r="M164" s="34"/>
      <c r="N164" s="9"/>
      <c r="O164" s="36"/>
    </row>
    <row r="165" s="2" customFormat="1" ht="45" spans="1:15">
      <c r="A165" s="15">
        <v>30</v>
      </c>
      <c r="B165" s="21" t="s">
        <v>142</v>
      </c>
      <c r="C165" s="21" t="s">
        <v>143</v>
      </c>
      <c r="D165" s="22" t="s">
        <v>114</v>
      </c>
      <c r="E165" s="15">
        <v>10</v>
      </c>
      <c r="F165" s="19">
        <v>20</v>
      </c>
      <c r="G165" s="19">
        <v>20</v>
      </c>
      <c r="H165" s="19">
        <v>3</v>
      </c>
      <c r="I165" s="20">
        <f t="shared" si="37"/>
        <v>1.29</v>
      </c>
      <c r="J165" s="19">
        <f t="shared" si="38"/>
        <v>3.9861</v>
      </c>
      <c r="K165" s="34">
        <f t="shared" si="39"/>
        <v>48.2761</v>
      </c>
      <c r="L165" s="34">
        <f t="shared" si="40"/>
        <v>482.761</v>
      </c>
      <c r="M165" s="34"/>
      <c r="N165" s="9"/>
      <c r="O165" s="36"/>
    </row>
    <row r="166" s="2" customFormat="1" ht="45" spans="1:15">
      <c r="A166" s="15">
        <v>31</v>
      </c>
      <c r="B166" s="21" t="s">
        <v>142</v>
      </c>
      <c r="C166" s="21" t="s">
        <v>144</v>
      </c>
      <c r="D166" s="22" t="s">
        <v>114</v>
      </c>
      <c r="E166" s="15">
        <v>2</v>
      </c>
      <c r="F166" s="19">
        <v>20</v>
      </c>
      <c r="G166" s="19">
        <v>20</v>
      </c>
      <c r="H166" s="19">
        <v>3</v>
      </c>
      <c r="I166" s="20">
        <f t="shared" si="37"/>
        <v>1.29</v>
      </c>
      <c r="J166" s="19">
        <f t="shared" si="38"/>
        <v>3.9861</v>
      </c>
      <c r="K166" s="34">
        <f t="shared" si="39"/>
        <v>48.2761</v>
      </c>
      <c r="L166" s="34">
        <f t="shared" si="40"/>
        <v>96.5522</v>
      </c>
      <c r="M166" s="34"/>
      <c r="N166" s="9"/>
      <c r="O166" s="36"/>
    </row>
    <row r="167" s="2" customFormat="1" ht="45" spans="1:15">
      <c r="A167" s="30">
        <v>32</v>
      </c>
      <c r="B167" s="21" t="s">
        <v>142</v>
      </c>
      <c r="C167" s="21" t="s">
        <v>145</v>
      </c>
      <c r="D167" s="22" t="s">
        <v>114</v>
      </c>
      <c r="E167" s="15">
        <v>6</v>
      </c>
      <c r="F167" s="19">
        <v>20</v>
      </c>
      <c r="G167" s="19">
        <v>650</v>
      </c>
      <c r="H167" s="19">
        <v>50</v>
      </c>
      <c r="I167" s="20">
        <f t="shared" si="37"/>
        <v>21.6</v>
      </c>
      <c r="J167" s="19">
        <f t="shared" si="38"/>
        <v>66.744</v>
      </c>
      <c r="K167" s="34">
        <f t="shared" si="39"/>
        <v>808.344</v>
      </c>
      <c r="L167" s="34">
        <f t="shared" si="40"/>
        <v>4850.064</v>
      </c>
      <c r="M167" s="34"/>
      <c r="N167" s="9"/>
      <c r="O167" s="36"/>
    </row>
    <row r="168" s="2" customFormat="1" ht="45" spans="1:15">
      <c r="A168" s="15">
        <v>33</v>
      </c>
      <c r="B168" s="21" t="s">
        <v>146</v>
      </c>
      <c r="C168" s="21" t="s">
        <v>147</v>
      </c>
      <c r="D168" s="22" t="s">
        <v>92</v>
      </c>
      <c r="E168" s="22">
        <v>4</v>
      </c>
      <c r="F168" s="19">
        <v>150</v>
      </c>
      <c r="G168" s="19">
        <v>400</v>
      </c>
      <c r="H168" s="19">
        <v>50</v>
      </c>
      <c r="I168" s="20">
        <f t="shared" si="37"/>
        <v>18</v>
      </c>
      <c r="J168" s="19">
        <f t="shared" si="38"/>
        <v>55.62</v>
      </c>
      <c r="K168" s="34">
        <f t="shared" si="39"/>
        <v>673.62</v>
      </c>
      <c r="L168" s="34">
        <f t="shared" si="40"/>
        <v>2694.48</v>
      </c>
      <c r="M168" s="34"/>
      <c r="N168" s="9"/>
      <c r="O168" s="36"/>
    </row>
    <row r="169" s="2" customFormat="1" ht="45" spans="1:15">
      <c r="A169" s="15">
        <v>34</v>
      </c>
      <c r="B169" s="21" t="s">
        <v>148</v>
      </c>
      <c r="C169" s="21" t="s">
        <v>149</v>
      </c>
      <c r="D169" s="22" t="s">
        <v>61</v>
      </c>
      <c r="E169" s="15">
        <v>6</v>
      </c>
      <c r="F169" s="19">
        <v>10</v>
      </c>
      <c r="G169" s="19">
        <v>10</v>
      </c>
      <c r="H169" s="19">
        <v>3</v>
      </c>
      <c r="I169" s="20">
        <f t="shared" si="37"/>
        <v>0.69</v>
      </c>
      <c r="J169" s="19">
        <f t="shared" si="38"/>
        <v>2.1321</v>
      </c>
      <c r="K169" s="34">
        <f t="shared" si="39"/>
        <v>25.8221</v>
      </c>
      <c r="L169" s="34">
        <f t="shared" si="40"/>
        <v>154.9326</v>
      </c>
      <c r="M169" s="34"/>
      <c r="N169" s="9"/>
      <c r="O169" s="36"/>
    </row>
    <row r="170" s="2" customFormat="1" ht="45" spans="1:15">
      <c r="A170" s="30">
        <v>35</v>
      </c>
      <c r="B170" s="21" t="s">
        <v>148</v>
      </c>
      <c r="C170" s="21" t="s">
        <v>150</v>
      </c>
      <c r="D170" s="22" t="s">
        <v>61</v>
      </c>
      <c r="E170" s="15">
        <v>6</v>
      </c>
      <c r="F170" s="19">
        <v>10</v>
      </c>
      <c r="G170" s="19">
        <v>10</v>
      </c>
      <c r="H170" s="19">
        <v>3</v>
      </c>
      <c r="I170" s="20">
        <f t="shared" si="37"/>
        <v>0.69</v>
      </c>
      <c r="J170" s="19">
        <f t="shared" si="38"/>
        <v>2.1321</v>
      </c>
      <c r="K170" s="34">
        <f t="shared" si="39"/>
        <v>25.8221</v>
      </c>
      <c r="L170" s="34">
        <f t="shared" si="40"/>
        <v>154.9326</v>
      </c>
      <c r="M170" s="34"/>
      <c r="N170" s="9"/>
      <c r="O170" s="36"/>
    </row>
    <row r="171" s="2" customFormat="1" ht="45" spans="1:15">
      <c r="A171" s="15">
        <v>36</v>
      </c>
      <c r="B171" s="21" t="s">
        <v>148</v>
      </c>
      <c r="C171" s="21" t="s">
        <v>151</v>
      </c>
      <c r="D171" s="22" t="s">
        <v>61</v>
      </c>
      <c r="E171" s="15">
        <v>2</v>
      </c>
      <c r="F171" s="19">
        <v>10</v>
      </c>
      <c r="G171" s="19">
        <v>10</v>
      </c>
      <c r="H171" s="19">
        <v>3</v>
      </c>
      <c r="I171" s="20">
        <f t="shared" si="37"/>
        <v>0.69</v>
      </c>
      <c r="J171" s="19">
        <f t="shared" si="38"/>
        <v>2.1321</v>
      </c>
      <c r="K171" s="34">
        <f t="shared" si="39"/>
        <v>25.8221</v>
      </c>
      <c r="L171" s="34">
        <f t="shared" si="40"/>
        <v>51.6442</v>
      </c>
      <c r="M171" s="34"/>
      <c r="N171" s="9"/>
      <c r="O171" s="36"/>
    </row>
    <row r="172" s="2" customFormat="1" ht="45" spans="1:15">
      <c r="A172" s="15">
        <v>37</v>
      </c>
      <c r="B172" s="21" t="s">
        <v>152</v>
      </c>
      <c r="C172" s="21" t="s">
        <v>153</v>
      </c>
      <c r="D172" s="22" t="s">
        <v>61</v>
      </c>
      <c r="E172" s="15">
        <v>1</v>
      </c>
      <c r="F172" s="19">
        <v>10</v>
      </c>
      <c r="G172" s="19">
        <v>10</v>
      </c>
      <c r="H172" s="19">
        <v>3</v>
      </c>
      <c r="I172" s="20">
        <f t="shared" si="37"/>
        <v>0.69</v>
      </c>
      <c r="J172" s="19">
        <f t="shared" si="38"/>
        <v>2.1321</v>
      </c>
      <c r="K172" s="34">
        <f t="shared" si="39"/>
        <v>25.8221</v>
      </c>
      <c r="L172" s="34">
        <f t="shared" si="40"/>
        <v>25.8221</v>
      </c>
      <c r="M172" s="34"/>
      <c r="N172" s="9"/>
      <c r="O172" s="36"/>
    </row>
    <row r="173" s="2" customFormat="1" ht="38" customHeight="1" spans="1:15">
      <c r="A173" s="30">
        <v>38</v>
      </c>
      <c r="B173" s="21" t="s">
        <v>154</v>
      </c>
      <c r="C173" s="21" t="s">
        <v>155</v>
      </c>
      <c r="D173" s="22" t="s">
        <v>57</v>
      </c>
      <c r="E173" s="15">
        <v>110</v>
      </c>
      <c r="F173" s="19">
        <v>3</v>
      </c>
      <c r="G173" s="20">
        <v>3</v>
      </c>
      <c r="H173" s="19">
        <v>2</v>
      </c>
      <c r="I173" s="20">
        <f t="shared" si="37"/>
        <v>0.24</v>
      </c>
      <c r="J173" s="19">
        <f t="shared" si="38"/>
        <v>0.7416</v>
      </c>
      <c r="K173" s="34">
        <f t="shared" si="39"/>
        <v>8.9816</v>
      </c>
      <c r="L173" s="34">
        <f t="shared" si="40"/>
        <v>987.976</v>
      </c>
      <c r="M173" s="34"/>
      <c r="N173" s="9"/>
      <c r="O173" s="36"/>
    </row>
    <row r="174" s="2" customFormat="1" ht="38" customHeight="1" spans="1:15">
      <c r="A174" s="15">
        <v>39</v>
      </c>
      <c r="B174" s="21" t="s">
        <v>154</v>
      </c>
      <c r="C174" s="21" t="s">
        <v>156</v>
      </c>
      <c r="D174" s="22" t="s">
        <v>57</v>
      </c>
      <c r="E174" s="15">
        <v>65</v>
      </c>
      <c r="F174" s="19">
        <v>3</v>
      </c>
      <c r="G174" s="20">
        <v>3</v>
      </c>
      <c r="H174" s="19">
        <v>2</v>
      </c>
      <c r="I174" s="20">
        <f t="shared" si="37"/>
        <v>0.24</v>
      </c>
      <c r="J174" s="19">
        <f t="shared" si="38"/>
        <v>0.7416</v>
      </c>
      <c r="K174" s="34">
        <f t="shared" si="39"/>
        <v>8.9816</v>
      </c>
      <c r="L174" s="34">
        <f t="shared" si="40"/>
        <v>583.804</v>
      </c>
      <c r="M174" s="34"/>
      <c r="N174" s="9"/>
      <c r="O174" s="36"/>
    </row>
    <row r="175" s="2" customFormat="1" ht="38" customHeight="1" spans="1:15">
      <c r="A175" s="15">
        <v>40</v>
      </c>
      <c r="B175" s="21" t="s">
        <v>157</v>
      </c>
      <c r="C175" s="21" t="s">
        <v>158</v>
      </c>
      <c r="D175" s="22" t="s">
        <v>57</v>
      </c>
      <c r="E175" s="15">
        <v>105</v>
      </c>
      <c r="F175" s="19">
        <v>3</v>
      </c>
      <c r="G175" s="20">
        <v>3</v>
      </c>
      <c r="H175" s="19">
        <v>2</v>
      </c>
      <c r="I175" s="20">
        <f t="shared" si="37"/>
        <v>0.24</v>
      </c>
      <c r="J175" s="19">
        <f t="shared" si="38"/>
        <v>0.7416</v>
      </c>
      <c r="K175" s="34">
        <f t="shared" si="39"/>
        <v>8.9816</v>
      </c>
      <c r="L175" s="34">
        <f t="shared" si="40"/>
        <v>943.068</v>
      </c>
      <c r="M175" s="34"/>
      <c r="N175" s="9"/>
      <c r="O175" s="36"/>
    </row>
    <row r="176" s="2" customFormat="1" ht="38" customHeight="1" spans="1:15">
      <c r="A176" s="30">
        <v>41</v>
      </c>
      <c r="B176" s="21" t="s">
        <v>157</v>
      </c>
      <c r="C176" s="21" t="s">
        <v>159</v>
      </c>
      <c r="D176" s="22" t="s">
        <v>57</v>
      </c>
      <c r="E176" s="15">
        <v>185</v>
      </c>
      <c r="F176" s="19">
        <v>3</v>
      </c>
      <c r="G176" s="20">
        <v>3</v>
      </c>
      <c r="H176" s="19">
        <v>2</v>
      </c>
      <c r="I176" s="20">
        <f t="shared" si="37"/>
        <v>0.24</v>
      </c>
      <c r="J176" s="19">
        <f t="shared" si="38"/>
        <v>0.7416</v>
      </c>
      <c r="K176" s="34">
        <f t="shared" si="39"/>
        <v>8.9816</v>
      </c>
      <c r="L176" s="34">
        <f t="shared" si="40"/>
        <v>1661.596</v>
      </c>
      <c r="M176" s="34"/>
      <c r="N176" s="9"/>
      <c r="O176" s="36"/>
    </row>
    <row r="177" s="2" customFormat="1" ht="38" customHeight="1" spans="1:15">
      <c r="A177" s="15">
        <v>42</v>
      </c>
      <c r="B177" s="21" t="s">
        <v>157</v>
      </c>
      <c r="C177" s="21" t="s">
        <v>160</v>
      </c>
      <c r="D177" s="22" t="s">
        <v>57</v>
      </c>
      <c r="E177" s="15">
        <v>140</v>
      </c>
      <c r="F177" s="19">
        <v>3</v>
      </c>
      <c r="G177" s="20">
        <v>3</v>
      </c>
      <c r="H177" s="19">
        <v>2</v>
      </c>
      <c r="I177" s="20">
        <f t="shared" si="37"/>
        <v>0.24</v>
      </c>
      <c r="J177" s="19">
        <f t="shared" si="38"/>
        <v>0.7416</v>
      </c>
      <c r="K177" s="34">
        <f t="shared" si="39"/>
        <v>8.9816</v>
      </c>
      <c r="L177" s="34">
        <f t="shared" si="40"/>
        <v>1257.424</v>
      </c>
      <c r="M177" s="34"/>
      <c r="N177" s="9"/>
      <c r="O177" s="36"/>
    </row>
    <row r="178" s="2" customFormat="1" ht="78.75" spans="1:15">
      <c r="A178" s="15">
        <v>43</v>
      </c>
      <c r="B178" s="21" t="s">
        <v>55</v>
      </c>
      <c r="C178" s="21" t="s">
        <v>161</v>
      </c>
      <c r="D178" s="22" t="s">
        <v>57</v>
      </c>
      <c r="E178" s="15">
        <v>18</v>
      </c>
      <c r="F178" s="19">
        <v>15</v>
      </c>
      <c r="G178" s="20">
        <v>81.2</v>
      </c>
      <c r="H178" s="19">
        <v>5</v>
      </c>
      <c r="I178" s="20">
        <f t="shared" si="37"/>
        <v>3.036</v>
      </c>
      <c r="J178" s="19">
        <f t="shared" si="38"/>
        <v>9.38124</v>
      </c>
      <c r="K178" s="34">
        <f t="shared" si="39"/>
        <v>113.61724</v>
      </c>
      <c r="L178" s="34">
        <f t="shared" si="40"/>
        <v>2045.11032</v>
      </c>
      <c r="M178" s="34"/>
      <c r="N178" s="9"/>
      <c r="O178" s="36"/>
    </row>
    <row r="179" s="2" customFormat="1" ht="78.75" spans="1:15">
      <c r="A179" s="30">
        <v>44</v>
      </c>
      <c r="B179" s="21" t="s">
        <v>59</v>
      </c>
      <c r="C179" s="21" t="s">
        <v>162</v>
      </c>
      <c r="D179" s="22" t="s">
        <v>61</v>
      </c>
      <c r="E179" s="15">
        <v>4</v>
      </c>
      <c r="F179" s="19">
        <v>100</v>
      </c>
      <c r="G179" s="20">
        <v>150</v>
      </c>
      <c r="H179" s="19">
        <v>5</v>
      </c>
      <c r="I179" s="20">
        <f t="shared" si="37"/>
        <v>7.65</v>
      </c>
      <c r="J179" s="19">
        <f t="shared" si="38"/>
        <v>23.6385</v>
      </c>
      <c r="K179" s="34">
        <f t="shared" si="39"/>
        <v>286.2885</v>
      </c>
      <c r="L179" s="34">
        <f t="shared" si="40"/>
        <v>1145.154</v>
      </c>
      <c r="M179" s="34"/>
      <c r="N179" s="9"/>
      <c r="O179" s="36"/>
    </row>
    <row r="180" s="2" customFormat="1" ht="33.75" spans="1:15">
      <c r="A180" s="15">
        <v>45</v>
      </c>
      <c r="B180" s="24" t="s">
        <v>163</v>
      </c>
      <c r="C180" s="24" t="s">
        <v>164</v>
      </c>
      <c r="D180" s="15" t="s">
        <v>114</v>
      </c>
      <c r="E180" s="15">
        <v>1</v>
      </c>
      <c r="F180" s="19">
        <v>200</v>
      </c>
      <c r="G180" s="20">
        <v>150</v>
      </c>
      <c r="H180" s="19">
        <v>10</v>
      </c>
      <c r="I180" s="20">
        <f t="shared" si="37"/>
        <v>10.8</v>
      </c>
      <c r="J180" s="19">
        <f t="shared" si="38"/>
        <v>33.372</v>
      </c>
      <c r="K180" s="34">
        <f t="shared" si="39"/>
        <v>404.172</v>
      </c>
      <c r="L180" s="34">
        <f t="shared" si="40"/>
        <v>404.172</v>
      </c>
      <c r="M180" s="34"/>
      <c r="N180" s="9"/>
      <c r="O180" s="36"/>
    </row>
    <row r="181" s="2" customFormat="1" ht="33.75" spans="1:15">
      <c r="A181" s="15">
        <v>46</v>
      </c>
      <c r="B181" s="24" t="s">
        <v>163</v>
      </c>
      <c r="C181" s="24" t="s">
        <v>165</v>
      </c>
      <c r="D181" s="15" t="s">
        <v>114</v>
      </c>
      <c r="E181" s="15">
        <v>1</v>
      </c>
      <c r="F181" s="19">
        <v>200</v>
      </c>
      <c r="G181" s="20">
        <v>150</v>
      </c>
      <c r="H181" s="19">
        <v>10</v>
      </c>
      <c r="I181" s="20">
        <f t="shared" si="37"/>
        <v>10.8</v>
      </c>
      <c r="J181" s="19">
        <f t="shared" si="38"/>
        <v>33.372</v>
      </c>
      <c r="K181" s="34">
        <f t="shared" si="39"/>
        <v>404.172</v>
      </c>
      <c r="L181" s="34">
        <f t="shared" si="40"/>
        <v>404.172</v>
      </c>
      <c r="M181" s="34"/>
      <c r="N181" s="9"/>
      <c r="O181" s="36"/>
    </row>
    <row r="182" s="2" customFormat="1" ht="23" customHeight="1" spans="1:15">
      <c r="A182" s="12">
        <v>3.4</v>
      </c>
      <c r="B182" s="16" t="s">
        <v>199</v>
      </c>
      <c r="C182" s="17"/>
      <c r="D182" s="18"/>
      <c r="E182" s="15"/>
      <c r="F182" s="19"/>
      <c r="G182" s="20"/>
      <c r="H182" s="19"/>
      <c r="I182" s="20"/>
      <c r="J182" s="19"/>
      <c r="K182" s="34"/>
      <c r="L182" s="35">
        <f>SUM(L183:L210)</f>
        <v>1253317.343032</v>
      </c>
      <c r="M182" s="34"/>
      <c r="N182" s="9"/>
      <c r="O182" s="36"/>
    </row>
    <row r="183" s="2" customFormat="1" ht="56.25" spans="1:15">
      <c r="A183" s="30">
        <v>1</v>
      </c>
      <c r="B183" s="21" t="s">
        <v>200</v>
      </c>
      <c r="C183" s="21" t="s">
        <v>201</v>
      </c>
      <c r="D183" s="22" t="s">
        <v>92</v>
      </c>
      <c r="E183" s="15">
        <v>1</v>
      </c>
      <c r="F183" s="19">
        <v>100</v>
      </c>
      <c r="G183" s="20">
        <v>360</v>
      </c>
      <c r="H183" s="19">
        <v>30</v>
      </c>
      <c r="I183" s="20">
        <f>(F183+G183+H183)*$I$4</f>
        <v>14.7</v>
      </c>
      <c r="J183" s="19">
        <f>(F183+G183+H183+I183)*$J$4</f>
        <v>45.423</v>
      </c>
      <c r="K183" s="34">
        <f t="shared" ref="K183:K200" si="41">F183+G183+H183+I183+J183</f>
        <v>550.123</v>
      </c>
      <c r="L183" s="34">
        <f t="shared" ref="L183:L200" si="42">K183*E183</f>
        <v>550.123</v>
      </c>
      <c r="M183" s="34"/>
      <c r="N183" s="9"/>
      <c r="O183" s="36"/>
    </row>
    <row r="184" s="2" customFormat="1" ht="56.25" spans="1:15">
      <c r="A184" s="30">
        <v>2</v>
      </c>
      <c r="B184" s="21" t="s">
        <v>200</v>
      </c>
      <c r="C184" s="21" t="s">
        <v>202</v>
      </c>
      <c r="D184" s="22" t="s">
        <v>92</v>
      </c>
      <c r="E184" s="15">
        <v>7</v>
      </c>
      <c r="F184" s="19">
        <v>100</v>
      </c>
      <c r="G184" s="20">
        <v>360</v>
      </c>
      <c r="H184" s="19">
        <v>30</v>
      </c>
      <c r="I184" s="20">
        <f>(F184+G184+H184)*$I$4</f>
        <v>14.7</v>
      </c>
      <c r="J184" s="19">
        <f>(F184+G184+H184+I184)*$J$4</f>
        <v>45.423</v>
      </c>
      <c r="K184" s="34">
        <f t="shared" si="41"/>
        <v>550.123</v>
      </c>
      <c r="L184" s="34">
        <f t="shared" si="42"/>
        <v>3850.861</v>
      </c>
      <c r="M184" s="34"/>
      <c r="N184" s="9"/>
      <c r="O184" s="36"/>
    </row>
    <row r="185" s="2" customFormat="1" ht="56.25" spans="1:15">
      <c r="A185" s="30">
        <v>3</v>
      </c>
      <c r="B185" s="21" t="s">
        <v>200</v>
      </c>
      <c r="C185" s="21" t="s">
        <v>203</v>
      </c>
      <c r="D185" s="22" t="s">
        <v>92</v>
      </c>
      <c r="E185" s="15">
        <v>7</v>
      </c>
      <c r="F185" s="19">
        <v>100</v>
      </c>
      <c r="G185" s="20">
        <v>360</v>
      </c>
      <c r="H185" s="19">
        <v>30</v>
      </c>
      <c r="I185" s="20">
        <f>(F185+G185+H185)*$I$4</f>
        <v>14.7</v>
      </c>
      <c r="J185" s="19">
        <f>(F185+G185+H185+I185)*$J$4</f>
        <v>45.423</v>
      </c>
      <c r="K185" s="34">
        <f t="shared" si="41"/>
        <v>550.123</v>
      </c>
      <c r="L185" s="34">
        <f t="shared" si="42"/>
        <v>3850.861</v>
      </c>
      <c r="M185" s="34"/>
      <c r="N185" s="9"/>
      <c r="O185" s="36"/>
    </row>
    <row r="186" s="2" customFormat="1" ht="56.25" spans="1:15">
      <c r="A186" s="30">
        <v>4</v>
      </c>
      <c r="B186" s="21" t="s">
        <v>200</v>
      </c>
      <c r="C186" s="21" t="s">
        <v>204</v>
      </c>
      <c r="D186" s="22" t="s">
        <v>92</v>
      </c>
      <c r="E186" s="15">
        <v>3</v>
      </c>
      <c r="F186" s="19">
        <v>100</v>
      </c>
      <c r="G186" s="20">
        <v>360</v>
      </c>
      <c r="H186" s="19">
        <v>30</v>
      </c>
      <c r="I186" s="20">
        <f>(F186+G186+H186)*$I$4</f>
        <v>14.7</v>
      </c>
      <c r="J186" s="19">
        <f>(F186+G186+H186+I186)*$J$4</f>
        <v>45.423</v>
      </c>
      <c r="K186" s="34">
        <f t="shared" si="41"/>
        <v>550.123</v>
      </c>
      <c r="L186" s="34">
        <f t="shared" si="42"/>
        <v>1650.369</v>
      </c>
      <c r="M186" s="34"/>
      <c r="N186" s="9"/>
      <c r="O186" s="36"/>
    </row>
    <row r="187" s="2" customFormat="1" ht="56.25" spans="1:15">
      <c r="A187" s="30">
        <v>5</v>
      </c>
      <c r="B187" s="21" t="s">
        <v>200</v>
      </c>
      <c r="C187" s="21" t="s">
        <v>205</v>
      </c>
      <c r="D187" s="22" t="s">
        <v>92</v>
      </c>
      <c r="E187" s="15">
        <v>4</v>
      </c>
      <c r="F187" s="19">
        <v>100</v>
      </c>
      <c r="G187" s="20">
        <v>360</v>
      </c>
      <c r="H187" s="19">
        <v>30</v>
      </c>
      <c r="I187" s="20">
        <f>(F187+G187+H187)*$I$4</f>
        <v>14.7</v>
      </c>
      <c r="J187" s="19">
        <f>(F187+G187+H187+I187)*$J$4</f>
        <v>45.423</v>
      </c>
      <c r="K187" s="34">
        <f t="shared" si="41"/>
        <v>550.123</v>
      </c>
      <c r="L187" s="34">
        <f t="shared" si="42"/>
        <v>2200.492</v>
      </c>
      <c r="M187" s="34"/>
      <c r="N187" s="9"/>
      <c r="O187" s="36"/>
    </row>
    <row r="188" s="2" customFormat="1" ht="56.25" spans="1:15">
      <c r="A188" s="30">
        <v>6</v>
      </c>
      <c r="B188" s="21" t="s">
        <v>206</v>
      </c>
      <c r="C188" s="21" t="s">
        <v>207</v>
      </c>
      <c r="D188" s="22" t="s">
        <v>92</v>
      </c>
      <c r="E188" s="15">
        <v>50</v>
      </c>
      <c r="F188" s="19">
        <v>100</v>
      </c>
      <c r="G188" s="20">
        <v>400</v>
      </c>
      <c r="H188" s="19">
        <v>30</v>
      </c>
      <c r="I188" s="20">
        <f>(F188+G188+H188)*$I$4</f>
        <v>15.9</v>
      </c>
      <c r="J188" s="19">
        <f>(F188+G188+H188+I188)*$J$4</f>
        <v>49.131</v>
      </c>
      <c r="K188" s="34">
        <f t="shared" si="41"/>
        <v>595.031</v>
      </c>
      <c r="L188" s="34">
        <f t="shared" si="42"/>
        <v>29751.55</v>
      </c>
      <c r="M188" s="34"/>
      <c r="N188" s="9"/>
      <c r="O188" s="36"/>
    </row>
    <row r="189" s="2" customFormat="1" ht="56.25" spans="1:15">
      <c r="A189" s="30">
        <v>7</v>
      </c>
      <c r="B189" s="21" t="s">
        <v>206</v>
      </c>
      <c r="C189" s="21" t="s">
        <v>208</v>
      </c>
      <c r="D189" s="22" t="s">
        <v>92</v>
      </c>
      <c r="E189" s="15">
        <v>61</v>
      </c>
      <c r="F189" s="19">
        <v>100</v>
      </c>
      <c r="G189" s="20">
        <v>400</v>
      </c>
      <c r="H189" s="19">
        <v>30</v>
      </c>
      <c r="I189" s="20">
        <f>(F189+G189+H189)*$I$4</f>
        <v>15.9</v>
      </c>
      <c r="J189" s="19">
        <f>(F189+G189+H189+I189)*$J$4</f>
        <v>49.131</v>
      </c>
      <c r="K189" s="34">
        <f t="shared" si="41"/>
        <v>595.031</v>
      </c>
      <c r="L189" s="34">
        <f t="shared" si="42"/>
        <v>36296.891</v>
      </c>
      <c r="M189" s="34"/>
      <c r="N189" s="9"/>
      <c r="O189" s="36"/>
    </row>
    <row r="190" s="2" customFormat="1" ht="56.25" spans="1:15">
      <c r="A190" s="30">
        <v>8</v>
      </c>
      <c r="B190" s="21" t="s">
        <v>206</v>
      </c>
      <c r="C190" s="21" t="s">
        <v>209</v>
      </c>
      <c r="D190" s="22" t="s">
        <v>92</v>
      </c>
      <c r="E190" s="15">
        <v>10</v>
      </c>
      <c r="F190" s="19">
        <v>100</v>
      </c>
      <c r="G190" s="20">
        <v>400</v>
      </c>
      <c r="H190" s="19">
        <v>30</v>
      </c>
      <c r="I190" s="20">
        <f>(F190+G190+H190)*$I$4</f>
        <v>15.9</v>
      </c>
      <c r="J190" s="19">
        <f>(F190+G190+H190+I190)*$J$4</f>
        <v>49.131</v>
      </c>
      <c r="K190" s="34">
        <f t="shared" si="41"/>
        <v>595.031</v>
      </c>
      <c r="L190" s="34">
        <f t="shared" si="42"/>
        <v>5950.31</v>
      </c>
      <c r="M190" s="34"/>
      <c r="N190" s="9"/>
      <c r="O190" s="36"/>
    </row>
    <row r="191" s="2" customFormat="1" ht="56.25" spans="1:15">
      <c r="A191" s="30">
        <v>9</v>
      </c>
      <c r="B191" s="21" t="s">
        <v>206</v>
      </c>
      <c r="C191" s="21" t="s">
        <v>210</v>
      </c>
      <c r="D191" s="22" t="s">
        <v>92</v>
      </c>
      <c r="E191" s="15">
        <v>2</v>
      </c>
      <c r="F191" s="19">
        <v>100</v>
      </c>
      <c r="G191" s="20">
        <v>400</v>
      </c>
      <c r="H191" s="19">
        <v>30</v>
      </c>
      <c r="I191" s="20">
        <f>(F191+G191+H191)*$I$4</f>
        <v>15.9</v>
      </c>
      <c r="J191" s="19">
        <f>(F191+G191+H191+I191)*$J$4</f>
        <v>49.131</v>
      </c>
      <c r="K191" s="34">
        <f t="shared" si="41"/>
        <v>595.031</v>
      </c>
      <c r="L191" s="34">
        <f t="shared" si="42"/>
        <v>1190.062</v>
      </c>
      <c r="M191" s="34"/>
      <c r="N191" s="9"/>
      <c r="O191" s="36"/>
    </row>
    <row r="192" s="2" customFormat="1" ht="56.25" spans="1:15">
      <c r="A192" s="30">
        <v>10</v>
      </c>
      <c r="B192" s="21" t="s">
        <v>211</v>
      </c>
      <c r="C192" s="21" t="s">
        <v>212</v>
      </c>
      <c r="D192" s="22" t="s">
        <v>92</v>
      </c>
      <c r="E192" s="15">
        <v>37</v>
      </c>
      <c r="F192" s="19">
        <v>50</v>
      </c>
      <c r="G192" s="20">
        <v>885</v>
      </c>
      <c r="H192" s="19">
        <v>30</v>
      </c>
      <c r="I192" s="20">
        <f>(F192+G192+H192)*$I$4</f>
        <v>28.95</v>
      </c>
      <c r="J192" s="19">
        <f>(F192+G192+H192+I192)*$J$4</f>
        <v>89.4555</v>
      </c>
      <c r="K192" s="34">
        <f t="shared" si="41"/>
        <v>1083.4055</v>
      </c>
      <c r="L192" s="34">
        <f t="shared" si="42"/>
        <v>40086.0035</v>
      </c>
      <c r="M192" s="34"/>
      <c r="N192" s="9"/>
      <c r="O192" s="36"/>
    </row>
    <row r="193" s="2" customFormat="1" ht="56.25" spans="1:15">
      <c r="A193" s="30">
        <v>11</v>
      </c>
      <c r="B193" s="21" t="s">
        <v>211</v>
      </c>
      <c r="C193" s="21" t="s">
        <v>213</v>
      </c>
      <c r="D193" s="22" t="s">
        <v>92</v>
      </c>
      <c r="E193" s="15">
        <v>485</v>
      </c>
      <c r="F193" s="19">
        <v>50</v>
      </c>
      <c r="G193" s="20">
        <v>739</v>
      </c>
      <c r="H193" s="19">
        <v>30</v>
      </c>
      <c r="I193" s="20">
        <f>(F193+G193+H193)*$I$4</f>
        <v>24.57</v>
      </c>
      <c r="J193" s="19">
        <f>(F193+G193+H193+I193)*$J$4</f>
        <v>75.9213</v>
      </c>
      <c r="K193" s="34">
        <f t="shared" si="41"/>
        <v>919.4913</v>
      </c>
      <c r="L193" s="34">
        <f t="shared" si="42"/>
        <v>445953.2805</v>
      </c>
      <c r="M193" s="34"/>
      <c r="N193" s="9"/>
      <c r="O193" s="36"/>
    </row>
    <row r="194" s="2" customFormat="1" ht="56.25" spans="1:15">
      <c r="A194" s="30">
        <v>12</v>
      </c>
      <c r="B194" s="21" t="s">
        <v>211</v>
      </c>
      <c r="C194" s="21" t="s">
        <v>214</v>
      </c>
      <c r="D194" s="22" t="s">
        <v>92</v>
      </c>
      <c r="E194" s="15">
        <v>99</v>
      </c>
      <c r="F194" s="19">
        <v>50</v>
      </c>
      <c r="G194" s="20">
        <v>644</v>
      </c>
      <c r="H194" s="19">
        <v>30</v>
      </c>
      <c r="I194" s="20">
        <f>(F194+G194+H194)*$I$4</f>
        <v>21.72</v>
      </c>
      <c r="J194" s="19">
        <f>(F194+G194+H194+I194)*$J$4</f>
        <v>67.1148</v>
      </c>
      <c r="K194" s="34">
        <f t="shared" si="41"/>
        <v>812.8348</v>
      </c>
      <c r="L194" s="34">
        <f t="shared" si="42"/>
        <v>80470.6452</v>
      </c>
      <c r="M194" s="34"/>
      <c r="N194" s="9"/>
      <c r="O194" s="36"/>
    </row>
    <row r="195" s="2" customFormat="1" ht="56.25" spans="1:15">
      <c r="A195" s="30">
        <v>13</v>
      </c>
      <c r="B195" s="21" t="s">
        <v>211</v>
      </c>
      <c r="C195" s="21" t="s">
        <v>215</v>
      </c>
      <c r="D195" s="22" t="s">
        <v>92</v>
      </c>
      <c r="E195" s="15">
        <v>124</v>
      </c>
      <c r="F195" s="19">
        <v>50</v>
      </c>
      <c r="G195" s="20">
        <v>644</v>
      </c>
      <c r="H195" s="19">
        <v>30</v>
      </c>
      <c r="I195" s="20">
        <f>(F195+G195+H195)*$I$4</f>
        <v>21.72</v>
      </c>
      <c r="J195" s="19">
        <f>(F195+G195+H195+I195)*$J$4</f>
        <v>67.1148</v>
      </c>
      <c r="K195" s="34">
        <f t="shared" si="41"/>
        <v>812.8348</v>
      </c>
      <c r="L195" s="34">
        <f t="shared" si="42"/>
        <v>100791.5152</v>
      </c>
      <c r="M195" s="34"/>
      <c r="N195" s="9"/>
      <c r="O195" s="36"/>
    </row>
    <row r="196" s="2" customFormat="1" ht="45" spans="1:15">
      <c r="A196" s="30">
        <v>14</v>
      </c>
      <c r="B196" s="21" t="s">
        <v>216</v>
      </c>
      <c r="C196" s="21" t="s">
        <v>217</v>
      </c>
      <c r="D196" s="22" t="s">
        <v>114</v>
      </c>
      <c r="E196" s="15">
        <v>241</v>
      </c>
      <c r="F196" s="19">
        <v>30</v>
      </c>
      <c r="G196" s="20">
        <v>42</v>
      </c>
      <c r="H196" s="19">
        <v>30</v>
      </c>
      <c r="I196" s="20">
        <f>(F196+G196+H196)*$I$4</f>
        <v>3.06</v>
      </c>
      <c r="J196" s="19">
        <f>(F196+G196+H196+I196)*$J$4</f>
        <v>9.4554</v>
      </c>
      <c r="K196" s="34">
        <f t="shared" si="41"/>
        <v>114.5154</v>
      </c>
      <c r="L196" s="34">
        <f t="shared" si="42"/>
        <v>27598.2114</v>
      </c>
      <c r="M196" s="34"/>
      <c r="N196" s="9"/>
      <c r="O196" s="36"/>
    </row>
    <row r="197" s="2" customFormat="1" ht="56.25" spans="1:15">
      <c r="A197" s="30">
        <v>15</v>
      </c>
      <c r="B197" s="21" t="s">
        <v>218</v>
      </c>
      <c r="C197" s="21" t="s">
        <v>219</v>
      </c>
      <c r="D197" s="22" t="s">
        <v>92</v>
      </c>
      <c r="E197" s="15">
        <v>109</v>
      </c>
      <c r="F197" s="19">
        <v>150</v>
      </c>
      <c r="G197" s="20">
        <v>1855</v>
      </c>
      <c r="H197" s="19">
        <v>50</v>
      </c>
      <c r="I197" s="20">
        <f>(F197+G197+H197)*$I$4</f>
        <v>61.65</v>
      </c>
      <c r="J197" s="19">
        <f>(F197+G197+H197+I197)*$J$4</f>
        <v>190.4985</v>
      </c>
      <c r="K197" s="34">
        <f t="shared" si="41"/>
        <v>2307.1485</v>
      </c>
      <c r="L197" s="34">
        <f t="shared" si="42"/>
        <v>251479.1865</v>
      </c>
      <c r="M197" s="34"/>
      <c r="N197" s="9"/>
      <c r="O197" s="36"/>
    </row>
    <row r="198" s="2" customFormat="1" ht="56.25" spans="1:15">
      <c r="A198" s="30">
        <v>16</v>
      </c>
      <c r="B198" s="21" t="s">
        <v>218</v>
      </c>
      <c r="C198" s="21" t="s">
        <v>220</v>
      </c>
      <c r="D198" s="22" t="s">
        <v>92</v>
      </c>
      <c r="E198" s="15">
        <v>10</v>
      </c>
      <c r="F198" s="19">
        <v>150</v>
      </c>
      <c r="G198" s="20">
        <v>1485</v>
      </c>
      <c r="H198" s="19">
        <v>50</v>
      </c>
      <c r="I198" s="20">
        <f>(F198+G198+H198)*$I$4</f>
        <v>50.55</v>
      </c>
      <c r="J198" s="19">
        <f>(F198+G198+H198+I198)*$J$4</f>
        <v>156.1995</v>
      </c>
      <c r="K198" s="34">
        <f t="shared" si="41"/>
        <v>1891.7495</v>
      </c>
      <c r="L198" s="34">
        <f t="shared" si="42"/>
        <v>18917.495</v>
      </c>
      <c r="M198" s="34"/>
      <c r="N198" s="9"/>
      <c r="O198" s="36"/>
    </row>
    <row r="199" s="2" customFormat="1" ht="56.25" spans="1:15">
      <c r="A199" s="30">
        <v>17</v>
      </c>
      <c r="B199" s="21" t="s">
        <v>218</v>
      </c>
      <c r="C199" s="21" t="s">
        <v>221</v>
      </c>
      <c r="D199" s="22" t="s">
        <v>92</v>
      </c>
      <c r="E199" s="15">
        <v>4</v>
      </c>
      <c r="F199" s="19">
        <v>150</v>
      </c>
      <c r="G199" s="20">
        <v>1278</v>
      </c>
      <c r="H199" s="19">
        <v>50</v>
      </c>
      <c r="I199" s="20">
        <f>(F199+G199+H199)*$I$4</f>
        <v>44.34</v>
      </c>
      <c r="J199" s="19">
        <f>(F199+G199+H199+I199)*$J$4</f>
        <v>137.0106</v>
      </c>
      <c r="K199" s="34">
        <f t="shared" si="41"/>
        <v>1659.3506</v>
      </c>
      <c r="L199" s="34">
        <f t="shared" si="42"/>
        <v>6637.4024</v>
      </c>
      <c r="M199" s="34"/>
      <c r="N199" s="9"/>
      <c r="O199" s="36"/>
    </row>
    <row r="200" s="2" customFormat="1" ht="45" spans="1:15">
      <c r="A200" s="30">
        <v>18</v>
      </c>
      <c r="B200" s="21" t="s">
        <v>222</v>
      </c>
      <c r="C200" s="21" t="s">
        <v>223</v>
      </c>
      <c r="D200" s="22" t="s">
        <v>61</v>
      </c>
      <c r="E200" s="15">
        <v>754</v>
      </c>
      <c r="F200" s="19">
        <v>15</v>
      </c>
      <c r="G200" s="20"/>
      <c r="H200" s="19">
        <v>5</v>
      </c>
      <c r="I200" s="20">
        <f>(F200+G200+H200)*$I$4</f>
        <v>0.6</v>
      </c>
      <c r="J200" s="19">
        <f>(F200+G200+H200+I200)*$J$4</f>
        <v>1.854</v>
      </c>
      <c r="K200" s="34">
        <f t="shared" si="41"/>
        <v>22.454</v>
      </c>
      <c r="L200" s="34">
        <f t="shared" si="42"/>
        <v>16930.316</v>
      </c>
      <c r="M200" s="34"/>
      <c r="N200" s="9"/>
      <c r="O200" s="36"/>
    </row>
    <row r="201" s="2" customFormat="1" ht="33.75" spans="1:15">
      <c r="A201" s="30">
        <v>19</v>
      </c>
      <c r="B201" s="21" t="s">
        <v>224</v>
      </c>
      <c r="C201" s="21" t="s">
        <v>225</v>
      </c>
      <c r="D201" s="22" t="s">
        <v>61</v>
      </c>
      <c r="E201" s="15">
        <v>98</v>
      </c>
      <c r="F201" s="19">
        <v>20</v>
      </c>
      <c r="G201" s="20">
        <v>80</v>
      </c>
      <c r="H201" s="19">
        <v>10</v>
      </c>
      <c r="I201" s="20">
        <f t="shared" ref="I201:I210" si="43">(F201+G201+H201)*$I$4</f>
        <v>3.3</v>
      </c>
      <c r="J201" s="19">
        <f t="shared" ref="J201:J210" si="44">(F201+G201+H201+I201)*$J$4</f>
        <v>10.197</v>
      </c>
      <c r="K201" s="34">
        <f t="shared" ref="K201:K210" si="45">F201+G201+H201+I201+J201</f>
        <v>123.497</v>
      </c>
      <c r="L201" s="34">
        <f t="shared" ref="L201:L210" si="46">K201*E201</f>
        <v>12102.706</v>
      </c>
      <c r="M201" s="34"/>
      <c r="N201" s="9"/>
      <c r="O201" s="36"/>
    </row>
    <row r="202" s="2" customFormat="1" ht="78.75" spans="1:15">
      <c r="A202" s="30">
        <v>20</v>
      </c>
      <c r="B202" s="21" t="s">
        <v>55</v>
      </c>
      <c r="C202" s="21" t="s">
        <v>226</v>
      </c>
      <c r="D202" s="22" t="s">
        <v>57</v>
      </c>
      <c r="E202" s="23">
        <v>555</v>
      </c>
      <c r="F202" s="19">
        <v>15</v>
      </c>
      <c r="G202" s="20">
        <v>81.2</v>
      </c>
      <c r="H202" s="19">
        <v>5</v>
      </c>
      <c r="I202" s="20">
        <f t="shared" si="43"/>
        <v>3.036</v>
      </c>
      <c r="J202" s="19">
        <f t="shared" si="44"/>
        <v>9.38124</v>
      </c>
      <c r="K202" s="34">
        <f t="shared" si="45"/>
        <v>113.61724</v>
      </c>
      <c r="L202" s="34">
        <f t="shared" si="46"/>
        <v>63057.5682</v>
      </c>
      <c r="M202" s="34"/>
      <c r="N202" s="9"/>
      <c r="O202" s="36"/>
    </row>
    <row r="203" s="2" customFormat="1" ht="78.75" spans="1:15">
      <c r="A203" s="30">
        <v>21</v>
      </c>
      <c r="B203" s="21" t="s">
        <v>55</v>
      </c>
      <c r="C203" s="21" t="s">
        <v>227</v>
      </c>
      <c r="D203" s="22" t="s">
        <v>57</v>
      </c>
      <c r="E203" s="23">
        <v>50</v>
      </c>
      <c r="F203" s="19">
        <v>15</v>
      </c>
      <c r="G203" s="20">
        <v>53.3</v>
      </c>
      <c r="H203" s="19">
        <v>5</v>
      </c>
      <c r="I203" s="20">
        <f t="shared" si="43"/>
        <v>2.199</v>
      </c>
      <c r="J203" s="19">
        <f t="shared" si="44"/>
        <v>6.79491</v>
      </c>
      <c r="K203" s="34">
        <f t="shared" si="45"/>
        <v>82.29391</v>
      </c>
      <c r="L203" s="34">
        <f t="shared" si="46"/>
        <v>4114.6955</v>
      </c>
      <c r="M203" s="34"/>
      <c r="N203" s="9"/>
      <c r="O203" s="36"/>
    </row>
    <row r="204" s="2" customFormat="1" ht="78.75" spans="1:15">
      <c r="A204" s="30">
        <v>22</v>
      </c>
      <c r="B204" s="21" t="s">
        <v>55</v>
      </c>
      <c r="C204" s="21" t="s">
        <v>228</v>
      </c>
      <c r="D204" s="22" t="s">
        <v>57</v>
      </c>
      <c r="E204" s="15">
        <v>10</v>
      </c>
      <c r="F204" s="19">
        <v>8</v>
      </c>
      <c r="G204" s="20">
        <v>48</v>
      </c>
      <c r="H204" s="19">
        <v>5</v>
      </c>
      <c r="I204" s="20">
        <f t="shared" si="43"/>
        <v>1.83</v>
      </c>
      <c r="J204" s="19">
        <f t="shared" si="44"/>
        <v>5.6547</v>
      </c>
      <c r="K204" s="34">
        <f t="shared" si="45"/>
        <v>68.4847</v>
      </c>
      <c r="L204" s="34">
        <f t="shared" si="46"/>
        <v>684.847</v>
      </c>
      <c r="M204" s="34"/>
      <c r="N204" s="9"/>
      <c r="O204" s="36"/>
    </row>
    <row r="205" s="2" customFormat="1" ht="78.75" spans="1:15">
      <c r="A205" s="30">
        <v>23</v>
      </c>
      <c r="B205" s="21" t="s">
        <v>59</v>
      </c>
      <c r="C205" s="21" t="s">
        <v>229</v>
      </c>
      <c r="D205" s="22" t="s">
        <v>57</v>
      </c>
      <c r="E205" s="15">
        <v>222</v>
      </c>
      <c r="F205" s="19">
        <v>100</v>
      </c>
      <c r="G205" s="20">
        <v>150</v>
      </c>
      <c r="H205" s="19">
        <v>5</v>
      </c>
      <c r="I205" s="20">
        <f t="shared" si="43"/>
        <v>7.65</v>
      </c>
      <c r="J205" s="19">
        <f t="shared" si="44"/>
        <v>23.6385</v>
      </c>
      <c r="K205" s="34">
        <f t="shared" si="45"/>
        <v>286.2885</v>
      </c>
      <c r="L205" s="34">
        <f t="shared" si="46"/>
        <v>63556.047</v>
      </c>
      <c r="M205" s="34"/>
      <c r="N205" s="9"/>
      <c r="O205" s="36"/>
    </row>
    <row r="206" s="2" customFormat="1" ht="78.75" spans="1:15">
      <c r="A206" s="30">
        <v>24</v>
      </c>
      <c r="B206" s="21" t="s">
        <v>59</v>
      </c>
      <c r="C206" s="21" t="s">
        <v>230</v>
      </c>
      <c r="D206" s="22" t="s">
        <v>57</v>
      </c>
      <c r="E206" s="15">
        <v>20</v>
      </c>
      <c r="F206" s="19">
        <v>100</v>
      </c>
      <c r="G206" s="20">
        <v>130</v>
      </c>
      <c r="H206" s="19">
        <v>5</v>
      </c>
      <c r="I206" s="20">
        <f t="shared" si="43"/>
        <v>7.05</v>
      </c>
      <c r="J206" s="19">
        <f t="shared" si="44"/>
        <v>21.7845</v>
      </c>
      <c r="K206" s="34">
        <f t="shared" si="45"/>
        <v>263.8345</v>
      </c>
      <c r="L206" s="34">
        <f t="shared" si="46"/>
        <v>5276.69</v>
      </c>
      <c r="M206" s="34"/>
      <c r="N206" s="9"/>
      <c r="O206" s="36"/>
    </row>
    <row r="207" s="2" customFormat="1" ht="78.75" spans="1:15">
      <c r="A207" s="30">
        <v>25</v>
      </c>
      <c r="B207" s="25" t="s">
        <v>59</v>
      </c>
      <c r="C207" s="25" t="s">
        <v>231</v>
      </c>
      <c r="D207" s="44" t="s">
        <v>57</v>
      </c>
      <c r="E207" s="26">
        <v>4</v>
      </c>
      <c r="F207" s="19">
        <v>50</v>
      </c>
      <c r="G207" s="20">
        <v>100</v>
      </c>
      <c r="H207" s="19">
        <v>5</v>
      </c>
      <c r="I207" s="20">
        <f t="shared" si="43"/>
        <v>4.65</v>
      </c>
      <c r="J207" s="19">
        <f t="shared" si="44"/>
        <v>14.3685</v>
      </c>
      <c r="K207" s="34">
        <f t="shared" si="45"/>
        <v>174.0185</v>
      </c>
      <c r="L207" s="34">
        <f t="shared" si="46"/>
        <v>696.074</v>
      </c>
      <c r="M207" s="34"/>
      <c r="N207" s="9"/>
      <c r="O207" s="36"/>
    </row>
    <row r="208" s="2" customFormat="1" ht="62" customHeight="1" spans="1:15">
      <c r="A208" s="30">
        <v>26</v>
      </c>
      <c r="B208" s="21" t="s">
        <v>72</v>
      </c>
      <c r="C208" s="21" t="s">
        <v>232</v>
      </c>
      <c r="D208" s="22" t="s">
        <v>57</v>
      </c>
      <c r="E208" s="15">
        <v>265.8</v>
      </c>
      <c r="F208" s="19">
        <v>30</v>
      </c>
      <c r="G208" s="20">
        <v>40</v>
      </c>
      <c r="H208" s="19">
        <v>5</v>
      </c>
      <c r="I208" s="20">
        <f t="shared" si="43"/>
        <v>2.25</v>
      </c>
      <c r="J208" s="19">
        <f t="shared" si="44"/>
        <v>6.9525</v>
      </c>
      <c r="K208" s="34">
        <f t="shared" si="45"/>
        <v>84.2025</v>
      </c>
      <c r="L208" s="34">
        <f t="shared" si="46"/>
        <v>22381.0245</v>
      </c>
      <c r="M208" s="34"/>
      <c r="N208" s="9"/>
      <c r="O208" s="36"/>
    </row>
    <row r="209" s="2" customFormat="1" ht="62" customHeight="1" spans="1:15">
      <c r="A209" s="30">
        <v>27</v>
      </c>
      <c r="B209" s="21" t="s">
        <v>72</v>
      </c>
      <c r="C209" s="21" t="s">
        <v>233</v>
      </c>
      <c r="D209" s="22" t="s">
        <v>57</v>
      </c>
      <c r="E209" s="15">
        <v>1.2</v>
      </c>
      <c r="F209" s="19">
        <v>30</v>
      </c>
      <c r="G209" s="20">
        <v>49.3</v>
      </c>
      <c r="H209" s="19">
        <v>5</v>
      </c>
      <c r="I209" s="20">
        <f t="shared" si="43"/>
        <v>2.529</v>
      </c>
      <c r="J209" s="19">
        <f t="shared" si="44"/>
        <v>7.81461</v>
      </c>
      <c r="K209" s="34">
        <f t="shared" si="45"/>
        <v>94.64361</v>
      </c>
      <c r="L209" s="34">
        <f t="shared" si="46"/>
        <v>113.572332</v>
      </c>
      <c r="M209" s="34"/>
      <c r="N209" s="9"/>
      <c r="O209" s="36"/>
    </row>
    <row r="210" s="2" customFormat="1" ht="27" customHeight="1" spans="1:15">
      <c r="A210" s="30">
        <v>28</v>
      </c>
      <c r="B210" s="25" t="s">
        <v>85</v>
      </c>
      <c r="C210" s="25" t="s">
        <v>86</v>
      </c>
      <c r="D210" s="26" t="s">
        <v>87</v>
      </c>
      <c r="E210" s="26">
        <v>278</v>
      </c>
      <c r="F210" s="27">
        <v>8</v>
      </c>
      <c r="G210" s="28">
        <v>12</v>
      </c>
      <c r="H210" s="27">
        <v>3</v>
      </c>
      <c r="I210" s="20">
        <f t="shared" si="43"/>
        <v>0.69</v>
      </c>
      <c r="J210" s="19">
        <f t="shared" si="44"/>
        <v>2.1321</v>
      </c>
      <c r="K210" s="34">
        <f t="shared" si="45"/>
        <v>25.8221</v>
      </c>
      <c r="L210" s="34">
        <f t="shared" si="46"/>
        <v>7178.5438</v>
      </c>
      <c r="M210" s="34"/>
      <c r="N210" s="9"/>
      <c r="O210" s="36"/>
    </row>
    <row r="211" s="2" customFormat="1" ht="41" customHeight="1" spans="1:15">
      <c r="A211" s="29" t="s">
        <v>234</v>
      </c>
      <c r="B211" s="16" t="s">
        <v>235</v>
      </c>
      <c r="C211" s="17"/>
      <c r="D211" s="18"/>
      <c r="E211" s="15"/>
      <c r="F211" s="19"/>
      <c r="G211" s="20"/>
      <c r="H211" s="19"/>
      <c r="I211" s="20"/>
      <c r="J211" s="19"/>
      <c r="K211" s="34"/>
      <c r="L211" s="35">
        <f>SUM(L212:L258)</f>
        <v>656444.26178</v>
      </c>
      <c r="M211" s="34"/>
      <c r="N211" s="9"/>
      <c r="O211" s="36"/>
    </row>
    <row r="212" s="2" customFormat="1" ht="90" spans="1:15">
      <c r="A212" s="15">
        <v>1</v>
      </c>
      <c r="B212" s="21" t="s">
        <v>90</v>
      </c>
      <c r="C212" s="21" t="s">
        <v>236</v>
      </c>
      <c r="D212" s="22" t="s">
        <v>92</v>
      </c>
      <c r="E212" s="22">
        <v>2</v>
      </c>
      <c r="F212" s="19">
        <v>1500</v>
      </c>
      <c r="G212" s="19">
        <v>53000</v>
      </c>
      <c r="H212" s="19">
        <v>500</v>
      </c>
      <c r="I212" s="20">
        <f t="shared" ref="I212:I258" si="47">(F212+G212+H212)*$I$4</f>
        <v>1650</v>
      </c>
      <c r="J212" s="19">
        <f t="shared" ref="J212:J258" si="48">(F212+G212+H212+I212)*$J$4</f>
        <v>5098.5</v>
      </c>
      <c r="K212" s="34">
        <f t="shared" ref="K212:K258" si="49">F212+G212+H212+I212+J212</f>
        <v>61748.5</v>
      </c>
      <c r="L212" s="34">
        <f t="shared" ref="L212:L258" si="50">K212*E212</f>
        <v>123497</v>
      </c>
      <c r="M212" s="34"/>
      <c r="N212" s="9"/>
      <c r="O212" s="36"/>
    </row>
    <row r="213" s="2" customFormat="1" ht="56.25" spans="1:15">
      <c r="A213" s="30">
        <v>2</v>
      </c>
      <c r="B213" s="21" t="s">
        <v>93</v>
      </c>
      <c r="C213" s="21" t="s">
        <v>237</v>
      </c>
      <c r="D213" s="22" t="s">
        <v>92</v>
      </c>
      <c r="E213" s="15">
        <v>1</v>
      </c>
      <c r="F213" s="19">
        <v>650</v>
      </c>
      <c r="G213" s="19">
        <v>22175</v>
      </c>
      <c r="H213" s="19">
        <v>50</v>
      </c>
      <c r="I213" s="20">
        <f t="shared" si="47"/>
        <v>686.25</v>
      </c>
      <c r="J213" s="19">
        <f t="shared" si="48"/>
        <v>2120.5125</v>
      </c>
      <c r="K213" s="34">
        <f t="shared" si="49"/>
        <v>25681.7625</v>
      </c>
      <c r="L213" s="34">
        <f t="shared" si="50"/>
        <v>25681.7625</v>
      </c>
      <c r="M213" s="34"/>
      <c r="N213" s="9">
        <v>2000</v>
      </c>
      <c r="O213" s="9">
        <f t="shared" ref="O213:O224" si="51">G213-N213</f>
        <v>20175</v>
      </c>
    </row>
    <row r="214" s="2" customFormat="1" ht="56.25" spans="1:15">
      <c r="A214" s="15">
        <v>3</v>
      </c>
      <c r="B214" s="21" t="s">
        <v>93</v>
      </c>
      <c r="C214" s="21" t="s">
        <v>238</v>
      </c>
      <c r="D214" s="22" t="s">
        <v>92</v>
      </c>
      <c r="E214" s="15">
        <v>1</v>
      </c>
      <c r="F214" s="19">
        <v>650</v>
      </c>
      <c r="G214" s="19">
        <v>22175</v>
      </c>
      <c r="H214" s="19">
        <v>50</v>
      </c>
      <c r="I214" s="20">
        <f t="shared" si="47"/>
        <v>686.25</v>
      </c>
      <c r="J214" s="19">
        <f t="shared" si="48"/>
        <v>2120.5125</v>
      </c>
      <c r="K214" s="34">
        <f t="shared" si="49"/>
        <v>25681.7625</v>
      </c>
      <c r="L214" s="34">
        <f t="shared" si="50"/>
        <v>25681.7625</v>
      </c>
      <c r="M214" s="34"/>
      <c r="N214" s="9">
        <v>2000</v>
      </c>
      <c r="O214" s="9">
        <f t="shared" si="51"/>
        <v>20175</v>
      </c>
    </row>
    <row r="215" s="2" customFormat="1" ht="56.25" spans="1:15">
      <c r="A215" s="15">
        <v>4</v>
      </c>
      <c r="B215" s="21" t="s">
        <v>93</v>
      </c>
      <c r="C215" s="21" t="s">
        <v>239</v>
      </c>
      <c r="D215" s="22" t="s">
        <v>92</v>
      </c>
      <c r="E215" s="15">
        <v>1</v>
      </c>
      <c r="F215" s="19">
        <v>650</v>
      </c>
      <c r="G215" s="19">
        <v>13095</v>
      </c>
      <c r="H215" s="19">
        <v>50</v>
      </c>
      <c r="I215" s="20">
        <f t="shared" si="47"/>
        <v>413.85</v>
      </c>
      <c r="J215" s="19">
        <f t="shared" si="48"/>
        <v>1278.7965</v>
      </c>
      <c r="K215" s="34">
        <f t="shared" si="49"/>
        <v>15487.6465</v>
      </c>
      <c r="L215" s="34">
        <f t="shared" si="50"/>
        <v>15487.6465</v>
      </c>
      <c r="M215" s="34"/>
      <c r="N215" s="9">
        <v>2000</v>
      </c>
      <c r="O215" s="9">
        <f t="shared" si="51"/>
        <v>11095</v>
      </c>
    </row>
    <row r="216" s="2" customFormat="1" ht="56.25" spans="1:15">
      <c r="A216" s="30">
        <v>5</v>
      </c>
      <c r="B216" s="21" t="s">
        <v>93</v>
      </c>
      <c r="C216" s="21" t="s">
        <v>240</v>
      </c>
      <c r="D216" s="22" t="s">
        <v>92</v>
      </c>
      <c r="E216" s="15">
        <v>1</v>
      </c>
      <c r="F216" s="19">
        <v>650</v>
      </c>
      <c r="G216" s="19">
        <v>13095</v>
      </c>
      <c r="H216" s="19">
        <v>50</v>
      </c>
      <c r="I216" s="20">
        <f t="shared" si="47"/>
        <v>413.85</v>
      </c>
      <c r="J216" s="19">
        <f t="shared" si="48"/>
        <v>1278.7965</v>
      </c>
      <c r="K216" s="34">
        <f t="shared" si="49"/>
        <v>15487.6465</v>
      </c>
      <c r="L216" s="34">
        <f t="shared" si="50"/>
        <v>15487.6465</v>
      </c>
      <c r="M216" s="34"/>
      <c r="N216" s="9">
        <v>2000</v>
      </c>
      <c r="O216" s="9">
        <f t="shared" si="51"/>
        <v>11095</v>
      </c>
    </row>
    <row r="217" s="2" customFormat="1" ht="56.25" spans="1:15">
      <c r="A217" s="15">
        <v>6</v>
      </c>
      <c r="B217" s="21" t="s">
        <v>93</v>
      </c>
      <c r="C217" s="21" t="s">
        <v>241</v>
      </c>
      <c r="D217" s="22" t="s">
        <v>92</v>
      </c>
      <c r="E217" s="15">
        <v>1</v>
      </c>
      <c r="F217" s="19">
        <v>650</v>
      </c>
      <c r="G217" s="19">
        <v>17775</v>
      </c>
      <c r="H217" s="19">
        <v>50</v>
      </c>
      <c r="I217" s="20">
        <f t="shared" si="47"/>
        <v>554.25</v>
      </c>
      <c r="J217" s="19">
        <f t="shared" si="48"/>
        <v>1712.6325</v>
      </c>
      <c r="K217" s="34">
        <f t="shared" si="49"/>
        <v>20741.8825</v>
      </c>
      <c r="L217" s="34">
        <f t="shared" si="50"/>
        <v>20741.8825</v>
      </c>
      <c r="M217" s="34"/>
      <c r="N217" s="9">
        <v>2000</v>
      </c>
      <c r="O217" s="9">
        <f t="shared" si="51"/>
        <v>15775</v>
      </c>
    </row>
    <row r="218" s="2" customFormat="1" ht="56.25" spans="1:15">
      <c r="A218" s="15">
        <v>7</v>
      </c>
      <c r="B218" s="21" t="s">
        <v>93</v>
      </c>
      <c r="C218" s="21" t="s">
        <v>242</v>
      </c>
      <c r="D218" s="22" t="s">
        <v>92</v>
      </c>
      <c r="E218" s="15">
        <v>1</v>
      </c>
      <c r="F218" s="19">
        <v>650</v>
      </c>
      <c r="G218" s="19">
        <v>17775</v>
      </c>
      <c r="H218" s="19">
        <v>50</v>
      </c>
      <c r="I218" s="20">
        <f t="shared" si="47"/>
        <v>554.25</v>
      </c>
      <c r="J218" s="19">
        <f t="shared" si="48"/>
        <v>1712.6325</v>
      </c>
      <c r="K218" s="34">
        <f t="shared" si="49"/>
        <v>20741.8825</v>
      </c>
      <c r="L218" s="34">
        <f t="shared" si="50"/>
        <v>20741.8825</v>
      </c>
      <c r="M218" s="34"/>
      <c r="N218" s="9">
        <v>2000</v>
      </c>
      <c r="O218" s="9">
        <f t="shared" si="51"/>
        <v>15775</v>
      </c>
    </row>
    <row r="219" s="2" customFormat="1" ht="56.25" spans="1:15">
      <c r="A219" s="30">
        <v>8</v>
      </c>
      <c r="B219" s="21" t="s">
        <v>93</v>
      </c>
      <c r="C219" s="21" t="s">
        <v>243</v>
      </c>
      <c r="D219" s="22" t="s">
        <v>92</v>
      </c>
      <c r="E219" s="15">
        <v>1</v>
      </c>
      <c r="F219" s="19">
        <v>650</v>
      </c>
      <c r="G219" s="19">
        <v>20907</v>
      </c>
      <c r="H219" s="19">
        <v>50</v>
      </c>
      <c r="I219" s="20">
        <f t="shared" si="47"/>
        <v>648.21</v>
      </c>
      <c r="J219" s="19">
        <f t="shared" si="48"/>
        <v>2002.9689</v>
      </c>
      <c r="K219" s="34">
        <f t="shared" si="49"/>
        <v>24258.1789</v>
      </c>
      <c r="L219" s="34">
        <f t="shared" si="50"/>
        <v>24258.1789</v>
      </c>
      <c r="M219" s="34"/>
      <c r="N219" s="9">
        <v>2000</v>
      </c>
      <c r="O219" s="9">
        <f t="shared" si="51"/>
        <v>18907</v>
      </c>
    </row>
    <row r="220" s="2" customFormat="1" ht="56.25" spans="1:15">
      <c r="A220" s="15">
        <v>9</v>
      </c>
      <c r="B220" s="21" t="s">
        <v>93</v>
      </c>
      <c r="C220" s="21" t="s">
        <v>244</v>
      </c>
      <c r="D220" s="22" t="s">
        <v>92</v>
      </c>
      <c r="E220" s="15">
        <v>1</v>
      </c>
      <c r="F220" s="19">
        <v>650</v>
      </c>
      <c r="G220" s="19">
        <v>20907</v>
      </c>
      <c r="H220" s="19">
        <v>50</v>
      </c>
      <c r="I220" s="20">
        <f t="shared" si="47"/>
        <v>648.21</v>
      </c>
      <c r="J220" s="19">
        <f t="shared" si="48"/>
        <v>2002.9689</v>
      </c>
      <c r="K220" s="34">
        <f t="shared" si="49"/>
        <v>24258.1789</v>
      </c>
      <c r="L220" s="34">
        <f t="shared" si="50"/>
        <v>24258.1789</v>
      </c>
      <c r="M220" s="34"/>
      <c r="N220" s="9">
        <v>2000</v>
      </c>
      <c r="O220" s="9">
        <f t="shared" si="51"/>
        <v>18907</v>
      </c>
    </row>
    <row r="221" s="2" customFormat="1" ht="56.25" spans="1:15">
      <c r="A221" s="15">
        <v>10</v>
      </c>
      <c r="B221" s="21" t="s">
        <v>93</v>
      </c>
      <c r="C221" s="21" t="s">
        <v>245</v>
      </c>
      <c r="D221" s="22" t="s">
        <v>92</v>
      </c>
      <c r="E221" s="15">
        <v>1</v>
      </c>
      <c r="F221" s="19">
        <v>650</v>
      </c>
      <c r="G221" s="19">
        <v>20907</v>
      </c>
      <c r="H221" s="19">
        <v>50</v>
      </c>
      <c r="I221" s="20">
        <f t="shared" si="47"/>
        <v>648.21</v>
      </c>
      <c r="J221" s="19">
        <f t="shared" si="48"/>
        <v>2002.9689</v>
      </c>
      <c r="K221" s="34">
        <f t="shared" si="49"/>
        <v>24258.1789</v>
      </c>
      <c r="L221" s="34">
        <f t="shared" si="50"/>
        <v>24258.1789</v>
      </c>
      <c r="M221" s="34"/>
      <c r="N221" s="9">
        <v>2000</v>
      </c>
      <c r="O221" s="9">
        <f t="shared" si="51"/>
        <v>18907</v>
      </c>
    </row>
    <row r="222" s="2" customFormat="1" ht="56.25" spans="1:15">
      <c r="A222" s="30">
        <v>11</v>
      </c>
      <c r="B222" s="21" t="s">
        <v>93</v>
      </c>
      <c r="C222" s="21" t="s">
        <v>246</v>
      </c>
      <c r="D222" s="22" t="s">
        <v>92</v>
      </c>
      <c r="E222" s="15">
        <v>1</v>
      </c>
      <c r="F222" s="19">
        <v>650</v>
      </c>
      <c r="G222" s="19">
        <v>20907</v>
      </c>
      <c r="H222" s="19">
        <v>50</v>
      </c>
      <c r="I222" s="20">
        <f t="shared" si="47"/>
        <v>648.21</v>
      </c>
      <c r="J222" s="19">
        <f t="shared" si="48"/>
        <v>2002.9689</v>
      </c>
      <c r="K222" s="34">
        <f t="shared" si="49"/>
        <v>24258.1789</v>
      </c>
      <c r="L222" s="34">
        <f t="shared" si="50"/>
        <v>24258.1789</v>
      </c>
      <c r="M222" s="34"/>
      <c r="N222" s="9">
        <v>2000</v>
      </c>
      <c r="O222" s="9">
        <f t="shared" si="51"/>
        <v>18907</v>
      </c>
    </row>
    <row r="223" s="2" customFormat="1" ht="56.25" spans="1:15">
      <c r="A223" s="15">
        <v>12</v>
      </c>
      <c r="B223" s="21" t="s">
        <v>93</v>
      </c>
      <c r="C223" s="21" t="s">
        <v>247</v>
      </c>
      <c r="D223" s="22" t="s">
        <v>92</v>
      </c>
      <c r="E223" s="15">
        <v>1</v>
      </c>
      <c r="F223" s="19">
        <v>650</v>
      </c>
      <c r="G223" s="19">
        <v>20639</v>
      </c>
      <c r="H223" s="19">
        <v>50</v>
      </c>
      <c r="I223" s="20">
        <f t="shared" si="47"/>
        <v>640.17</v>
      </c>
      <c r="J223" s="19">
        <f t="shared" si="48"/>
        <v>1978.1253</v>
      </c>
      <c r="K223" s="34">
        <f t="shared" si="49"/>
        <v>23957.2953</v>
      </c>
      <c r="L223" s="34">
        <f t="shared" si="50"/>
        <v>23957.2953</v>
      </c>
      <c r="M223" s="34"/>
      <c r="N223" s="9">
        <v>2000</v>
      </c>
      <c r="O223" s="9">
        <f t="shared" si="51"/>
        <v>18639</v>
      </c>
    </row>
    <row r="224" s="2" customFormat="1" ht="56.25" spans="1:15">
      <c r="A224" s="15">
        <v>13</v>
      </c>
      <c r="B224" s="21" t="s">
        <v>93</v>
      </c>
      <c r="C224" s="21" t="s">
        <v>248</v>
      </c>
      <c r="D224" s="22" t="s">
        <v>92</v>
      </c>
      <c r="E224" s="15">
        <v>1</v>
      </c>
      <c r="F224" s="19">
        <v>650</v>
      </c>
      <c r="G224" s="19">
        <v>15545</v>
      </c>
      <c r="H224" s="19">
        <v>50</v>
      </c>
      <c r="I224" s="20">
        <f t="shared" si="47"/>
        <v>487.35</v>
      </c>
      <c r="J224" s="19">
        <f t="shared" si="48"/>
        <v>1505.9115</v>
      </c>
      <c r="K224" s="34">
        <f t="shared" si="49"/>
        <v>18238.2615</v>
      </c>
      <c r="L224" s="34">
        <f t="shared" si="50"/>
        <v>18238.2615</v>
      </c>
      <c r="M224" s="34"/>
      <c r="N224" s="9">
        <v>2000</v>
      </c>
      <c r="O224" s="9">
        <f t="shared" si="51"/>
        <v>13545</v>
      </c>
    </row>
    <row r="225" s="2" customFormat="1" ht="56.25" spans="1:15">
      <c r="A225" s="30">
        <v>14</v>
      </c>
      <c r="B225" s="21" t="s">
        <v>99</v>
      </c>
      <c r="C225" s="21" t="s">
        <v>249</v>
      </c>
      <c r="D225" s="22" t="s">
        <v>92</v>
      </c>
      <c r="E225" s="15">
        <v>1</v>
      </c>
      <c r="F225" s="19">
        <v>450</v>
      </c>
      <c r="G225" s="19">
        <v>10400</v>
      </c>
      <c r="H225" s="19">
        <v>100</v>
      </c>
      <c r="I225" s="20">
        <f t="shared" si="47"/>
        <v>328.5</v>
      </c>
      <c r="J225" s="19">
        <f t="shared" si="48"/>
        <v>1015.065</v>
      </c>
      <c r="K225" s="34">
        <f t="shared" si="49"/>
        <v>12293.565</v>
      </c>
      <c r="L225" s="34">
        <f t="shared" si="50"/>
        <v>12293.565</v>
      </c>
      <c r="M225" s="34"/>
      <c r="N225" s="9"/>
      <c r="O225" s="36"/>
    </row>
    <row r="226" s="2" customFormat="1" ht="45" spans="1:15">
      <c r="A226" s="15">
        <v>15</v>
      </c>
      <c r="B226" s="21" t="s">
        <v>250</v>
      </c>
      <c r="C226" s="21" t="s">
        <v>251</v>
      </c>
      <c r="D226" s="22" t="s">
        <v>92</v>
      </c>
      <c r="E226" s="15">
        <v>1</v>
      </c>
      <c r="F226" s="19">
        <v>100</v>
      </c>
      <c r="G226" s="19">
        <v>300</v>
      </c>
      <c r="H226" s="19">
        <v>200</v>
      </c>
      <c r="I226" s="20">
        <f t="shared" si="47"/>
        <v>18</v>
      </c>
      <c r="J226" s="19">
        <f t="shared" si="48"/>
        <v>55.62</v>
      </c>
      <c r="K226" s="34">
        <f t="shared" si="49"/>
        <v>673.62</v>
      </c>
      <c r="L226" s="34">
        <f t="shared" si="50"/>
        <v>673.62</v>
      </c>
      <c r="M226" s="34"/>
      <c r="N226" s="9"/>
      <c r="O226" s="36"/>
    </row>
    <row r="227" s="2" customFormat="1" ht="56.25" spans="1:15">
      <c r="A227" s="15">
        <v>16</v>
      </c>
      <c r="B227" s="21" t="s">
        <v>102</v>
      </c>
      <c r="C227" s="21" t="s">
        <v>252</v>
      </c>
      <c r="D227" s="22" t="s">
        <v>92</v>
      </c>
      <c r="E227" s="15">
        <v>1</v>
      </c>
      <c r="F227" s="19">
        <v>550</v>
      </c>
      <c r="G227" s="20">
        <v>18025</v>
      </c>
      <c r="H227" s="19">
        <v>50</v>
      </c>
      <c r="I227" s="20">
        <f t="shared" si="47"/>
        <v>558.75</v>
      </c>
      <c r="J227" s="19">
        <f t="shared" si="48"/>
        <v>1726.5375</v>
      </c>
      <c r="K227" s="34">
        <f t="shared" si="49"/>
        <v>20910.2875</v>
      </c>
      <c r="L227" s="34">
        <f t="shared" si="50"/>
        <v>20910.2875</v>
      </c>
      <c r="M227" s="34"/>
      <c r="N227" s="9">
        <v>2000</v>
      </c>
      <c r="O227" s="9">
        <f t="shared" ref="O227:O239" si="52">G227-N227</f>
        <v>16025</v>
      </c>
    </row>
    <row r="228" s="2" customFormat="1" ht="56.25" spans="1:15">
      <c r="A228" s="30">
        <v>17</v>
      </c>
      <c r="B228" s="21" t="s">
        <v>102</v>
      </c>
      <c r="C228" s="21" t="s">
        <v>253</v>
      </c>
      <c r="D228" s="22" t="s">
        <v>92</v>
      </c>
      <c r="E228" s="15">
        <v>1</v>
      </c>
      <c r="F228" s="19">
        <v>550</v>
      </c>
      <c r="G228" s="20">
        <v>11988</v>
      </c>
      <c r="H228" s="19">
        <v>50</v>
      </c>
      <c r="I228" s="20">
        <f t="shared" si="47"/>
        <v>377.64</v>
      </c>
      <c r="J228" s="19">
        <f t="shared" si="48"/>
        <v>1166.9076</v>
      </c>
      <c r="K228" s="34">
        <f t="shared" si="49"/>
        <v>14132.5476</v>
      </c>
      <c r="L228" s="34">
        <f t="shared" si="50"/>
        <v>14132.5476</v>
      </c>
      <c r="M228" s="34"/>
      <c r="N228" s="9">
        <v>2000</v>
      </c>
      <c r="O228" s="9">
        <f t="shared" si="52"/>
        <v>9988</v>
      </c>
    </row>
    <row r="229" s="2" customFormat="1" ht="56.25" spans="1:15">
      <c r="A229" s="15">
        <v>18</v>
      </c>
      <c r="B229" s="21" t="s">
        <v>102</v>
      </c>
      <c r="C229" s="21" t="s">
        <v>254</v>
      </c>
      <c r="D229" s="22" t="s">
        <v>92</v>
      </c>
      <c r="E229" s="15">
        <v>1</v>
      </c>
      <c r="F229" s="19">
        <v>550</v>
      </c>
      <c r="G229" s="20">
        <v>15086</v>
      </c>
      <c r="H229" s="19">
        <v>50</v>
      </c>
      <c r="I229" s="20">
        <f t="shared" si="47"/>
        <v>470.58</v>
      </c>
      <c r="J229" s="19">
        <f t="shared" si="48"/>
        <v>1454.0922</v>
      </c>
      <c r="K229" s="34">
        <f t="shared" si="49"/>
        <v>17610.6722</v>
      </c>
      <c r="L229" s="34">
        <f t="shared" si="50"/>
        <v>17610.6722</v>
      </c>
      <c r="M229" s="34"/>
      <c r="N229" s="9">
        <v>2000</v>
      </c>
      <c r="O229" s="9">
        <f t="shared" si="52"/>
        <v>13086</v>
      </c>
    </row>
    <row r="230" s="2" customFormat="1" ht="56.25" spans="1:15">
      <c r="A230" s="15">
        <v>19</v>
      </c>
      <c r="B230" s="21" t="s">
        <v>102</v>
      </c>
      <c r="C230" s="21" t="s">
        <v>255</v>
      </c>
      <c r="D230" s="22" t="s">
        <v>92</v>
      </c>
      <c r="E230" s="15">
        <v>1</v>
      </c>
      <c r="F230" s="19">
        <v>550</v>
      </c>
      <c r="G230" s="20">
        <v>14117</v>
      </c>
      <c r="H230" s="19">
        <v>50</v>
      </c>
      <c r="I230" s="20">
        <f t="shared" si="47"/>
        <v>441.51</v>
      </c>
      <c r="J230" s="19">
        <f t="shared" si="48"/>
        <v>1364.2659</v>
      </c>
      <c r="K230" s="34">
        <f t="shared" si="49"/>
        <v>16522.7759</v>
      </c>
      <c r="L230" s="34">
        <f t="shared" si="50"/>
        <v>16522.7759</v>
      </c>
      <c r="M230" s="34"/>
      <c r="N230" s="9">
        <v>2000</v>
      </c>
      <c r="O230" s="9">
        <f t="shared" si="52"/>
        <v>12117</v>
      </c>
    </row>
    <row r="231" s="2" customFormat="1" ht="56.25" spans="1:15">
      <c r="A231" s="30">
        <v>20</v>
      </c>
      <c r="B231" s="21" t="s">
        <v>102</v>
      </c>
      <c r="C231" s="21" t="s">
        <v>256</v>
      </c>
      <c r="D231" s="22" t="s">
        <v>92</v>
      </c>
      <c r="E231" s="15">
        <v>1</v>
      </c>
      <c r="F231" s="19">
        <v>550</v>
      </c>
      <c r="G231" s="20">
        <v>14540</v>
      </c>
      <c r="H231" s="19">
        <v>50</v>
      </c>
      <c r="I231" s="20">
        <f t="shared" si="47"/>
        <v>454.2</v>
      </c>
      <c r="J231" s="19">
        <f t="shared" si="48"/>
        <v>1403.478</v>
      </c>
      <c r="K231" s="34">
        <f t="shared" si="49"/>
        <v>16997.678</v>
      </c>
      <c r="L231" s="34">
        <f t="shared" si="50"/>
        <v>16997.678</v>
      </c>
      <c r="M231" s="34"/>
      <c r="N231" s="9">
        <v>2000</v>
      </c>
      <c r="O231" s="9">
        <f t="shared" si="52"/>
        <v>12540</v>
      </c>
    </row>
    <row r="232" s="2" customFormat="1" ht="56.25" spans="1:15">
      <c r="A232" s="15">
        <v>21</v>
      </c>
      <c r="B232" s="21" t="s">
        <v>102</v>
      </c>
      <c r="C232" s="21" t="s">
        <v>257</v>
      </c>
      <c r="D232" s="22" t="s">
        <v>92</v>
      </c>
      <c r="E232" s="15">
        <v>1</v>
      </c>
      <c r="F232" s="19">
        <v>550</v>
      </c>
      <c r="G232" s="20">
        <v>15419</v>
      </c>
      <c r="H232" s="19">
        <v>50</v>
      </c>
      <c r="I232" s="20">
        <f t="shared" si="47"/>
        <v>480.57</v>
      </c>
      <c r="J232" s="19">
        <f t="shared" si="48"/>
        <v>1484.9613</v>
      </c>
      <c r="K232" s="34">
        <f t="shared" si="49"/>
        <v>17984.5313</v>
      </c>
      <c r="L232" s="34">
        <f t="shared" si="50"/>
        <v>17984.5313</v>
      </c>
      <c r="M232" s="34"/>
      <c r="N232" s="9">
        <v>2000</v>
      </c>
      <c r="O232" s="9">
        <f t="shared" si="52"/>
        <v>13419</v>
      </c>
    </row>
    <row r="233" s="2" customFormat="1" ht="56.25" spans="1:15">
      <c r="A233" s="15">
        <v>22</v>
      </c>
      <c r="B233" s="21" t="s">
        <v>102</v>
      </c>
      <c r="C233" s="21" t="s">
        <v>258</v>
      </c>
      <c r="D233" s="22" t="s">
        <v>92</v>
      </c>
      <c r="E233" s="15">
        <v>1</v>
      </c>
      <c r="F233" s="19">
        <v>550</v>
      </c>
      <c r="G233" s="20">
        <v>13533</v>
      </c>
      <c r="H233" s="19">
        <v>50</v>
      </c>
      <c r="I233" s="20">
        <f t="shared" si="47"/>
        <v>423.99</v>
      </c>
      <c r="J233" s="19">
        <f t="shared" si="48"/>
        <v>1310.1291</v>
      </c>
      <c r="K233" s="34">
        <f t="shared" si="49"/>
        <v>15867.1191</v>
      </c>
      <c r="L233" s="34">
        <f t="shared" si="50"/>
        <v>15867.1191</v>
      </c>
      <c r="M233" s="34"/>
      <c r="N233" s="9">
        <v>2000</v>
      </c>
      <c r="O233" s="9">
        <f t="shared" si="52"/>
        <v>11533</v>
      </c>
    </row>
    <row r="234" s="2" customFormat="1" ht="56.25" spans="1:15">
      <c r="A234" s="30">
        <v>23</v>
      </c>
      <c r="B234" s="21" t="s">
        <v>102</v>
      </c>
      <c r="C234" s="21" t="s">
        <v>259</v>
      </c>
      <c r="D234" s="22" t="s">
        <v>92</v>
      </c>
      <c r="E234" s="15">
        <v>1</v>
      </c>
      <c r="F234" s="19">
        <v>550</v>
      </c>
      <c r="G234" s="20">
        <v>18025</v>
      </c>
      <c r="H234" s="19">
        <v>50</v>
      </c>
      <c r="I234" s="20">
        <f t="shared" si="47"/>
        <v>558.75</v>
      </c>
      <c r="J234" s="19">
        <f t="shared" si="48"/>
        <v>1726.5375</v>
      </c>
      <c r="K234" s="34">
        <f t="shared" si="49"/>
        <v>20910.2875</v>
      </c>
      <c r="L234" s="34">
        <f t="shared" si="50"/>
        <v>20910.2875</v>
      </c>
      <c r="M234" s="34"/>
      <c r="N234" s="9">
        <v>2000</v>
      </c>
      <c r="O234" s="9">
        <f t="shared" si="52"/>
        <v>16025</v>
      </c>
    </row>
    <row r="235" s="2" customFormat="1" ht="56.25" spans="1:15">
      <c r="A235" s="15">
        <v>24</v>
      </c>
      <c r="B235" s="21" t="s">
        <v>102</v>
      </c>
      <c r="C235" s="21" t="s">
        <v>260</v>
      </c>
      <c r="D235" s="22" t="s">
        <v>92</v>
      </c>
      <c r="E235" s="15">
        <v>1</v>
      </c>
      <c r="F235" s="19">
        <v>550</v>
      </c>
      <c r="G235" s="20">
        <v>11988</v>
      </c>
      <c r="H235" s="19">
        <v>50</v>
      </c>
      <c r="I235" s="20">
        <f t="shared" si="47"/>
        <v>377.64</v>
      </c>
      <c r="J235" s="19">
        <f t="shared" si="48"/>
        <v>1166.9076</v>
      </c>
      <c r="K235" s="34">
        <f t="shared" si="49"/>
        <v>14132.5476</v>
      </c>
      <c r="L235" s="34">
        <f t="shared" si="50"/>
        <v>14132.5476</v>
      </c>
      <c r="M235" s="34"/>
      <c r="N235" s="9">
        <v>2000</v>
      </c>
      <c r="O235" s="9">
        <f t="shared" si="52"/>
        <v>9988</v>
      </c>
    </row>
    <row r="236" s="2" customFormat="1" ht="58" customHeight="1" spans="1:15">
      <c r="A236" s="15">
        <v>25</v>
      </c>
      <c r="B236" s="21" t="s">
        <v>102</v>
      </c>
      <c r="C236" s="21" t="s">
        <v>261</v>
      </c>
      <c r="D236" s="22" t="s">
        <v>92</v>
      </c>
      <c r="E236" s="15">
        <v>1</v>
      </c>
      <c r="F236" s="19">
        <v>550</v>
      </c>
      <c r="G236" s="20">
        <v>15014</v>
      </c>
      <c r="H236" s="19">
        <v>50</v>
      </c>
      <c r="I236" s="20">
        <f t="shared" si="47"/>
        <v>468.42</v>
      </c>
      <c r="J236" s="19">
        <f t="shared" si="48"/>
        <v>1447.4178</v>
      </c>
      <c r="K236" s="34">
        <f t="shared" si="49"/>
        <v>17529.8378</v>
      </c>
      <c r="L236" s="34">
        <f t="shared" si="50"/>
        <v>17529.8378</v>
      </c>
      <c r="M236" s="34"/>
      <c r="N236" s="9">
        <v>2000</v>
      </c>
      <c r="O236" s="9">
        <f t="shared" si="52"/>
        <v>13014</v>
      </c>
    </row>
    <row r="237" s="2" customFormat="1" ht="56.25" spans="1:15">
      <c r="A237" s="30">
        <v>26</v>
      </c>
      <c r="B237" s="21" t="s">
        <v>102</v>
      </c>
      <c r="C237" s="21" t="s">
        <v>262</v>
      </c>
      <c r="D237" s="22" t="s">
        <v>92</v>
      </c>
      <c r="E237" s="15">
        <v>1</v>
      </c>
      <c r="F237" s="19">
        <v>550</v>
      </c>
      <c r="G237" s="20">
        <v>15713</v>
      </c>
      <c r="H237" s="19">
        <v>50</v>
      </c>
      <c r="I237" s="20">
        <f t="shared" si="47"/>
        <v>489.39</v>
      </c>
      <c r="J237" s="19">
        <f t="shared" si="48"/>
        <v>1512.2151</v>
      </c>
      <c r="K237" s="34">
        <f t="shared" si="49"/>
        <v>18314.6051</v>
      </c>
      <c r="L237" s="34">
        <f t="shared" si="50"/>
        <v>18314.6051</v>
      </c>
      <c r="M237" s="34"/>
      <c r="N237" s="9">
        <v>2000</v>
      </c>
      <c r="O237" s="9">
        <f t="shared" si="52"/>
        <v>13713</v>
      </c>
    </row>
    <row r="238" s="2" customFormat="1" ht="56.25" spans="1:15">
      <c r="A238" s="15">
        <v>27</v>
      </c>
      <c r="B238" s="21" t="s">
        <v>102</v>
      </c>
      <c r="C238" s="21" t="s">
        <v>263</v>
      </c>
      <c r="D238" s="22" t="s">
        <v>92</v>
      </c>
      <c r="E238" s="15">
        <v>1</v>
      </c>
      <c r="F238" s="19">
        <v>550</v>
      </c>
      <c r="G238" s="20">
        <v>15580</v>
      </c>
      <c r="H238" s="19">
        <v>50</v>
      </c>
      <c r="I238" s="20">
        <f t="shared" si="47"/>
        <v>485.4</v>
      </c>
      <c r="J238" s="19">
        <f t="shared" si="48"/>
        <v>1499.886</v>
      </c>
      <c r="K238" s="34">
        <f t="shared" si="49"/>
        <v>18165.286</v>
      </c>
      <c r="L238" s="34">
        <f t="shared" si="50"/>
        <v>18165.286</v>
      </c>
      <c r="M238" s="34"/>
      <c r="N238" s="9">
        <v>2000</v>
      </c>
      <c r="O238" s="9">
        <f t="shared" si="52"/>
        <v>13580</v>
      </c>
    </row>
    <row r="239" s="2" customFormat="1" ht="58" customHeight="1" spans="1:15">
      <c r="A239" s="15">
        <v>28</v>
      </c>
      <c r="B239" s="21" t="s">
        <v>102</v>
      </c>
      <c r="C239" s="21" t="s">
        <v>264</v>
      </c>
      <c r="D239" s="22" t="s">
        <v>92</v>
      </c>
      <c r="E239" s="15">
        <v>1</v>
      </c>
      <c r="F239" s="19">
        <v>550</v>
      </c>
      <c r="G239" s="20">
        <v>15419</v>
      </c>
      <c r="H239" s="19">
        <v>50</v>
      </c>
      <c r="I239" s="20">
        <f t="shared" si="47"/>
        <v>480.57</v>
      </c>
      <c r="J239" s="19">
        <f t="shared" si="48"/>
        <v>1484.9613</v>
      </c>
      <c r="K239" s="34">
        <f t="shared" si="49"/>
        <v>17984.5313</v>
      </c>
      <c r="L239" s="34">
        <f t="shared" si="50"/>
        <v>17984.5313</v>
      </c>
      <c r="M239" s="34"/>
      <c r="N239" s="9">
        <v>2000</v>
      </c>
      <c r="O239" s="9">
        <f t="shared" si="52"/>
        <v>13419</v>
      </c>
    </row>
    <row r="240" s="2" customFormat="1" ht="38" customHeight="1" spans="1:15">
      <c r="A240" s="30">
        <v>29</v>
      </c>
      <c r="B240" s="21" t="s">
        <v>133</v>
      </c>
      <c r="C240" s="21" t="s">
        <v>134</v>
      </c>
      <c r="D240" s="22" t="s">
        <v>57</v>
      </c>
      <c r="E240" s="15">
        <v>150</v>
      </c>
      <c r="F240" s="19">
        <v>20</v>
      </c>
      <c r="G240" s="20">
        <v>20</v>
      </c>
      <c r="H240" s="19">
        <v>5</v>
      </c>
      <c r="I240" s="20">
        <f t="shared" si="47"/>
        <v>1.35</v>
      </c>
      <c r="J240" s="19">
        <f t="shared" si="48"/>
        <v>4.1715</v>
      </c>
      <c r="K240" s="34">
        <f t="shared" si="49"/>
        <v>50.5215</v>
      </c>
      <c r="L240" s="34">
        <f t="shared" si="50"/>
        <v>7578.225</v>
      </c>
      <c r="M240" s="34"/>
      <c r="N240" s="9"/>
      <c r="O240" s="36"/>
    </row>
    <row r="241" s="2" customFormat="1" ht="38" customHeight="1" spans="1:15">
      <c r="A241" s="15">
        <v>30</v>
      </c>
      <c r="B241" s="21" t="s">
        <v>135</v>
      </c>
      <c r="C241" s="21" t="s">
        <v>136</v>
      </c>
      <c r="D241" s="22" t="s">
        <v>61</v>
      </c>
      <c r="E241" s="15">
        <v>6</v>
      </c>
      <c r="F241" s="19">
        <v>30</v>
      </c>
      <c r="G241" s="20">
        <v>40</v>
      </c>
      <c r="H241" s="19">
        <v>5</v>
      </c>
      <c r="I241" s="20">
        <f t="shared" si="47"/>
        <v>2.25</v>
      </c>
      <c r="J241" s="19">
        <f t="shared" si="48"/>
        <v>6.9525</v>
      </c>
      <c r="K241" s="34">
        <f t="shared" si="49"/>
        <v>84.2025</v>
      </c>
      <c r="L241" s="34">
        <f t="shared" si="50"/>
        <v>505.215</v>
      </c>
      <c r="M241" s="34"/>
      <c r="N241" s="9"/>
      <c r="O241" s="36"/>
    </row>
    <row r="242" s="2" customFormat="1" ht="38" customHeight="1" spans="1:15">
      <c r="A242" s="15">
        <v>31</v>
      </c>
      <c r="B242" s="21" t="s">
        <v>137</v>
      </c>
      <c r="C242" s="21" t="s">
        <v>138</v>
      </c>
      <c r="D242" s="22" t="s">
        <v>139</v>
      </c>
      <c r="E242" s="15">
        <v>1</v>
      </c>
      <c r="F242" s="19">
        <v>2000</v>
      </c>
      <c r="G242" s="20"/>
      <c r="H242" s="19"/>
      <c r="I242" s="20">
        <f t="shared" si="47"/>
        <v>60</v>
      </c>
      <c r="J242" s="19">
        <f t="shared" si="48"/>
        <v>185.4</v>
      </c>
      <c r="K242" s="34">
        <f t="shared" si="49"/>
        <v>2245.4</v>
      </c>
      <c r="L242" s="34">
        <f t="shared" si="50"/>
        <v>2245.4</v>
      </c>
      <c r="M242" s="34"/>
      <c r="N242" s="9"/>
      <c r="O242" s="36"/>
    </row>
    <row r="243" s="2" customFormat="1" ht="45" spans="1:15">
      <c r="A243" s="30">
        <v>32</v>
      </c>
      <c r="B243" s="21" t="s">
        <v>140</v>
      </c>
      <c r="C243" s="21" t="s">
        <v>141</v>
      </c>
      <c r="D243" s="22" t="s">
        <v>92</v>
      </c>
      <c r="E243" s="15">
        <v>1</v>
      </c>
      <c r="F243" s="19">
        <v>200</v>
      </c>
      <c r="G243" s="20">
        <v>2000</v>
      </c>
      <c r="H243" s="19">
        <v>50</v>
      </c>
      <c r="I243" s="20">
        <f t="shared" si="47"/>
        <v>67.5</v>
      </c>
      <c r="J243" s="19">
        <f t="shared" si="48"/>
        <v>208.575</v>
      </c>
      <c r="K243" s="34">
        <f t="shared" si="49"/>
        <v>2526.075</v>
      </c>
      <c r="L243" s="34">
        <f t="shared" si="50"/>
        <v>2526.075</v>
      </c>
      <c r="M243" s="34"/>
      <c r="N243" s="9"/>
      <c r="O243" s="36"/>
    </row>
    <row r="244" s="2" customFormat="1" ht="45" spans="1:15">
      <c r="A244" s="15">
        <v>33</v>
      </c>
      <c r="B244" s="21" t="s">
        <v>142</v>
      </c>
      <c r="C244" s="21" t="s">
        <v>143</v>
      </c>
      <c r="D244" s="22" t="s">
        <v>114</v>
      </c>
      <c r="E244" s="15">
        <v>14</v>
      </c>
      <c r="F244" s="19">
        <v>20</v>
      </c>
      <c r="G244" s="20">
        <v>20</v>
      </c>
      <c r="H244" s="19">
        <v>3</v>
      </c>
      <c r="I244" s="20">
        <f t="shared" si="47"/>
        <v>1.29</v>
      </c>
      <c r="J244" s="19">
        <f t="shared" si="48"/>
        <v>3.9861</v>
      </c>
      <c r="K244" s="34">
        <f t="shared" si="49"/>
        <v>48.2761</v>
      </c>
      <c r="L244" s="34">
        <f t="shared" si="50"/>
        <v>675.8654</v>
      </c>
      <c r="M244" s="34"/>
      <c r="N244" s="9"/>
      <c r="O244" s="36"/>
    </row>
    <row r="245" s="2" customFormat="1" ht="45" spans="1:15">
      <c r="A245" s="15">
        <v>34</v>
      </c>
      <c r="B245" s="21" t="s">
        <v>142</v>
      </c>
      <c r="C245" s="21" t="s">
        <v>144</v>
      </c>
      <c r="D245" s="22" t="s">
        <v>114</v>
      </c>
      <c r="E245" s="15">
        <v>2</v>
      </c>
      <c r="F245" s="19">
        <v>20</v>
      </c>
      <c r="G245" s="20">
        <v>20</v>
      </c>
      <c r="H245" s="19">
        <v>3</v>
      </c>
      <c r="I245" s="20">
        <f t="shared" si="47"/>
        <v>1.29</v>
      </c>
      <c r="J245" s="19">
        <f t="shared" si="48"/>
        <v>3.9861</v>
      </c>
      <c r="K245" s="34">
        <f t="shared" si="49"/>
        <v>48.2761</v>
      </c>
      <c r="L245" s="34">
        <f t="shared" si="50"/>
        <v>96.5522</v>
      </c>
      <c r="M245" s="34"/>
      <c r="N245" s="9"/>
      <c r="O245" s="36"/>
    </row>
    <row r="246" s="2" customFormat="1" ht="45" spans="1:15">
      <c r="A246" s="30">
        <v>35</v>
      </c>
      <c r="B246" s="21" t="s">
        <v>142</v>
      </c>
      <c r="C246" s="21" t="s">
        <v>145</v>
      </c>
      <c r="D246" s="22" t="s">
        <v>114</v>
      </c>
      <c r="E246" s="15">
        <v>6</v>
      </c>
      <c r="F246" s="19">
        <v>20</v>
      </c>
      <c r="G246" s="20">
        <v>650</v>
      </c>
      <c r="H246" s="19">
        <v>50</v>
      </c>
      <c r="I246" s="20">
        <f t="shared" si="47"/>
        <v>21.6</v>
      </c>
      <c r="J246" s="19">
        <f t="shared" si="48"/>
        <v>66.744</v>
      </c>
      <c r="K246" s="34">
        <f t="shared" si="49"/>
        <v>808.344</v>
      </c>
      <c r="L246" s="34">
        <f t="shared" si="50"/>
        <v>4850.064</v>
      </c>
      <c r="M246" s="34"/>
      <c r="N246" s="9"/>
      <c r="O246" s="36"/>
    </row>
    <row r="247" s="2" customFormat="1" ht="45" spans="1:15">
      <c r="A247" s="15">
        <v>36</v>
      </c>
      <c r="B247" s="21" t="s">
        <v>146</v>
      </c>
      <c r="C247" s="21" t="s">
        <v>147</v>
      </c>
      <c r="D247" s="22" t="s">
        <v>92</v>
      </c>
      <c r="E247" s="22">
        <v>4</v>
      </c>
      <c r="F247" s="19">
        <v>150</v>
      </c>
      <c r="G247" s="20">
        <v>400</v>
      </c>
      <c r="H247" s="19">
        <v>50</v>
      </c>
      <c r="I247" s="20">
        <f t="shared" si="47"/>
        <v>18</v>
      </c>
      <c r="J247" s="19">
        <f t="shared" si="48"/>
        <v>55.62</v>
      </c>
      <c r="K247" s="34">
        <f t="shared" si="49"/>
        <v>673.62</v>
      </c>
      <c r="L247" s="34">
        <f t="shared" si="50"/>
        <v>2694.48</v>
      </c>
      <c r="M247" s="34"/>
      <c r="N247" s="9"/>
      <c r="O247" s="36"/>
    </row>
    <row r="248" s="2" customFormat="1" ht="45" spans="1:15">
      <c r="A248" s="15">
        <v>37</v>
      </c>
      <c r="B248" s="21" t="s">
        <v>148</v>
      </c>
      <c r="C248" s="21" t="s">
        <v>149</v>
      </c>
      <c r="D248" s="22" t="s">
        <v>61</v>
      </c>
      <c r="E248" s="15">
        <v>5</v>
      </c>
      <c r="F248" s="19">
        <v>10</v>
      </c>
      <c r="G248" s="20">
        <v>20</v>
      </c>
      <c r="H248" s="19">
        <v>3</v>
      </c>
      <c r="I248" s="20">
        <f t="shared" si="47"/>
        <v>0.99</v>
      </c>
      <c r="J248" s="19">
        <f t="shared" si="48"/>
        <v>3.0591</v>
      </c>
      <c r="K248" s="34">
        <f t="shared" si="49"/>
        <v>37.0491</v>
      </c>
      <c r="L248" s="34">
        <f t="shared" si="50"/>
        <v>185.2455</v>
      </c>
      <c r="M248" s="34"/>
      <c r="N248" s="9"/>
      <c r="O248" s="36"/>
    </row>
    <row r="249" s="2" customFormat="1" ht="45" spans="1:15">
      <c r="A249" s="30">
        <v>38</v>
      </c>
      <c r="B249" s="21" t="s">
        <v>148</v>
      </c>
      <c r="C249" s="21" t="s">
        <v>150</v>
      </c>
      <c r="D249" s="22" t="s">
        <v>61</v>
      </c>
      <c r="E249" s="15">
        <v>6</v>
      </c>
      <c r="F249" s="19">
        <v>10</v>
      </c>
      <c r="G249" s="20">
        <v>20</v>
      </c>
      <c r="H249" s="19">
        <v>3</v>
      </c>
      <c r="I249" s="20">
        <f t="shared" si="47"/>
        <v>0.99</v>
      </c>
      <c r="J249" s="19">
        <f t="shared" si="48"/>
        <v>3.0591</v>
      </c>
      <c r="K249" s="34">
        <f t="shared" si="49"/>
        <v>37.0491</v>
      </c>
      <c r="L249" s="34">
        <f t="shared" si="50"/>
        <v>222.2946</v>
      </c>
      <c r="M249" s="34"/>
      <c r="N249" s="9"/>
      <c r="O249" s="36"/>
    </row>
    <row r="250" s="2" customFormat="1" ht="45" spans="1:15">
      <c r="A250" s="15">
        <v>39</v>
      </c>
      <c r="B250" s="21" t="s">
        <v>148</v>
      </c>
      <c r="C250" s="21" t="s">
        <v>151</v>
      </c>
      <c r="D250" s="22" t="s">
        <v>61</v>
      </c>
      <c r="E250" s="15">
        <v>2</v>
      </c>
      <c r="F250" s="19">
        <v>10</v>
      </c>
      <c r="G250" s="20">
        <v>20</v>
      </c>
      <c r="H250" s="19">
        <v>3</v>
      </c>
      <c r="I250" s="20">
        <f t="shared" si="47"/>
        <v>0.99</v>
      </c>
      <c r="J250" s="19">
        <f t="shared" si="48"/>
        <v>3.0591</v>
      </c>
      <c r="K250" s="34">
        <f t="shared" si="49"/>
        <v>37.0491</v>
      </c>
      <c r="L250" s="34">
        <f t="shared" si="50"/>
        <v>74.0982</v>
      </c>
      <c r="M250" s="34"/>
      <c r="N250" s="9"/>
      <c r="O250" s="36"/>
    </row>
    <row r="251" s="2" customFormat="1" ht="45" spans="1:15">
      <c r="A251" s="15">
        <v>40</v>
      </c>
      <c r="B251" s="21" t="s">
        <v>152</v>
      </c>
      <c r="C251" s="21" t="s">
        <v>153</v>
      </c>
      <c r="D251" s="22" t="s">
        <v>61</v>
      </c>
      <c r="E251" s="15">
        <v>1</v>
      </c>
      <c r="F251" s="19">
        <v>10</v>
      </c>
      <c r="G251" s="20">
        <v>20</v>
      </c>
      <c r="H251" s="19">
        <v>3</v>
      </c>
      <c r="I251" s="20">
        <f t="shared" si="47"/>
        <v>0.99</v>
      </c>
      <c r="J251" s="19">
        <f t="shared" si="48"/>
        <v>3.0591</v>
      </c>
      <c r="K251" s="34">
        <f t="shared" si="49"/>
        <v>37.0491</v>
      </c>
      <c r="L251" s="34">
        <f t="shared" si="50"/>
        <v>37.0491</v>
      </c>
      <c r="M251" s="34"/>
      <c r="N251" s="9"/>
      <c r="O251" s="36"/>
    </row>
    <row r="252" s="2" customFormat="1" ht="38" customHeight="1" spans="1:15">
      <c r="A252" s="30">
        <v>41</v>
      </c>
      <c r="B252" s="21" t="s">
        <v>154</v>
      </c>
      <c r="C252" s="21" t="s">
        <v>155</v>
      </c>
      <c r="D252" s="22" t="s">
        <v>57</v>
      </c>
      <c r="E252" s="15">
        <v>130</v>
      </c>
      <c r="F252" s="19">
        <v>3</v>
      </c>
      <c r="G252" s="20">
        <v>3</v>
      </c>
      <c r="H252" s="19">
        <v>2</v>
      </c>
      <c r="I252" s="20">
        <f t="shared" si="47"/>
        <v>0.24</v>
      </c>
      <c r="J252" s="19">
        <f t="shared" si="48"/>
        <v>0.7416</v>
      </c>
      <c r="K252" s="34">
        <f t="shared" si="49"/>
        <v>8.9816</v>
      </c>
      <c r="L252" s="34">
        <f t="shared" si="50"/>
        <v>1167.608</v>
      </c>
      <c r="M252" s="34"/>
      <c r="N252" s="9"/>
      <c r="O252" s="36"/>
    </row>
    <row r="253" s="2" customFormat="1" ht="38" customHeight="1" spans="1:15">
      <c r="A253" s="15">
        <v>42</v>
      </c>
      <c r="B253" s="21" t="s">
        <v>154</v>
      </c>
      <c r="C253" s="21" t="s">
        <v>156</v>
      </c>
      <c r="D253" s="22" t="s">
        <v>57</v>
      </c>
      <c r="E253" s="15">
        <v>80</v>
      </c>
      <c r="F253" s="19">
        <v>3</v>
      </c>
      <c r="G253" s="20">
        <v>3</v>
      </c>
      <c r="H253" s="19">
        <v>2</v>
      </c>
      <c r="I253" s="20">
        <f t="shared" si="47"/>
        <v>0.24</v>
      </c>
      <c r="J253" s="19">
        <f t="shared" si="48"/>
        <v>0.7416</v>
      </c>
      <c r="K253" s="34">
        <f t="shared" si="49"/>
        <v>8.9816</v>
      </c>
      <c r="L253" s="34">
        <f t="shared" si="50"/>
        <v>718.528</v>
      </c>
      <c r="M253" s="34"/>
      <c r="N253" s="9"/>
      <c r="O253" s="36"/>
    </row>
    <row r="254" s="2" customFormat="1" ht="38" customHeight="1" spans="1:15">
      <c r="A254" s="15">
        <v>43</v>
      </c>
      <c r="B254" s="21" t="s">
        <v>157</v>
      </c>
      <c r="C254" s="21" t="s">
        <v>158</v>
      </c>
      <c r="D254" s="22" t="s">
        <v>57</v>
      </c>
      <c r="E254" s="15">
        <v>120</v>
      </c>
      <c r="F254" s="19">
        <v>3</v>
      </c>
      <c r="G254" s="20">
        <v>3</v>
      </c>
      <c r="H254" s="19">
        <v>2</v>
      </c>
      <c r="I254" s="20">
        <f t="shared" si="47"/>
        <v>0.24</v>
      </c>
      <c r="J254" s="19">
        <f t="shared" si="48"/>
        <v>0.7416</v>
      </c>
      <c r="K254" s="34">
        <f t="shared" si="49"/>
        <v>8.9816</v>
      </c>
      <c r="L254" s="34">
        <f t="shared" si="50"/>
        <v>1077.792</v>
      </c>
      <c r="M254" s="34"/>
      <c r="N254" s="9"/>
      <c r="O254" s="36"/>
    </row>
    <row r="255" s="2" customFormat="1" ht="38" customHeight="1" spans="1:15">
      <c r="A255" s="30">
        <v>44</v>
      </c>
      <c r="B255" s="21" t="s">
        <v>157</v>
      </c>
      <c r="C255" s="21" t="s">
        <v>159</v>
      </c>
      <c r="D255" s="22" t="s">
        <v>57</v>
      </c>
      <c r="E255" s="15">
        <v>200</v>
      </c>
      <c r="F255" s="19">
        <v>3</v>
      </c>
      <c r="G255" s="20">
        <v>3</v>
      </c>
      <c r="H255" s="19">
        <v>2</v>
      </c>
      <c r="I255" s="20">
        <f t="shared" si="47"/>
        <v>0.24</v>
      </c>
      <c r="J255" s="19">
        <f t="shared" si="48"/>
        <v>0.7416</v>
      </c>
      <c r="K255" s="34">
        <f t="shared" si="49"/>
        <v>8.9816</v>
      </c>
      <c r="L255" s="34">
        <f t="shared" si="50"/>
        <v>1796.32</v>
      </c>
      <c r="M255" s="34"/>
      <c r="N255" s="9"/>
      <c r="O255" s="36"/>
    </row>
    <row r="256" s="2" customFormat="1" ht="38" customHeight="1" spans="1:15">
      <c r="A256" s="15">
        <v>45</v>
      </c>
      <c r="B256" s="21" t="s">
        <v>157</v>
      </c>
      <c r="C256" s="21" t="s">
        <v>160</v>
      </c>
      <c r="D256" s="22" t="s">
        <v>57</v>
      </c>
      <c r="E256" s="15">
        <v>150</v>
      </c>
      <c r="F256" s="19">
        <v>3</v>
      </c>
      <c r="G256" s="20">
        <v>3</v>
      </c>
      <c r="H256" s="19">
        <v>2</v>
      </c>
      <c r="I256" s="20">
        <f t="shared" si="47"/>
        <v>0.24</v>
      </c>
      <c r="J256" s="19">
        <f t="shared" si="48"/>
        <v>0.7416</v>
      </c>
      <c r="K256" s="34">
        <f t="shared" si="49"/>
        <v>8.9816</v>
      </c>
      <c r="L256" s="34">
        <f t="shared" si="50"/>
        <v>1347.24</v>
      </c>
      <c r="M256" s="34"/>
      <c r="N256" s="9"/>
      <c r="O256" s="36"/>
    </row>
    <row r="257" s="2" customFormat="1" ht="78.75" spans="1:15">
      <c r="A257" s="15">
        <v>46</v>
      </c>
      <c r="B257" s="21" t="s">
        <v>55</v>
      </c>
      <c r="C257" s="21" t="s">
        <v>265</v>
      </c>
      <c r="D257" s="22" t="s">
        <v>57</v>
      </c>
      <c r="E257" s="15">
        <v>18</v>
      </c>
      <c r="F257" s="19">
        <v>5</v>
      </c>
      <c r="G257" s="20">
        <v>46.8</v>
      </c>
      <c r="H257" s="19">
        <v>5</v>
      </c>
      <c r="I257" s="20">
        <f t="shared" si="47"/>
        <v>1.704</v>
      </c>
      <c r="J257" s="19">
        <f t="shared" si="48"/>
        <v>5.26536</v>
      </c>
      <c r="K257" s="34">
        <f t="shared" si="49"/>
        <v>63.76936</v>
      </c>
      <c r="L257" s="34">
        <f t="shared" si="50"/>
        <v>1147.84848</v>
      </c>
      <c r="M257" s="34"/>
      <c r="N257" s="9"/>
      <c r="O257" s="36"/>
    </row>
    <row r="258" s="2" customFormat="1" ht="78.75" spans="1:15">
      <c r="A258" s="30">
        <v>47</v>
      </c>
      <c r="B258" s="21" t="s">
        <v>59</v>
      </c>
      <c r="C258" s="21" t="s">
        <v>266</v>
      </c>
      <c r="D258" s="22" t="s">
        <v>61</v>
      </c>
      <c r="E258" s="15">
        <v>4</v>
      </c>
      <c r="F258" s="19">
        <v>100</v>
      </c>
      <c r="G258" s="20">
        <v>100</v>
      </c>
      <c r="H258" s="19">
        <v>5</v>
      </c>
      <c r="I258" s="20">
        <f t="shared" si="47"/>
        <v>6.15</v>
      </c>
      <c r="J258" s="19">
        <f t="shared" si="48"/>
        <v>19.0035</v>
      </c>
      <c r="K258" s="34">
        <f t="shared" si="49"/>
        <v>230.1535</v>
      </c>
      <c r="L258" s="34">
        <f t="shared" si="50"/>
        <v>920.614</v>
      </c>
      <c r="M258" s="34"/>
      <c r="N258" s="9"/>
      <c r="O258" s="36"/>
    </row>
    <row r="259" s="2" customFormat="1" ht="41" customHeight="1" spans="1:15">
      <c r="A259" s="29" t="s">
        <v>267</v>
      </c>
      <c r="B259" s="16" t="s">
        <v>268</v>
      </c>
      <c r="C259" s="17"/>
      <c r="D259" s="18"/>
      <c r="E259" s="15"/>
      <c r="F259" s="19"/>
      <c r="G259" s="20"/>
      <c r="H259" s="19"/>
      <c r="I259" s="20"/>
      <c r="J259" s="19"/>
      <c r="K259" s="34"/>
      <c r="L259" s="35">
        <f>SUM(L260:L294)</f>
        <v>426018.05795</v>
      </c>
      <c r="M259" s="34"/>
      <c r="N259" s="9"/>
      <c r="O259" s="36"/>
    </row>
    <row r="260" s="2" customFormat="1" ht="90" spans="1:15">
      <c r="A260" s="15">
        <v>1</v>
      </c>
      <c r="B260" s="21" t="s">
        <v>90</v>
      </c>
      <c r="C260" s="21" t="s">
        <v>269</v>
      </c>
      <c r="D260" s="22" t="s">
        <v>92</v>
      </c>
      <c r="E260" s="22">
        <v>2</v>
      </c>
      <c r="F260" s="19">
        <v>1500</v>
      </c>
      <c r="G260" s="19">
        <v>44000</v>
      </c>
      <c r="H260" s="19">
        <v>500</v>
      </c>
      <c r="I260" s="20">
        <f t="shared" ref="I260:I294" si="53">(F260+G260+H260)*$I$4</f>
        <v>1380</v>
      </c>
      <c r="J260" s="19">
        <f t="shared" ref="J260:J294" si="54">(F260+G260+H260+I260)*$J$4</f>
        <v>4264.2</v>
      </c>
      <c r="K260" s="34">
        <f t="shared" ref="K260:K294" si="55">F260+G260+H260+I260+J260</f>
        <v>51644.2</v>
      </c>
      <c r="L260" s="34">
        <f t="shared" ref="L260:L294" si="56">K260*E260</f>
        <v>103288.4</v>
      </c>
      <c r="M260" s="34"/>
      <c r="N260" s="9"/>
      <c r="O260" s="36"/>
    </row>
    <row r="261" s="2" customFormat="1" ht="90" spans="1:15">
      <c r="A261" s="15">
        <v>2</v>
      </c>
      <c r="B261" s="21" t="s">
        <v>90</v>
      </c>
      <c r="C261" s="21" t="s">
        <v>270</v>
      </c>
      <c r="D261" s="22" t="s">
        <v>92</v>
      </c>
      <c r="E261" s="22">
        <v>1</v>
      </c>
      <c r="F261" s="19">
        <v>1500</v>
      </c>
      <c r="G261" s="19">
        <v>53000</v>
      </c>
      <c r="H261" s="19">
        <v>500</v>
      </c>
      <c r="I261" s="20">
        <f t="shared" si="53"/>
        <v>1650</v>
      </c>
      <c r="J261" s="19">
        <f t="shared" si="54"/>
        <v>5098.5</v>
      </c>
      <c r="K261" s="34">
        <f t="shared" si="55"/>
        <v>61748.5</v>
      </c>
      <c r="L261" s="34">
        <f t="shared" si="56"/>
        <v>61748.5</v>
      </c>
      <c r="M261" s="34"/>
      <c r="N261" s="9"/>
      <c r="O261" s="36"/>
    </row>
    <row r="262" s="2" customFormat="1" ht="45" spans="1:15">
      <c r="A262" s="30">
        <v>3</v>
      </c>
      <c r="B262" s="21" t="s">
        <v>93</v>
      </c>
      <c r="C262" s="21" t="s">
        <v>271</v>
      </c>
      <c r="D262" s="22" t="s">
        <v>92</v>
      </c>
      <c r="E262" s="15">
        <v>1</v>
      </c>
      <c r="F262" s="19">
        <v>650</v>
      </c>
      <c r="G262" s="19">
        <v>8500</v>
      </c>
      <c r="H262" s="19">
        <v>50</v>
      </c>
      <c r="I262" s="20">
        <f t="shared" si="53"/>
        <v>276</v>
      </c>
      <c r="J262" s="19">
        <f t="shared" si="54"/>
        <v>852.84</v>
      </c>
      <c r="K262" s="34">
        <f t="shared" si="55"/>
        <v>10328.84</v>
      </c>
      <c r="L262" s="34">
        <f t="shared" si="56"/>
        <v>10328.84</v>
      </c>
      <c r="M262" s="34"/>
      <c r="N262" s="9">
        <v>2000</v>
      </c>
      <c r="O262" s="9">
        <f>G262-N262</f>
        <v>6500</v>
      </c>
    </row>
    <row r="263" s="2" customFormat="1" ht="45" spans="1:15">
      <c r="A263" s="15">
        <v>4</v>
      </c>
      <c r="B263" s="21" t="s">
        <v>93</v>
      </c>
      <c r="C263" s="21" t="s">
        <v>272</v>
      </c>
      <c r="D263" s="22" t="s">
        <v>92</v>
      </c>
      <c r="E263" s="15">
        <v>1</v>
      </c>
      <c r="F263" s="19">
        <v>650</v>
      </c>
      <c r="G263" s="19">
        <v>8500</v>
      </c>
      <c r="H263" s="19">
        <v>50</v>
      </c>
      <c r="I263" s="20">
        <f t="shared" si="53"/>
        <v>276</v>
      </c>
      <c r="J263" s="19">
        <f t="shared" si="54"/>
        <v>852.84</v>
      </c>
      <c r="K263" s="34">
        <f t="shared" si="55"/>
        <v>10328.84</v>
      </c>
      <c r="L263" s="34">
        <f t="shared" si="56"/>
        <v>10328.84</v>
      </c>
      <c r="M263" s="34"/>
      <c r="N263" s="9">
        <v>2000</v>
      </c>
      <c r="O263" s="9">
        <f>G263-N263</f>
        <v>6500</v>
      </c>
    </row>
    <row r="264" s="2" customFormat="1" ht="45" spans="1:15">
      <c r="A264" s="15">
        <v>5</v>
      </c>
      <c r="B264" s="21" t="s">
        <v>93</v>
      </c>
      <c r="C264" s="21" t="s">
        <v>273</v>
      </c>
      <c r="D264" s="22" t="s">
        <v>92</v>
      </c>
      <c r="E264" s="15">
        <v>4</v>
      </c>
      <c r="F264" s="19">
        <v>650</v>
      </c>
      <c r="G264" s="19">
        <v>8500</v>
      </c>
      <c r="H264" s="19">
        <v>50</v>
      </c>
      <c r="I264" s="20">
        <f t="shared" si="53"/>
        <v>276</v>
      </c>
      <c r="J264" s="19">
        <f t="shared" si="54"/>
        <v>852.84</v>
      </c>
      <c r="K264" s="34">
        <f t="shared" si="55"/>
        <v>10328.84</v>
      </c>
      <c r="L264" s="34">
        <f t="shared" si="56"/>
        <v>41315.36</v>
      </c>
      <c r="M264" s="34"/>
      <c r="N264" s="9">
        <v>2000</v>
      </c>
      <c r="O264" s="9">
        <f>G264-N264</f>
        <v>6500</v>
      </c>
    </row>
    <row r="265" s="2" customFormat="1" ht="45" spans="1:15">
      <c r="A265" s="30">
        <v>6</v>
      </c>
      <c r="B265" s="21" t="s">
        <v>250</v>
      </c>
      <c r="C265" s="21" t="s">
        <v>251</v>
      </c>
      <c r="D265" s="22" t="s">
        <v>92</v>
      </c>
      <c r="E265" s="15">
        <v>1</v>
      </c>
      <c r="F265" s="19">
        <v>100</v>
      </c>
      <c r="G265" s="19">
        <v>300</v>
      </c>
      <c r="H265" s="19">
        <v>200</v>
      </c>
      <c r="I265" s="20">
        <f t="shared" si="53"/>
        <v>18</v>
      </c>
      <c r="J265" s="19">
        <f t="shared" si="54"/>
        <v>55.62</v>
      </c>
      <c r="K265" s="34">
        <f t="shared" si="55"/>
        <v>673.62</v>
      </c>
      <c r="L265" s="34">
        <f t="shared" si="56"/>
        <v>673.62</v>
      </c>
      <c r="M265" s="34"/>
      <c r="N265" s="9"/>
      <c r="O265" s="36"/>
    </row>
    <row r="266" s="2" customFormat="1" ht="56.25" spans="1:15">
      <c r="A266" s="15">
        <v>7</v>
      </c>
      <c r="B266" s="21" t="s">
        <v>102</v>
      </c>
      <c r="C266" s="21" t="s">
        <v>274</v>
      </c>
      <c r="D266" s="22" t="s">
        <v>92</v>
      </c>
      <c r="E266" s="15">
        <v>1</v>
      </c>
      <c r="F266" s="19">
        <v>550</v>
      </c>
      <c r="G266" s="20">
        <v>18246</v>
      </c>
      <c r="H266" s="19">
        <v>50</v>
      </c>
      <c r="I266" s="20">
        <f t="shared" si="53"/>
        <v>565.38</v>
      </c>
      <c r="J266" s="19">
        <f t="shared" si="54"/>
        <v>1747.0242</v>
      </c>
      <c r="K266" s="34">
        <f t="shared" si="55"/>
        <v>21158.4042</v>
      </c>
      <c r="L266" s="34">
        <f t="shared" si="56"/>
        <v>21158.4042</v>
      </c>
      <c r="M266" s="34"/>
      <c r="N266" s="9">
        <v>2000</v>
      </c>
      <c r="O266" s="9">
        <f t="shared" ref="O266:O275" si="57">G266-N266</f>
        <v>16246</v>
      </c>
    </row>
    <row r="267" s="2" customFormat="1" ht="56.25" spans="1:15">
      <c r="A267" s="15">
        <v>8</v>
      </c>
      <c r="B267" s="21" t="s">
        <v>102</v>
      </c>
      <c r="C267" s="21" t="s">
        <v>275</v>
      </c>
      <c r="D267" s="22" t="s">
        <v>92</v>
      </c>
      <c r="E267" s="15">
        <v>1</v>
      </c>
      <c r="F267" s="19">
        <v>550</v>
      </c>
      <c r="G267" s="20">
        <v>9931</v>
      </c>
      <c r="H267" s="19">
        <v>50</v>
      </c>
      <c r="I267" s="20">
        <f t="shared" si="53"/>
        <v>315.93</v>
      </c>
      <c r="J267" s="19">
        <f t="shared" si="54"/>
        <v>976.2237</v>
      </c>
      <c r="K267" s="34">
        <f t="shared" si="55"/>
        <v>11823.1537</v>
      </c>
      <c r="L267" s="34">
        <f t="shared" si="56"/>
        <v>11823.1537</v>
      </c>
      <c r="M267" s="34"/>
      <c r="N267" s="9">
        <v>2000</v>
      </c>
      <c r="O267" s="9">
        <f t="shared" si="57"/>
        <v>7931</v>
      </c>
    </row>
    <row r="268" s="2" customFormat="1" ht="56.25" spans="1:15">
      <c r="A268" s="30">
        <v>9</v>
      </c>
      <c r="B268" s="21" t="s">
        <v>102</v>
      </c>
      <c r="C268" s="21" t="s">
        <v>276</v>
      </c>
      <c r="D268" s="22" t="s">
        <v>92</v>
      </c>
      <c r="E268" s="15">
        <v>1</v>
      </c>
      <c r="F268" s="19">
        <v>550</v>
      </c>
      <c r="G268" s="20">
        <v>14882</v>
      </c>
      <c r="H268" s="19">
        <v>50</v>
      </c>
      <c r="I268" s="20">
        <f t="shared" si="53"/>
        <v>464.46</v>
      </c>
      <c r="J268" s="19">
        <f t="shared" si="54"/>
        <v>1435.1814</v>
      </c>
      <c r="K268" s="34">
        <f t="shared" si="55"/>
        <v>17381.6414</v>
      </c>
      <c r="L268" s="34">
        <f t="shared" si="56"/>
        <v>17381.6414</v>
      </c>
      <c r="M268" s="34"/>
      <c r="N268" s="9">
        <v>2000</v>
      </c>
      <c r="O268" s="9">
        <f t="shared" si="57"/>
        <v>12882</v>
      </c>
    </row>
    <row r="269" s="2" customFormat="1" ht="56.25" spans="1:15">
      <c r="A269" s="15">
        <v>10</v>
      </c>
      <c r="B269" s="21" t="s">
        <v>102</v>
      </c>
      <c r="C269" s="21" t="s">
        <v>277</v>
      </c>
      <c r="D269" s="22" t="s">
        <v>92</v>
      </c>
      <c r="E269" s="15">
        <v>1</v>
      </c>
      <c r="F269" s="19">
        <v>550</v>
      </c>
      <c r="G269" s="20">
        <v>17527</v>
      </c>
      <c r="H269" s="19">
        <v>50</v>
      </c>
      <c r="I269" s="20">
        <f t="shared" si="53"/>
        <v>543.81</v>
      </c>
      <c r="J269" s="19">
        <f t="shared" si="54"/>
        <v>1680.3729</v>
      </c>
      <c r="K269" s="34">
        <f t="shared" si="55"/>
        <v>20351.1829</v>
      </c>
      <c r="L269" s="34">
        <f t="shared" si="56"/>
        <v>20351.1829</v>
      </c>
      <c r="M269" s="34"/>
      <c r="N269" s="9">
        <v>2000</v>
      </c>
      <c r="O269" s="9">
        <f t="shared" si="57"/>
        <v>15527</v>
      </c>
    </row>
    <row r="270" s="2" customFormat="1" ht="56.25" spans="1:15">
      <c r="A270" s="15">
        <v>11</v>
      </c>
      <c r="B270" s="21" t="s">
        <v>102</v>
      </c>
      <c r="C270" s="21" t="s">
        <v>278</v>
      </c>
      <c r="D270" s="22" t="s">
        <v>92</v>
      </c>
      <c r="E270" s="15">
        <v>1</v>
      </c>
      <c r="F270" s="19">
        <v>550</v>
      </c>
      <c r="G270" s="20">
        <v>9931</v>
      </c>
      <c r="H270" s="19">
        <v>50</v>
      </c>
      <c r="I270" s="20">
        <f t="shared" si="53"/>
        <v>315.93</v>
      </c>
      <c r="J270" s="19">
        <f t="shared" si="54"/>
        <v>976.2237</v>
      </c>
      <c r="K270" s="34">
        <f t="shared" si="55"/>
        <v>11823.1537</v>
      </c>
      <c r="L270" s="34">
        <f t="shared" si="56"/>
        <v>11823.1537</v>
      </c>
      <c r="M270" s="34"/>
      <c r="N270" s="9">
        <v>2000</v>
      </c>
      <c r="O270" s="9">
        <f t="shared" si="57"/>
        <v>7931</v>
      </c>
    </row>
    <row r="271" s="2" customFormat="1" ht="56.25" spans="1:15">
      <c r="A271" s="30">
        <v>12</v>
      </c>
      <c r="B271" s="21" t="s">
        <v>102</v>
      </c>
      <c r="C271" s="21" t="s">
        <v>279</v>
      </c>
      <c r="D271" s="22" t="s">
        <v>92</v>
      </c>
      <c r="E271" s="15">
        <v>1</v>
      </c>
      <c r="F271" s="19">
        <v>550</v>
      </c>
      <c r="G271" s="20">
        <v>12680</v>
      </c>
      <c r="H271" s="19">
        <v>50</v>
      </c>
      <c r="I271" s="20">
        <f t="shared" si="53"/>
        <v>398.4</v>
      </c>
      <c r="J271" s="19">
        <f t="shared" si="54"/>
        <v>1231.056</v>
      </c>
      <c r="K271" s="34">
        <f t="shared" si="55"/>
        <v>14909.456</v>
      </c>
      <c r="L271" s="34">
        <f t="shared" si="56"/>
        <v>14909.456</v>
      </c>
      <c r="M271" s="34"/>
      <c r="N271" s="9">
        <v>2000</v>
      </c>
      <c r="O271" s="9">
        <f t="shared" si="57"/>
        <v>10680</v>
      </c>
    </row>
    <row r="272" s="2" customFormat="1" ht="56.25" spans="1:15">
      <c r="A272" s="15">
        <v>13</v>
      </c>
      <c r="B272" s="21" t="s">
        <v>102</v>
      </c>
      <c r="C272" s="21" t="s">
        <v>280</v>
      </c>
      <c r="D272" s="22" t="s">
        <v>92</v>
      </c>
      <c r="E272" s="15">
        <v>1</v>
      </c>
      <c r="F272" s="19">
        <v>550</v>
      </c>
      <c r="G272" s="20">
        <v>18404</v>
      </c>
      <c r="H272" s="19">
        <v>50</v>
      </c>
      <c r="I272" s="20">
        <f t="shared" si="53"/>
        <v>570.12</v>
      </c>
      <c r="J272" s="19">
        <f t="shared" si="54"/>
        <v>1761.6708</v>
      </c>
      <c r="K272" s="34">
        <f t="shared" si="55"/>
        <v>21335.7908</v>
      </c>
      <c r="L272" s="34">
        <f t="shared" si="56"/>
        <v>21335.7908</v>
      </c>
      <c r="M272" s="34"/>
      <c r="N272" s="9">
        <v>2000</v>
      </c>
      <c r="O272" s="9">
        <f t="shared" si="57"/>
        <v>16404</v>
      </c>
    </row>
    <row r="273" s="2" customFormat="1" ht="56.25" spans="1:15">
      <c r="A273" s="15">
        <v>14</v>
      </c>
      <c r="B273" s="21" t="s">
        <v>102</v>
      </c>
      <c r="C273" s="21" t="s">
        <v>281</v>
      </c>
      <c r="D273" s="22" t="s">
        <v>92</v>
      </c>
      <c r="E273" s="15">
        <v>1</v>
      </c>
      <c r="F273" s="19">
        <v>550</v>
      </c>
      <c r="G273" s="20">
        <v>11988</v>
      </c>
      <c r="H273" s="19">
        <v>50</v>
      </c>
      <c r="I273" s="20">
        <f t="shared" si="53"/>
        <v>377.64</v>
      </c>
      <c r="J273" s="19">
        <f t="shared" si="54"/>
        <v>1166.9076</v>
      </c>
      <c r="K273" s="34">
        <f t="shared" si="55"/>
        <v>14132.5476</v>
      </c>
      <c r="L273" s="34">
        <f t="shared" si="56"/>
        <v>14132.5476</v>
      </c>
      <c r="M273" s="34"/>
      <c r="N273" s="9">
        <v>2000</v>
      </c>
      <c r="O273" s="9">
        <f t="shared" si="57"/>
        <v>9988</v>
      </c>
    </row>
    <row r="274" s="2" customFormat="1" ht="56.25" spans="1:15">
      <c r="A274" s="30">
        <v>15</v>
      </c>
      <c r="B274" s="21" t="s">
        <v>102</v>
      </c>
      <c r="C274" s="21" t="s">
        <v>282</v>
      </c>
      <c r="D274" s="22" t="s">
        <v>92</v>
      </c>
      <c r="E274" s="15">
        <v>1</v>
      </c>
      <c r="F274" s="19">
        <v>550</v>
      </c>
      <c r="G274" s="20">
        <v>14083</v>
      </c>
      <c r="H274" s="19">
        <v>50</v>
      </c>
      <c r="I274" s="20">
        <f t="shared" si="53"/>
        <v>440.49</v>
      </c>
      <c r="J274" s="19">
        <f t="shared" si="54"/>
        <v>1361.1141</v>
      </c>
      <c r="K274" s="34">
        <f t="shared" si="55"/>
        <v>16484.6041</v>
      </c>
      <c r="L274" s="34">
        <f t="shared" si="56"/>
        <v>16484.6041</v>
      </c>
      <c r="M274" s="34"/>
      <c r="N274" s="9">
        <v>2000</v>
      </c>
      <c r="O274" s="9">
        <f t="shared" si="57"/>
        <v>12083</v>
      </c>
    </row>
    <row r="275" s="2" customFormat="1" ht="56.25" spans="1:15">
      <c r="A275" s="15">
        <v>16</v>
      </c>
      <c r="B275" s="21" t="s">
        <v>102</v>
      </c>
      <c r="C275" s="21" t="s">
        <v>283</v>
      </c>
      <c r="D275" s="22" t="s">
        <v>92</v>
      </c>
      <c r="E275" s="15">
        <v>1</v>
      </c>
      <c r="F275" s="19">
        <v>550</v>
      </c>
      <c r="G275" s="20">
        <v>14083</v>
      </c>
      <c r="H275" s="19">
        <v>50</v>
      </c>
      <c r="I275" s="20">
        <f t="shared" si="53"/>
        <v>440.49</v>
      </c>
      <c r="J275" s="19">
        <f t="shared" si="54"/>
        <v>1361.1141</v>
      </c>
      <c r="K275" s="34">
        <f t="shared" si="55"/>
        <v>16484.6041</v>
      </c>
      <c r="L275" s="34">
        <f t="shared" si="56"/>
        <v>16484.6041</v>
      </c>
      <c r="M275" s="34"/>
      <c r="N275" s="9">
        <v>2000</v>
      </c>
      <c r="O275" s="9">
        <f t="shared" si="57"/>
        <v>12083</v>
      </c>
    </row>
    <row r="276" s="2" customFormat="1" ht="38" customHeight="1" spans="1:15">
      <c r="A276" s="15">
        <v>17</v>
      </c>
      <c r="B276" s="21" t="s">
        <v>133</v>
      </c>
      <c r="C276" s="21" t="s">
        <v>134</v>
      </c>
      <c r="D276" s="22" t="s">
        <v>57</v>
      </c>
      <c r="E276" s="15">
        <v>300</v>
      </c>
      <c r="F276" s="19">
        <v>20</v>
      </c>
      <c r="G276" s="20">
        <v>20</v>
      </c>
      <c r="H276" s="19">
        <v>5</v>
      </c>
      <c r="I276" s="20">
        <f t="shared" si="53"/>
        <v>1.35</v>
      </c>
      <c r="J276" s="19">
        <f t="shared" si="54"/>
        <v>4.1715</v>
      </c>
      <c r="K276" s="34">
        <f t="shared" si="55"/>
        <v>50.5215</v>
      </c>
      <c r="L276" s="34">
        <f t="shared" si="56"/>
        <v>15156.45</v>
      </c>
      <c r="M276" s="34"/>
      <c r="N276" s="9"/>
      <c r="O276" s="36"/>
    </row>
    <row r="277" s="2" customFormat="1" ht="38" customHeight="1" spans="1:15">
      <c r="A277" s="30">
        <v>18</v>
      </c>
      <c r="B277" s="21" t="s">
        <v>135</v>
      </c>
      <c r="C277" s="21" t="s">
        <v>136</v>
      </c>
      <c r="D277" s="22" t="s">
        <v>61</v>
      </c>
      <c r="E277" s="15">
        <v>6</v>
      </c>
      <c r="F277" s="19">
        <v>30</v>
      </c>
      <c r="G277" s="20">
        <v>40</v>
      </c>
      <c r="H277" s="19">
        <v>5</v>
      </c>
      <c r="I277" s="20">
        <f t="shared" si="53"/>
        <v>2.25</v>
      </c>
      <c r="J277" s="19">
        <f t="shared" si="54"/>
        <v>6.9525</v>
      </c>
      <c r="K277" s="34">
        <f t="shared" si="55"/>
        <v>84.2025</v>
      </c>
      <c r="L277" s="34">
        <f t="shared" si="56"/>
        <v>505.215</v>
      </c>
      <c r="M277" s="34"/>
      <c r="N277" s="9"/>
      <c r="O277" s="36"/>
    </row>
    <row r="278" s="2" customFormat="1" ht="38" customHeight="1" spans="1:15">
      <c r="A278" s="15">
        <v>19</v>
      </c>
      <c r="B278" s="21" t="s">
        <v>137</v>
      </c>
      <c r="C278" s="21" t="s">
        <v>138</v>
      </c>
      <c r="D278" s="22" t="s">
        <v>139</v>
      </c>
      <c r="E278" s="15">
        <v>1</v>
      </c>
      <c r="F278" s="19">
        <v>2000</v>
      </c>
      <c r="G278" s="20"/>
      <c r="H278" s="19"/>
      <c r="I278" s="20">
        <f t="shared" si="53"/>
        <v>60</v>
      </c>
      <c r="J278" s="19">
        <f t="shared" si="54"/>
        <v>185.4</v>
      </c>
      <c r="K278" s="34">
        <f t="shared" si="55"/>
        <v>2245.4</v>
      </c>
      <c r="L278" s="34">
        <f t="shared" si="56"/>
        <v>2245.4</v>
      </c>
      <c r="M278" s="34"/>
      <c r="N278" s="9"/>
      <c r="O278" s="36"/>
    </row>
    <row r="279" s="2" customFormat="1" ht="45" spans="1:15">
      <c r="A279" s="15">
        <v>20</v>
      </c>
      <c r="B279" s="21" t="s">
        <v>140</v>
      </c>
      <c r="C279" s="21" t="s">
        <v>141</v>
      </c>
      <c r="D279" s="22" t="s">
        <v>92</v>
      </c>
      <c r="E279" s="15">
        <v>1</v>
      </c>
      <c r="F279" s="19">
        <v>100</v>
      </c>
      <c r="G279" s="20">
        <v>2000</v>
      </c>
      <c r="H279" s="19">
        <v>50</v>
      </c>
      <c r="I279" s="20">
        <f t="shared" si="53"/>
        <v>64.5</v>
      </c>
      <c r="J279" s="19">
        <f t="shared" si="54"/>
        <v>199.305</v>
      </c>
      <c r="K279" s="34">
        <f t="shared" si="55"/>
        <v>2413.805</v>
      </c>
      <c r="L279" s="34">
        <f t="shared" si="56"/>
        <v>2413.805</v>
      </c>
      <c r="M279" s="34"/>
      <c r="N279" s="9"/>
      <c r="O279" s="36"/>
    </row>
    <row r="280" s="2" customFormat="1" ht="45" spans="1:15">
      <c r="A280" s="30">
        <v>21</v>
      </c>
      <c r="B280" s="21" t="s">
        <v>142</v>
      </c>
      <c r="C280" s="21" t="s">
        <v>143</v>
      </c>
      <c r="D280" s="22" t="s">
        <v>114</v>
      </c>
      <c r="E280" s="15">
        <v>6</v>
      </c>
      <c r="F280" s="19">
        <v>20</v>
      </c>
      <c r="G280" s="20">
        <v>20</v>
      </c>
      <c r="H280" s="19">
        <v>3</v>
      </c>
      <c r="I280" s="20">
        <f t="shared" si="53"/>
        <v>1.29</v>
      </c>
      <c r="J280" s="19">
        <f t="shared" si="54"/>
        <v>3.9861</v>
      </c>
      <c r="K280" s="34">
        <f t="shared" si="55"/>
        <v>48.2761</v>
      </c>
      <c r="L280" s="34">
        <f t="shared" si="56"/>
        <v>289.6566</v>
      </c>
      <c r="M280" s="34"/>
      <c r="N280" s="9"/>
      <c r="O280" s="36"/>
    </row>
    <row r="281" s="2" customFormat="1" ht="45" spans="1:15">
      <c r="A281" s="15">
        <v>22</v>
      </c>
      <c r="B281" s="21" t="s">
        <v>142</v>
      </c>
      <c r="C281" s="21" t="s">
        <v>144</v>
      </c>
      <c r="D281" s="22" t="s">
        <v>114</v>
      </c>
      <c r="E281" s="15">
        <v>2</v>
      </c>
      <c r="F281" s="19">
        <v>20</v>
      </c>
      <c r="G281" s="20">
        <v>20</v>
      </c>
      <c r="H281" s="19">
        <v>3</v>
      </c>
      <c r="I281" s="20">
        <f t="shared" si="53"/>
        <v>1.29</v>
      </c>
      <c r="J281" s="19">
        <f t="shared" si="54"/>
        <v>3.9861</v>
      </c>
      <c r="K281" s="34">
        <f t="shared" si="55"/>
        <v>48.2761</v>
      </c>
      <c r="L281" s="34">
        <f t="shared" si="56"/>
        <v>96.5522</v>
      </c>
      <c r="M281" s="34"/>
      <c r="N281" s="9"/>
      <c r="O281" s="36"/>
    </row>
    <row r="282" s="2" customFormat="1" ht="45" spans="1:15">
      <c r="A282" s="15">
        <v>23</v>
      </c>
      <c r="B282" s="21" t="s">
        <v>142</v>
      </c>
      <c r="C282" s="21" t="s">
        <v>145</v>
      </c>
      <c r="D282" s="22" t="s">
        <v>114</v>
      </c>
      <c r="E282" s="15">
        <v>4</v>
      </c>
      <c r="F282" s="19">
        <v>20</v>
      </c>
      <c r="G282" s="20">
        <v>650</v>
      </c>
      <c r="H282" s="19">
        <v>50</v>
      </c>
      <c r="I282" s="20">
        <f t="shared" si="53"/>
        <v>21.6</v>
      </c>
      <c r="J282" s="19">
        <f t="shared" si="54"/>
        <v>66.744</v>
      </c>
      <c r="K282" s="34">
        <f t="shared" si="55"/>
        <v>808.344</v>
      </c>
      <c r="L282" s="34">
        <f t="shared" si="56"/>
        <v>3233.376</v>
      </c>
      <c r="M282" s="34"/>
      <c r="N282" s="9"/>
      <c r="O282" s="36"/>
    </row>
    <row r="283" s="2" customFormat="1" ht="45" spans="1:15">
      <c r="A283" s="30">
        <v>24</v>
      </c>
      <c r="B283" s="21" t="s">
        <v>146</v>
      </c>
      <c r="C283" s="21" t="s">
        <v>147</v>
      </c>
      <c r="D283" s="22" t="s">
        <v>92</v>
      </c>
      <c r="E283" s="22">
        <v>2</v>
      </c>
      <c r="F283" s="19">
        <v>150</v>
      </c>
      <c r="G283" s="20">
        <v>400</v>
      </c>
      <c r="H283" s="19">
        <v>50</v>
      </c>
      <c r="I283" s="20">
        <f t="shared" si="53"/>
        <v>18</v>
      </c>
      <c r="J283" s="19">
        <f t="shared" si="54"/>
        <v>55.62</v>
      </c>
      <c r="K283" s="34">
        <f t="shared" si="55"/>
        <v>673.62</v>
      </c>
      <c r="L283" s="34">
        <f t="shared" si="56"/>
        <v>1347.24</v>
      </c>
      <c r="M283" s="34"/>
      <c r="N283" s="9"/>
      <c r="O283" s="36"/>
    </row>
    <row r="284" s="2" customFormat="1" ht="45" spans="1:15">
      <c r="A284" s="15">
        <v>25</v>
      </c>
      <c r="B284" s="21" t="s">
        <v>148</v>
      </c>
      <c r="C284" s="21" t="s">
        <v>149</v>
      </c>
      <c r="D284" s="22" t="s">
        <v>61</v>
      </c>
      <c r="E284" s="15">
        <v>4</v>
      </c>
      <c r="F284" s="19">
        <v>10</v>
      </c>
      <c r="G284" s="20">
        <v>10</v>
      </c>
      <c r="H284" s="19">
        <v>3</v>
      </c>
      <c r="I284" s="20">
        <f t="shared" si="53"/>
        <v>0.69</v>
      </c>
      <c r="J284" s="19">
        <f t="shared" si="54"/>
        <v>2.1321</v>
      </c>
      <c r="K284" s="34">
        <f t="shared" si="55"/>
        <v>25.8221</v>
      </c>
      <c r="L284" s="34">
        <f t="shared" si="56"/>
        <v>103.2884</v>
      </c>
      <c r="M284" s="34"/>
      <c r="N284" s="9"/>
      <c r="O284" s="36"/>
    </row>
    <row r="285" s="2" customFormat="1" ht="45" spans="1:15">
      <c r="A285" s="15">
        <v>26</v>
      </c>
      <c r="B285" s="21" t="s">
        <v>148</v>
      </c>
      <c r="C285" s="21" t="s">
        <v>150</v>
      </c>
      <c r="D285" s="22" t="s">
        <v>61</v>
      </c>
      <c r="E285" s="15">
        <v>4</v>
      </c>
      <c r="F285" s="19">
        <v>10</v>
      </c>
      <c r="G285" s="20">
        <v>10</v>
      </c>
      <c r="H285" s="19">
        <v>3</v>
      </c>
      <c r="I285" s="20">
        <f t="shared" si="53"/>
        <v>0.69</v>
      </c>
      <c r="J285" s="19">
        <f t="shared" si="54"/>
        <v>2.1321</v>
      </c>
      <c r="K285" s="34">
        <f t="shared" si="55"/>
        <v>25.8221</v>
      </c>
      <c r="L285" s="34">
        <f t="shared" si="56"/>
        <v>103.2884</v>
      </c>
      <c r="M285" s="34"/>
      <c r="N285" s="9"/>
      <c r="O285" s="36"/>
    </row>
    <row r="286" s="2" customFormat="1" ht="45" spans="1:15">
      <c r="A286" s="30">
        <v>27</v>
      </c>
      <c r="B286" s="21" t="s">
        <v>148</v>
      </c>
      <c r="C286" s="21" t="s">
        <v>151</v>
      </c>
      <c r="D286" s="22" t="s">
        <v>61</v>
      </c>
      <c r="E286" s="15">
        <v>1</v>
      </c>
      <c r="F286" s="19">
        <v>10</v>
      </c>
      <c r="G286" s="20">
        <v>9.6</v>
      </c>
      <c r="H286" s="19">
        <v>3</v>
      </c>
      <c r="I286" s="20">
        <f t="shared" si="53"/>
        <v>0.678</v>
      </c>
      <c r="J286" s="19">
        <f t="shared" si="54"/>
        <v>2.09502</v>
      </c>
      <c r="K286" s="34">
        <f t="shared" si="55"/>
        <v>25.37302</v>
      </c>
      <c r="L286" s="34">
        <f t="shared" si="56"/>
        <v>25.37302</v>
      </c>
      <c r="M286" s="34"/>
      <c r="N286" s="9"/>
      <c r="O286" s="36"/>
    </row>
    <row r="287" s="2" customFormat="1" ht="45" spans="1:15">
      <c r="A287" s="15">
        <v>28</v>
      </c>
      <c r="B287" s="21" t="s">
        <v>152</v>
      </c>
      <c r="C287" s="21" t="s">
        <v>153</v>
      </c>
      <c r="D287" s="22" t="s">
        <v>61</v>
      </c>
      <c r="E287" s="15">
        <v>1</v>
      </c>
      <c r="F287" s="19">
        <v>10</v>
      </c>
      <c r="G287" s="20">
        <v>10</v>
      </c>
      <c r="H287" s="19">
        <v>3</v>
      </c>
      <c r="I287" s="20">
        <f t="shared" si="53"/>
        <v>0.69</v>
      </c>
      <c r="J287" s="19">
        <f t="shared" si="54"/>
        <v>2.1321</v>
      </c>
      <c r="K287" s="34">
        <f t="shared" si="55"/>
        <v>25.8221</v>
      </c>
      <c r="L287" s="34">
        <f t="shared" si="56"/>
        <v>25.8221</v>
      </c>
      <c r="M287" s="34"/>
      <c r="N287" s="9"/>
      <c r="O287" s="36"/>
    </row>
    <row r="288" s="2" customFormat="1" ht="38" customHeight="1" spans="1:15">
      <c r="A288" s="15">
        <v>29</v>
      </c>
      <c r="B288" s="21" t="s">
        <v>154</v>
      </c>
      <c r="C288" s="21" t="s">
        <v>155</v>
      </c>
      <c r="D288" s="22" t="s">
        <v>57</v>
      </c>
      <c r="E288" s="15">
        <v>102</v>
      </c>
      <c r="F288" s="19">
        <v>3</v>
      </c>
      <c r="G288" s="20">
        <v>3</v>
      </c>
      <c r="H288" s="19">
        <v>2</v>
      </c>
      <c r="I288" s="20">
        <f t="shared" si="53"/>
        <v>0.24</v>
      </c>
      <c r="J288" s="19">
        <f t="shared" si="54"/>
        <v>0.7416</v>
      </c>
      <c r="K288" s="34">
        <f t="shared" si="55"/>
        <v>8.9816</v>
      </c>
      <c r="L288" s="34">
        <f t="shared" si="56"/>
        <v>916.1232</v>
      </c>
      <c r="M288" s="34"/>
      <c r="N288" s="9"/>
      <c r="O288" s="36"/>
    </row>
    <row r="289" s="2" customFormat="1" ht="38" customHeight="1" spans="1:15">
      <c r="A289" s="30">
        <v>30</v>
      </c>
      <c r="B289" s="21" t="s">
        <v>154</v>
      </c>
      <c r="C289" s="21" t="s">
        <v>156</v>
      </c>
      <c r="D289" s="22" t="s">
        <v>57</v>
      </c>
      <c r="E289" s="15">
        <v>55</v>
      </c>
      <c r="F289" s="19">
        <v>3</v>
      </c>
      <c r="G289" s="20">
        <v>3</v>
      </c>
      <c r="H289" s="19">
        <v>2</v>
      </c>
      <c r="I289" s="20">
        <f t="shared" si="53"/>
        <v>0.24</v>
      </c>
      <c r="J289" s="19">
        <f t="shared" si="54"/>
        <v>0.7416</v>
      </c>
      <c r="K289" s="34">
        <f t="shared" si="55"/>
        <v>8.9816</v>
      </c>
      <c r="L289" s="34">
        <f t="shared" si="56"/>
        <v>493.988</v>
      </c>
      <c r="M289" s="34"/>
      <c r="N289" s="9"/>
      <c r="O289" s="36"/>
    </row>
    <row r="290" s="2" customFormat="1" ht="38" customHeight="1" spans="1:15">
      <c r="A290" s="15">
        <v>31</v>
      </c>
      <c r="B290" s="21" t="s">
        <v>157</v>
      </c>
      <c r="C290" s="21" t="s">
        <v>158</v>
      </c>
      <c r="D290" s="22" t="s">
        <v>57</v>
      </c>
      <c r="E290" s="15">
        <v>102</v>
      </c>
      <c r="F290" s="19">
        <v>3</v>
      </c>
      <c r="G290" s="20">
        <v>3</v>
      </c>
      <c r="H290" s="19">
        <v>2</v>
      </c>
      <c r="I290" s="20">
        <f t="shared" si="53"/>
        <v>0.24</v>
      </c>
      <c r="J290" s="19">
        <f t="shared" si="54"/>
        <v>0.7416</v>
      </c>
      <c r="K290" s="34">
        <f t="shared" si="55"/>
        <v>8.9816</v>
      </c>
      <c r="L290" s="34">
        <f t="shared" si="56"/>
        <v>916.1232</v>
      </c>
      <c r="M290" s="34"/>
      <c r="N290" s="9"/>
      <c r="O290" s="36"/>
    </row>
    <row r="291" s="2" customFormat="1" ht="38" customHeight="1" spans="1:15">
      <c r="A291" s="15">
        <v>32</v>
      </c>
      <c r="B291" s="21" t="s">
        <v>157</v>
      </c>
      <c r="C291" s="21" t="s">
        <v>159</v>
      </c>
      <c r="D291" s="22" t="s">
        <v>57</v>
      </c>
      <c r="E291" s="15">
        <v>156</v>
      </c>
      <c r="F291" s="19">
        <v>3</v>
      </c>
      <c r="G291" s="20">
        <v>3</v>
      </c>
      <c r="H291" s="19">
        <v>2</v>
      </c>
      <c r="I291" s="20">
        <f t="shared" si="53"/>
        <v>0.24</v>
      </c>
      <c r="J291" s="19">
        <f t="shared" si="54"/>
        <v>0.7416</v>
      </c>
      <c r="K291" s="34">
        <f t="shared" si="55"/>
        <v>8.9816</v>
      </c>
      <c r="L291" s="34">
        <f t="shared" si="56"/>
        <v>1401.1296</v>
      </c>
      <c r="M291" s="34"/>
      <c r="N291" s="9"/>
      <c r="O291" s="36"/>
    </row>
    <row r="292" s="2" customFormat="1" ht="38" customHeight="1" spans="1:15">
      <c r="A292" s="30">
        <v>33</v>
      </c>
      <c r="B292" s="21" t="s">
        <v>157</v>
      </c>
      <c r="C292" s="21" t="s">
        <v>160</v>
      </c>
      <c r="D292" s="22" t="s">
        <v>57</v>
      </c>
      <c r="E292" s="15">
        <v>125</v>
      </c>
      <c r="F292" s="19">
        <v>3</v>
      </c>
      <c r="G292" s="20">
        <v>4.5</v>
      </c>
      <c r="H292" s="19">
        <v>2</v>
      </c>
      <c r="I292" s="20">
        <f t="shared" si="53"/>
        <v>0.285</v>
      </c>
      <c r="J292" s="19">
        <f t="shared" si="54"/>
        <v>0.88065</v>
      </c>
      <c r="K292" s="34">
        <f t="shared" si="55"/>
        <v>10.66565</v>
      </c>
      <c r="L292" s="34">
        <f t="shared" si="56"/>
        <v>1333.20625</v>
      </c>
      <c r="M292" s="34"/>
      <c r="N292" s="9"/>
      <c r="O292" s="36"/>
    </row>
    <row r="293" s="2" customFormat="1" ht="78.75" spans="1:15">
      <c r="A293" s="15">
        <v>34</v>
      </c>
      <c r="B293" s="21" t="s">
        <v>55</v>
      </c>
      <c r="C293" s="21" t="s">
        <v>265</v>
      </c>
      <c r="D293" s="22" t="s">
        <v>57</v>
      </c>
      <c r="E293" s="15">
        <v>18</v>
      </c>
      <c r="F293" s="19">
        <v>5</v>
      </c>
      <c r="G293" s="20">
        <v>46.8</v>
      </c>
      <c r="H293" s="19">
        <v>5</v>
      </c>
      <c r="I293" s="20">
        <f t="shared" si="53"/>
        <v>1.704</v>
      </c>
      <c r="J293" s="19">
        <f t="shared" si="54"/>
        <v>5.26536</v>
      </c>
      <c r="K293" s="34">
        <f t="shared" si="55"/>
        <v>63.76936</v>
      </c>
      <c r="L293" s="34">
        <f t="shared" si="56"/>
        <v>1147.84848</v>
      </c>
      <c r="M293" s="34"/>
      <c r="N293" s="9"/>
      <c r="O293" s="36"/>
    </row>
    <row r="294" s="2" customFormat="1" ht="78.75" spans="1:15">
      <c r="A294" s="15">
        <v>35</v>
      </c>
      <c r="B294" s="21" t="s">
        <v>59</v>
      </c>
      <c r="C294" s="21" t="s">
        <v>266</v>
      </c>
      <c r="D294" s="22" t="s">
        <v>61</v>
      </c>
      <c r="E294" s="15">
        <v>4</v>
      </c>
      <c r="F294" s="19">
        <v>50</v>
      </c>
      <c r="G294" s="20">
        <v>100</v>
      </c>
      <c r="H294" s="19">
        <v>5</v>
      </c>
      <c r="I294" s="20">
        <f t="shared" si="53"/>
        <v>4.65</v>
      </c>
      <c r="J294" s="19">
        <f t="shared" si="54"/>
        <v>14.3685</v>
      </c>
      <c r="K294" s="34">
        <f t="shared" si="55"/>
        <v>174.0185</v>
      </c>
      <c r="L294" s="34">
        <f t="shared" si="56"/>
        <v>696.074</v>
      </c>
      <c r="M294" s="34"/>
      <c r="N294" s="9"/>
      <c r="O294" s="36"/>
    </row>
    <row r="295" s="4" customFormat="1" ht="21" customHeight="1" spans="1:15">
      <c r="A295" s="12" t="s">
        <v>29</v>
      </c>
      <c r="B295" s="16" t="s">
        <v>284</v>
      </c>
      <c r="C295" s="17"/>
      <c r="D295" s="12"/>
      <c r="E295" s="12"/>
      <c r="F295" s="13"/>
      <c r="G295" s="45"/>
      <c r="H295" s="13"/>
      <c r="I295" s="45"/>
      <c r="J295" s="45"/>
      <c r="K295" s="13"/>
      <c r="L295" s="35">
        <f>L296+L308</f>
        <v>579845.37057792</v>
      </c>
      <c r="M295" s="35"/>
      <c r="N295" s="52"/>
      <c r="O295" s="53"/>
    </row>
    <row r="296" s="4" customFormat="1" ht="27" customHeight="1" spans="1:15">
      <c r="A296" s="12">
        <v>4.1</v>
      </c>
      <c r="B296" s="46" t="s">
        <v>285</v>
      </c>
      <c r="C296" s="46"/>
      <c r="D296" s="24"/>
      <c r="E296" s="15"/>
      <c r="F296" s="13"/>
      <c r="G296" s="45"/>
      <c r="H296" s="13"/>
      <c r="I296" s="45"/>
      <c r="J296" s="45"/>
      <c r="K296" s="13"/>
      <c r="L296" s="35">
        <f>SUM(L297:L307)</f>
        <v>572884.63057792</v>
      </c>
      <c r="M296" s="35"/>
      <c r="N296" s="52"/>
      <c r="O296" s="53"/>
    </row>
    <row r="297" s="4" customFormat="1" ht="123.75" spans="1:15">
      <c r="A297" s="12">
        <v>1</v>
      </c>
      <c r="B297" s="24" t="s">
        <v>286</v>
      </c>
      <c r="C297" s="24" t="s">
        <v>287</v>
      </c>
      <c r="D297" s="15" t="s">
        <v>57</v>
      </c>
      <c r="E297" s="15">
        <f>9.5+12.3+11.15+5.5+9.85+15.88+3.7+13.8+13+3.7</f>
        <v>98.38</v>
      </c>
      <c r="F297" s="13">
        <v>1000</v>
      </c>
      <c r="G297" s="45">
        <v>1500</v>
      </c>
      <c r="H297" s="13">
        <v>200</v>
      </c>
      <c r="I297" s="20">
        <f t="shared" ref="I297:I307" si="58">(F297+G297+H297)*$I$4</f>
        <v>81</v>
      </c>
      <c r="J297" s="19">
        <f t="shared" ref="J297:J307" si="59">(F297+G297+H297+I297)*$J$4</f>
        <v>250.29</v>
      </c>
      <c r="K297" s="34">
        <f t="shared" ref="K297:K307" si="60">F297+G297+H297+I297+J297</f>
        <v>3031.29</v>
      </c>
      <c r="L297" s="34">
        <f t="shared" ref="L297:L307" si="61">K297*E297</f>
        <v>298218.3102</v>
      </c>
      <c r="M297" s="35"/>
      <c r="N297" s="52"/>
      <c r="O297" s="53"/>
    </row>
    <row r="298" s="4" customFormat="1" ht="125.25" spans="1:15">
      <c r="A298" s="12">
        <v>2</v>
      </c>
      <c r="B298" s="24" t="s">
        <v>288</v>
      </c>
      <c r="C298" s="24" t="s">
        <v>289</v>
      </c>
      <c r="D298" s="15" t="s">
        <v>57</v>
      </c>
      <c r="E298" s="15">
        <f>10.4+9.5+7.96</f>
        <v>27.86</v>
      </c>
      <c r="F298" s="13">
        <v>1000</v>
      </c>
      <c r="G298" s="45">
        <v>1500</v>
      </c>
      <c r="H298" s="13">
        <v>200</v>
      </c>
      <c r="I298" s="20">
        <f t="shared" si="58"/>
        <v>81</v>
      </c>
      <c r="J298" s="19">
        <f t="shared" si="59"/>
        <v>250.29</v>
      </c>
      <c r="K298" s="34">
        <f t="shared" si="60"/>
        <v>3031.29</v>
      </c>
      <c r="L298" s="34">
        <f t="shared" si="61"/>
        <v>84451.7394</v>
      </c>
      <c r="M298" s="35"/>
      <c r="N298" s="52"/>
      <c r="O298" s="53"/>
    </row>
    <row r="299" s="4" customFormat="1" ht="123.75" spans="1:15">
      <c r="A299" s="12">
        <v>3</v>
      </c>
      <c r="B299" s="24" t="s">
        <v>290</v>
      </c>
      <c r="C299" s="24" t="s">
        <v>287</v>
      </c>
      <c r="D299" s="15" t="s">
        <v>57</v>
      </c>
      <c r="E299" s="19">
        <f>1.773*2+3.923+0.4*2+4.79+0.4+2.525</f>
        <v>15.984</v>
      </c>
      <c r="F299" s="13">
        <v>1000</v>
      </c>
      <c r="G299" s="45">
        <v>1500</v>
      </c>
      <c r="H299" s="13">
        <v>200</v>
      </c>
      <c r="I299" s="20">
        <f t="shared" si="58"/>
        <v>81</v>
      </c>
      <c r="J299" s="19">
        <f t="shared" si="59"/>
        <v>250.29</v>
      </c>
      <c r="K299" s="34">
        <f t="shared" si="60"/>
        <v>3031.29</v>
      </c>
      <c r="L299" s="34">
        <f t="shared" si="61"/>
        <v>48452.13936</v>
      </c>
      <c r="M299" s="35"/>
      <c r="N299" s="52"/>
      <c r="O299" s="53"/>
    </row>
    <row r="300" s="4" customFormat="1" ht="67.5" spans="1:15">
      <c r="A300" s="12">
        <v>4</v>
      </c>
      <c r="B300" s="24" t="s">
        <v>291</v>
      </c>
      <c r="C300" s="24" t="s">
        <v>292</v>
      </c>
      <c r="D300" s="15" t="s">
        <v>293</v>
      </c>
      <c r="E300" s="19">
        <f t="shared" ref="E300:E302" si="62">7.7*7.5+(6.1+7.5)*7*0.5+19.6*4.65+12.8*7.4-0.8*98.38-0.4*27.86+7.25*9.8+4.8*16.6-15.98*0.8</f>
        <v>339.308</v>
      </c>
      <c r="F300" s="13">
        <v>15</v>
      </c>
      <c r="G300" s="45">
        <v>20</v>
      </c>
      <c r="H300" s="13">
        <v>2</v>
      </c>
      <c r="I300" s="20">
        <f t="shared" si="58"/>
        <v>1.11</v>
      </c>
      <c r="J300" s="19">
        <f t="shared" si="59"/>
        <v>3.4299</v>
      </c>
      <c r="K300" s="34">
        <f t="shared" si="60"/>
        <v>41.5399</v>
      </c>
      <c r="L300" s="34">
        <f t="shared" si="61"/>
        <v>14094.8203892</v>
      </c>
      <c r="M300" s="35"/>
      <c r="N300" s="52"/>
      <c r="O300" s="53"/>
    </row>
    <row r="301" s="4" customFormat="1" ht="33" customHeight="1" spans="1:15">
      <c r="A301" s="12">
        <v>5</v>
      </c>
      <c r="B301" s="24" t="s">
        <v>294</v>
      </c>
      <c r="C301" s="24" t="s">
        <v>295</v>
      </c>
      <c r="D301" s="15" t="s">
        <v>293</v>
      </c>
      <c r="E301" s="19">
        <f t="shared" si="62"/>
        <v>339.308</v>
      </c>
      <c r="F301" s="13">
        <v>30</v>
      </c>
      <c r="G301" s="45">
        <v>50</v>
      </c>
      <c r="H301" s="13">
        <v>2</v>
      </c>
      <c r="I301" s="20">
        <f t="shared" si="58"/>
        <v>2.46</v>
      </c>
      <c r="J301" s="19">
        <f t="shared" si="59"/>
        <v>7.6014</v>
      </c>
      <c r="K301" s="34">
        <f t="shared" si="60"/>
        <v>92.0614</v>
      </c>
      <c r="L301" s="34">
        <f t="shared" si="61"/>
        <v>31237.1695112</v>
      </c>
      <c r="M301" s="35"/>
      <c r="N301" s="52"/>
      <c r="O301" s="53"/>
    </row>
    <row r="302" s="4" customFormat="1" ht="33" customHeight="1" spans="1:15">
      <c r="A302" s="12">
        <v>6</v>
      </c>
      <c r="B302" s="24" t="s">
        <v>296</v>
      </c>
      <c r="C302" s="24" t="s">
        <v>297</v>
      </c>
      <c r="D302" s="15" t="s">
        <v>293</v>
      </c>
      <c r="E302" s="19">
        <f t="shared" si="62"/>
        <v>339.308</v>
      </c>
      <c r="F302" s="13">
        <v>15</v>
      </c>
      <c r="G302" s="45">
        <v>25</v>
      </c>
      <c r="H302" s="13">
        <v>2</v>
      </c>
      <c r="I302" s="20">
        <f t="shared" si="58"/>
        <v>1.26</v>
      </c>
      <c r="J302" s="19">
        <f t="shared" si="59"/>
        <v>3.8934</v>
      </c>
      <c r="K302" s="34">
        <f t="shared" si="60"/>
        <v>47.1534</v>
      </c>
      <c r="L302" s="34">
        <f t="shared" si="61"/>
        <v>15999.5258472</v>
      </c>
      <c r="M302" s="35"/>
      <c r="N302" s="52"/>
      <c r="O302" s="53"/>
    </row>
    <row r="303" s="4" customFormat="1" ht="56.25" spans="1:15">
      <c r="A303" s="12">
        <v>7</v>
      </c>
      <c r="B303" s="24" t="s">
        <v>298</v>
      </c>
      <c r="C303" s="24" t="s">
        <v>299</v>
      </c>
      <c r="D303" s="15" t="s">
        <v>69</v>
      </c>
      <c r="E303" s="19">
        <f>339.31*0.06</f>
        <v>20.3586</v>
      </c>
      <c r="F303" s="13">
        <v>30</v>
      </c>
      <c r="G303" s="45">
        <v>50</v>
      </c>
      <c r="H303" s="13">
        <v>2</v>
      </c>
      <c r="I303" s="20">
        <f t="shared" si="58"/>
        <v>2.46</v>
      </c>
      <c r="J303" s="19">
        <f t="shared" si="59"/>
        <v>7.6014</v>
      </c>
      <c r="K303" s="34">
        <f t="shared" si="60"/>
        <v>92.0614</v>
      </c>
      <c r="L303" s="34">
        <f t="shared" si="61"/>
        <v>1874.24121804</v>
      </c>
      <c r="M303" s="35"/>
      <c r="N303" s="52"/>
      <c r="O303" s="53"/>
    </row>
    <row r="304" s="4" customFormat="1" ht="67.5" spans="1:15">
      <c r="A304" s="12">
        <v>8</v>
      </c>
      <c r="B304" s="24" t="s">
        <v>300</v>
      </c>
      <c r="C304" s="24" t="s">
        <v>301</v>
      </c>
      <c r="D304" s="15" t="s">
        <v>69</v>
      </c>
      <c r="E304" s="19">
        <f>339.31*0.15</f>
        <v>50.8965</v>
      </c>
      <c r="F304" s="13">
        <v>20</v>
      </c>
      <c r="G304" s="45">
        <v>28.4</v>
      </c>
      <c r="H304" s="13">
        <v>2</v>
      </c>
      <c r="I304" s="20">
        <f t="shared" si="58"/>
        <v>1.512</v>
      </c>
      <c r="J304" s="19">
        <f t="shared" si="59"/>
        <v>4.67208</v>
      </c>
      <c r="K304" s="34">
        <f t="shared" si="60"/>
        <v>56.58408</v>
      </c>
      <c r="L304" s="34">
        <f t="shared" si="61"/>
        <v>2879.93162772</v>
      </c>
      <c r="M304" s="35"/>
      <c r="N304" s="52"/>
      <c r="O304" s="53"/>
    </row>
    <row r="305" s="4" customFormat="1" ht="78.75" spans="1:15">
      <c r="A305" s="12">
        <v>9</v>
      </c>
      <c r="B305" s="24" t="s">
        <v>302</v>
      </c>
      <c r="C305" s="24" t="s">
        <v>303</v>
      </c>
      <c r="D305" s="15" t="s">
        <v>293</v>
      </c>
      <c r="E305" s="19">
        <f>(7.5+7.7*2+7.1+6.1+6.76+0.2*4)*4.6+(12.8*2+7.4*2+0.2*4+1.5)*4.6+(19.6*2+4.65*2+0.2*4)*4.6-1.8*2.7-1.2*2.1-1.8*2.7-1*2.1-1.8*2.7-1.2*2.1-1*2.1-1.8*2.7+(7.25*2+9.8*2+0.2*4)*4+(4.65*2+16.6*2+0.2*10)*4-1.5*1.5*2-1.5*1.5*2-1.5*1.5*3</f>
        <v>897.206</v>
      </c>
      <c r="F305" s="13">
        <v>15</v>
      </c>
      <c r="G305" s="45">
        <v>25</v>
      </c>
      <c r="H305" s="13">
        <v>2</v>
      </c>
      <c r="I305" s="20">
        <f t="shared" si="58"/>
        <v>1.26</v>
      </c>
      <c r="J305" s="19">
        <f t="shared" si="59"/>
        <v>3.8934</v>
      </c>
      <c r="K305" s="34">
        <f t="shared" si="60"/>
        <v>47.1534</v>
      </c>
      <c r="L305" s="34">
        <f t="shared" si="61"/>
        <v>42306.3134004</v>
      </c>
      <c r="M305" s="35"/>
      <c r="N305" s="52"/>
      <c r="O305" s="53"/>
    </row>
    <row r="306" s="4" customFormat="1" ht="56.25" spans="1:15">
      <c r="A306" s="12">
        <v>10</v>
      </c>
      <c r="B306" s="24" t="s">
        <v>304</v>
      </c>
      <c r="C306" s="24" t="s">
        <v>305</v>
      </c>
      <c r="D306" s="15" t="s">
        <v>293</v>
      </c>
      <c r="E306" s="19">
        <f>7.7*7.5+(6.1+7.5)*7*0.5+19.6*4.65+12.8*7.4-0.8*98.38-0.4*27.86+7.25*9.8+4.8*16.6-15.98*0.8</f>
        <v>339.308</v>
      </c>
      <c r="F306" s="13">
        <v>15</v>
      </c>
      <c r="G306" s="45">
        <v>25</v>
      </c>
      <c r="H306" s="13">
        <v>2</v>
      </c>
      <c r="I306" s="20">
        <f t="shared" si="58"/>
        <v>1.26</v>
      </c>
      <c r="J306" s="19">
        <f t="shared" si="59"/>
        <v>3.8934</v>
      </c>
      <c r="K306" s="34">
        <f t="shared" si="60"/>
        <v>47.1534</v>
      </c>
      <c r="L306" s="34">
        <f t="shared" si="61"/>
        <v>15999.5258472</v>
      </c>
      <c r="M306" s="35"/>
      <c r="N306" s="52"/>
      <c r="O306" s="53"/>
    </row>
    <row r="307" s="4" customFormat="1" ht="45" spans="1:19">
      <c r="A307" s="12">
        <v>11</v>
      </c>
      <c r="B307" s="24" t="s">
        <v>306</v>
      </c>
      <c r="C307" s="24" t="s">
        <v>307</v>
      </c>
      <c r="D307" s="15" t="s">
        <v>69</v>
      </c>
      <c r="E307" s="19">
        <f>(7.7*7.5+(6.1+7.5)*7*0.5+19.6*4.65+12.8*7.4-0.8*98.38-0.4*27.86+7.25*9.8+4.8*16.6-15.98*0.8)*0.24</f>
        <v>81.43392</v>
      </c>
      <c r="F307" s="13">
        <v>100</v>
      </c>
      <c r="G307" s="45">
        <v>80</v>
      </c>
      <c r="H307" s="13">
        <v>10</v>
      </c>
      <c r="I307" s="20">
        <f t="shared" si="58"/>
        <v>5.7</v>
      </c>
      <c r="J307" s="19">
        <f t="shared" si="59"/>
        <v>17.613</v>
      </c>
      <c r="K307" s="34">
        <f t="shared" si="60"/>
        <v>213.313</v>
      </c>
      <c r="L307" s="34">
        <f t="shared" si="61"/>
        <v>17370.91377696</v>
      </c>
      <c r="M307" s="35"/>
      <c r="N307" s="52"/>
      <c r="O307" s="53"/>
      <c r="S307" s="4" t="s">
        <v>308</v>
      </c>
    </row>
    <row r="308" s="4" customFormat="1" ht="27" customHeight="1" spans="1:15">
      <c r="A308" s="12">
        <v>4.2</v>
      </c>
      <c r="B308" s="46" t="s">
        <v>309</v>
      </c>
      <c r="C308" s="46"/>
      <c r="D308" s="24"/>
      <c r="E308" s="12"/>
      <c r="F308" s="13"/>
      <c r="G308" s="45"/>
      <c r="H308" s="13"/>
      <c r="I308" s="45"/>
      <c r="J308" s="45"/>
      <c r="K308" s="13"/>
      <c r="L308" s="35">
        <f>L309</f>
        <v>6960.74</v>
      </c>
      <c r="M308" s="35"/>
      <c r="N308" s="52"/>
      <c r="O308" s="53"/>
    </row>
    <row r="309" s="4" customFormat="1" ht="207" customHeight="1" spans="1:15">
      <c r="A309" s="12">
        <v>1</v>
      </c>
      <c r="B309" s="24" t="s">
        <v>310</v>
      </c>
      <c r="C309" s="24" t="s">
        <v>311</v>
      </c>
      <c r="D309" s="15" t="s">
        <v>61</v>
      </c>
      <c r="E309" s="12">
        <v>1</v>
      </c>
      <c r="F309" s="13">
        <v>3000</v>
      </c>
      <c r="G309" s="45">
        <v>3000</v>
      </c>
      <c r="H309" s="13">
        <v>200</v>
      </c>
      <c r="I309" s="20">
        <f>(F309+G309+H309)*$I$4</f>
        <v>186</v>
      </c>
      <c r="J309" s="19">
        <f>(F309+G309+H309+I309)*$J$4</f>
        <v>574.74</v>
      </c>
      <c r="K309" s="34">
        <f t="shared" ref="K309:K312" si="63">F309+G309+H309+I309+J309</f>
        <v>6960.74</v>
      </c>
      <c r="L309" s="34">
        <f>K309*E309</f>
        <v>6960.74</v>
      </c>
      <c r="M309" s="35"/>
      <c r="N309" s="52"/>
      <c r="O309" s="53"/>
    </row>
    <row r="310" s="2" customFormat="1" ht="27" customHeight="1" spans="1:15">
      <c r="A310" s="12" t="s">
        <v>31</v>
      </c>
      <c r="B310" s="16" t="s">
        <v>32</v>
      </c>
      <c r="C310" s="17"/>
      <c r="D310" s="15" t="s">
        <v>312</v>
      </c>
      <c r="E310" s="15">
        <v>1</v>
      </c>
      <c r="F310" s="19">
        <v>35000</v>
      </c>
      <c r="G310" s="20"/>
      <c r="H310" s="19"/>
      <c r="I310" s="20"/>
      <c r="J310" s="19"/>
      <c r="K310" s="34">
        <f t="shared" si="63"/>
        <v>35000</v>
      </c>
      <c r="L310" s="35">
        <f t="shared" ref="L309:L312" si="64">K310*E310</f>
        <v>35000</v>
      </c>
      <c r="M310" s="34"/>
      <c r="N310" s="9"/>
      <c r="O310" s="36"/>
    </row>
    <row r="311" s="2" customFormat="1" ht="27" customHeight="1" spans="1:15">
      <c r="A311" s="12" t="s">
        <v>33</v>
      </c>
      <c r="B311" s="16" t="s">
        <v>34</v>
      </c>
      <c r="C311" s="17"/>
      <c r="D311" s="15" t="s">
        <v>312</v>
      </c>
      <c r="E311" s="15">
        <v>1</v>
      </c>
      <c r="F311" s="19">
        <v>30000</v>
      </c>
      <c r="G311" s="20"/>
      <c r="H311" s="19"/>
      <c r="I311" s="20"/>
      <c r="J311" s="19"/>
      <c r="K311" s="34">
        <f t="shared" si="63"/>
        <v>30000</v>
      </c>
      <c r="L311" s="35">
        <f t="shared" si="64"/>
        <v>30000</v>
      </c>
      <c r="M311" s="34"/>
      <c r="N311" s="9"/>
      <c r="O311" s="36"/>
    </row>
    <row r="312" s="2" customFormat="1" ht="27" customHeight="1" spans="1:15">
      <c r="A312" s="12" t="s">
        <v>35</v>
      </c>
      <c r="B312" s="16" t="s">
        <v>36</v>
      </c>
      <c r="C312" s="17"/>
      <c r="D312" s="15" t="s">
        <v>312</v>
      </c>
      <c r="E312" s="15">
        <v>1</v>
      </c>
      <c r="F312" s="19">
        <v>500000</v>
      </c>
      <c r="G312" s="20"/>
      <c r="H312" s="19"/>
      <c r="I312" s="20"/>
      <c r="J312" s="19"/>
      <c r="K312" s="34">
        <f t="shared" si="63"/>
        <v>500000</v>
      </c>
      <c r="L312" s="35">
        <f t="shared" si="64"/>
        <v>500000</v>
      </c>
      <c r="M312" s="34"/>
      <c r="N312" s="9"/>
      <c r="O312" s="36"/>
    </row>
    <row r="313" s="5" customFormat="1" ht="33" customHeight="1" spans="1:15">
      <c r="A313" s="47" t="s">
        <v>37</v>
      </c>
      <c r="B313" s="48" t="s">
        <v>38</v>
      </c>
      <c r="C313" s="49"/>
      <c r="D313" s="47" t="s">
        <v>313</v>
      </c>
      <c r="E313" s="50"/>
      <c r="F313" s="34"/>
      <c r="G313" s="51"/>
      <c r="H313" s="34"/>
      <c r="I313" s="34"/>
      <c r="J313" s="34"/>
      <c r="K313" s="34"/>
      <c r="L313" s="35">
        <f>L5+L14+L28+L295+L310+L311+L312</f>
        <v>9999999.99758642</v>
      </c>
      <c r="M313" s="34"/>
      <c r="N313" s="31"/>
      <c r="O313" s="31"/>
    </row>
  </sheetData>
  <autoFilter xmlns:etc="http://www.wps.cn/officeDocument/2017/etCustomData" ref="A1:M313" etc:filterBottomFollowUsedRange="0">
    <extLst/>
  </autoFilter>
  <mergeCells count="29">
    <mergeCell ref="A1:M1"/>
    <mergeCell ref="F2:J2"/>
    <mergeCell ref="B5:C5"/>
    <mergeCell ref="B14:C14"/>
    <mergeCell ref="B28:C28"/>
    <mergeCell ref="B29:C29"/>
    <mergeCell ref="B86:C86"/>
    <mergeCell ref="B135:C135"/>
    <mergeCell ref="B182:C182"/>
    <mergeCell ref="B211:C211"/>
    <mergeCell ref="B259:C259"/>
    <mergeCell ref="B295:C295"/>
    <mergeCell ref="B296:C296"/>
    <mergeCell ref="B308:C308"/>
    <mergeCell ref="B310:C310"/>
    <mergeCell ref="B311:C311"/>
    <mergeCell ref="B312:C312"/>
    <mergeCell ref="B313:C313"/>
    <mergeCell ref="A2:A4"/>
    <mergeCell ref="B2:B4"/>
    <mergeCell ref="C2:C4"/>
    <mergeCell ref="D2:D4"/>
    <mergeCell ref="E2:E4"/>
    <mergeCell ref="F3:F4"/>
    <mergeCell ref="G3:G4"/>
    <mergeCell ref="H3:H4"/>
    <mergeCell ref="K2:K4"/>
    <mergeCell ref="L2:L4"/>
    <mergeCell ref="M2:M4"/>
  </mergeCells>
  <printOptions horizontalCentered="1"/>
  <pageMargins left="0.118055555555556" right="0.118055555555556" top="0.594444444444444" bottom="0" header="0.594444444444444" footer="0"/>
  <pageSetup paperSize="9" scale="76" fitToHeight="0" orientation="landscape" horizontalDpi="600"/>
  <headerFooter/>
  <rowBreaks count="1" manualBreakCount="1">
    <brk id="13" max="12"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清单报价说明</vt:lpstr>
      <vt:lpstr>伊河湾供配电清单汇总表</vt:lpstr>
      <vt:lpstr>伊河湾供配电清单与计价表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AA</cp:lastModifiedBy>
  <dcterms:created xsi:type="dcterms:W3CDTF">2021-05-07T15:13:00Z</dcterms:created>
  <dcterms:modified xsi:type="dcterms:W3CDTF">2024-09-29T02:59:33Z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B85CA7AACE2341A5BCCFD290070C0EB0_13</vt:lpwstr>
  </property>
  <property fmtid="{D5CDD505-2E9C-101B-9397-08002B2CF9AE}" pid="4" name="KSOReadingLayout">
    <vt:bool>true</vt:bool>
  </property>
</Properties>
</file>