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tabRatio="873" firstSheet="6" activeTab="8"/>
  </bookViews>
  <sheets>
    <sheet name="税率" sheetId="27" state="hidden" r:id="rId1"/>
    <sheet name="收入及土地测算" sheetId="25" state="hidden" r:id="rId2"/>
    <sheet name="销售计划表" sheetId="43" state="hidden" r:id="rId3"/>
    <sheet name="工程及开发计划" sheetId="44" state="hidden" r:id="rId4"/>
    <sheet name="管理费用" sheetId="46" state="hidden" r:id="rId5"/>
    <sheet name="现金流预测" sheetId="45" state="hidden" r:id="rId6"/>
    <sheet name="1、封面" sheetId="51" r:id="rId7"/>
    <sheet name="2、编制说明" sheetId="52" r:id="rId8"/>
    <sheet name="3、工程量清单计价表" sheetId="54" r:id="rId9"/>
    <sheet name="4、综合单价分析表" sheetId="49" r:id="rId10"/>
    <sheet name="5、主要材料价格表" sheetId="53" r:id="rId11"/>
  </sheets>
  <externalReferences>
    <externalReference r:id="rId12"/>
  </externalReferences>
  <definedNames>
    <definedName name="合同编号">[1]合同台帐!#REF!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<sst xmlns="http://schemas.openxmlformats.org/spreadsheetml/2006/main" count="897" uniqueCount="266">
  <si>
    <t>项目</t>
  </si>
  <si>
    <t>合计</t>
  </si>
  <si>
    <r>
      <rPr>
        <sz val="12"/>
        <rFont val="宋体"/>
        <charset val="134"/>
      </rPr>
      <t>L</t>
    </r>
    <r>
      <rPr>
        <sz val="12"/>
        <rFont val="宋体"/>
        <charset val="134"/>
      </rPr>
      <t>YTD-2018-19</t>
    </r>
  </si>
  <si>
    <r>
      <rPr>
        <sz val="12"/>
        <rFont val="宋体"/>
        <charset val="134"/>
      </rPr>
      <t>LYTD-2018-2</t>
    </r>
    <r>
      <rPr>
        <sz val="12"/>
        <rFont val="宋体"/>
        <charset val="134"/>
      </rPr>
      <t>1</t>
    </r>
  </si>
  <si>
    <t>规划指标</t>
  </si>
  <si>
    <t>面积</t>
  </si>
  <si>
    <t>单价万元</t>
  </si>
  <si>
    <t>总价万元</t>
  </si>
  <si>
    <t>第1季度</t>
  </si>
  <si>
    <t>第2季度</t>
  </si>
  <si>
    <t>第3季度</t>
  </si>
  <si>
    <t>第4季度</t>
  </si>
  <si>
    <t>第5季度</t>
  </si>
  <si>
    <t>第6季度</t>
  </si>
  <si>
    <t>第7季度</t>
  </si>
  <si>
    <t>第8季度</t>
  </si>
  <si>
    <t>第9季度</t>
  </si>
  <si>
    <t>第10季度</t>
  </si>
  <si>
    <t>第11季度</t>
  </si>
  <si>
    <t>第12季度</t>
  </si>
  <si>
    <t>单价</t>
  </si>
  <si>
    <t>土地面积（亩）</t>
  </si>
  <si>
    <t>土地面积（平方米）</t>
  </si>
  <si>
    <t>容积率</t>
  </si>
  <si>
    <t>建筑密度</t>
  </si>
  <si>
    <t>住宅</t>
  </si>
  <si>
    <t>公租房</t>
  </si>
  <si>
    <t>公寓</t>
  </si>
  <si>
    <t>其它（配套）</t>
  </si>
  <si>
    <t>幼儿园</t>
  </si>
  <si>
    <t>地上建筑面积</t>
  </si>
  <si>
    <t>地下建筑面积（㎡）</t>
  </si>
  <si>
    <t>总建筑面积（㎡）</t>
  </si>
  <si>
    <t>车位数</t>
  </si>
  <si>
    <t>收入</t>
  </si>
  <si>
    <t>产品类型</t>
  </si>
  <si>
    <t>时间</t>
  </si>
  <si>
    <t>第1月</t>
  </si>
  <si>
    <t>第2月</t>
  </si>
  <si>
    <t>第3月</t>
  </si>
  <si>
    <t>第4月</t>
  </si>
  <si>
    <t>第5月</t>
  </si>
  <si>
    <t>第6月</t>
  </si>
  <si>
    <t>第7月</t>
  </si>
  <si>
    <t>第8月</t>
  </si>
  <si>
    <t>第9月</t>
  </si>
  <si>
    <t>第10月</t>
  </si>
  <si>
    <t>第11月</t>
  </si>
  <si>
    <t>第12月</t>
  </si>
  <si>
    <t>第13月</t>
  </si>
  <si>
    <t>第14月</t>
  </si>
  <si>
    <t>第15月</t>
  </si>
  <si>
    <t>第16月</t>
  </si>
  <si>
    <t>第17月</t>
  </si>
  <si>
    <t>第18月</t>
  </si>
  <si>
    <t>第19月</t>
  </si>
  <si>
    <t>第20月</t>
  </si>
  <si>
    <t>第21月</t>
  </si>
  <si>
    <t>第22月</t>
  </si>
  <si>
    <t>第23月</t>
  </si>
  <si>
    <t>第24月</t>
  </si>
  <si>
    <t>第25月</t>
  </si>
  <si>
    <t>第26月</t>
  </si>
  <si>
    <t>第27月</t>
  </si>
  <si>
    <t>第28月</t>
  </si>
  <si>
    <t>第29月</t>
  </si>
  <si>
    <t>第30月</t>
  </si>
  <si>
    <t>第31月</t>
  </si>
  <si>
    <t>第32月</t>
  </si>
  <si>
    <t>第33月</t>
  </si>
  <si>
    <t>第34月</t>
  </si>
  <si>
    <t>第35月</t>
  </si>
  <si>
    <t>第36月</t>
  </si>
  <si>
    <t>核对</t>
  </si>
  <si>
    <t>推盘套数</t>
  </si>
  <si>
    <t>推盘面积</t>
  </si>
  <si>
    <t>推盘均价</t>
  </si>
  <si>
    <t>推盘总金额</t>
  </si>
  <si>
    <t>销售金额</t>
  </si>
  <si>
    <t>销售套数</t>
  </si>
  <si>
    <t>现场回款</t>
  </si>
  <si>
    <t>按揭回款</t>
  </si>
  <si>
    <t>回款合计</t>
  </si>
  <si>
    <t>剩余金额</t>
  </si>
  <si>
    <t>销售费用</t>
  </si>
  <si>
    <t>税款</t>
  </si>
  <si>
    <t>费用支出</t>
  </si>
  <si>
    <t>工资</t>
  </si>
  <si>
    <t>sss</t>
  </si>
  <si>
    <t>节点</t>
  </si>
  <si>
    <t>投 标 报 价</t>
  </si>
  <si>
    <t>招   标   人：</t>
  </si>
  <si>
    <t>河南浩德龙瑞置业有限公司</t>
  </si>
  <si>
    <t>工  程 名 称：</t>
  </si>
  <si>
    <t>悠然居项目外墙保温及外墙漆施工工程</t>
  </si>
  <si>
    <t>投标报价（小写）：</t>
  </si>
  <si>
    <t>(大 写 金 额）：</t>
  </si>
  <si>
    <t>壹佰捌拾肆万壹仟壹佰捌拾陆元</t>
  </si>
  <si>
    <t>投  标  单  位：</t>
  </si>
  <si>
    <t xml:space="preserve"> 中城新顺建筑装饰工程有限公司  （单位盖章）          </t>
  </si>
  <si>
    <t>法定代表人或其授权人：</t>
  </si>
  <si>
    <t xml:space="preserve">                           （签字或盖章）           </t>
  </si>
  <si>
    <t>注册造价员或造价师：</t>
  </si>
  <si>
    <t xml:space="preserve">                    （签字并加盖执业印章）           </t>
  </si>
  <si>
    <t>编  制  时  间：</t>
  </si>
  <si>
    <t xml:space="preserve">    2024  年    6   月   7   日  </t>
  </si>
  <si>
    <t>编制说明</t>
  </si>
  <si>
    <t>一、计量部分</t>
  </si>
  <si>
    <t>1、本工程采用含税综合单价包干的模式，清单工程量为暂定工程量，结算时按实际工程量为准，不论工程量的增加还是减少，含税综合单价后期不因任何因素调整。</t>
  </si>
  <si>
    <t>2、编制依据：
2.1  招标图纸、外立面手册保温做法、涂料做法；
2.2  招标文件、工程质量及技术说明；</t>
  </si>
  <si>
    <t>3、结算工程量计算规则约定如下：</t>
  </si>
  <si>
    <r>
      <rPr>
        <sz val="9.5"/>
        <rFont val="宋体"/>
        <charset val="134"/>
      </rPr>
      <t>3.1、外立面涂料工程量按施工的建筑完成面尺寸计算，包含墙、柱、梁、线条，投标人需综合考虑各类型墙、柱、梁面、线条施工难易程度，统一在单价中考虑；</t>
    </r>
    <r>
      <rPr>
        <sz val="9.5"/>
        <color rgb="FFFF0000"/>
        <rFont val="宋体"/>
        <charset val="134"/>
      </rPr>
      <t>门窗侧壁计算宽度统一按70mm执行（无论门窗侧壁是否有保温层，均按此宽度结算）。</t>
    </r>
  </si>
  <si>
    <t>3.2、楼层分隔缝、十字缝等美缝处理已在综合单价考虑。</t>
  </si>
  <si>
    <t>3.3、如外墙需挂阳角条，阳角条费用在涂料单价中综合考虑，不另单独计算。</t>
  </si>
  <si>
    <t>3.4、外墙保温线条（包含但不限于窗套线、墙面腰线、造型线条）综合考虑在大面积保温板综合包干单价中，无论采用哪种施工工艺，工程量均按实际施工且验收合格的保温层覆盖的图示结构尺寸计算。</t>
  </si>
  <si>
    <t>3.5、外墙保温工程量按结构接触面计算，不考虑找平层厚度影响，阳角不增加工程量，阴角不扣减工程量；</t>
  </si>
  <si>
    <t>二、计价部分</t>
  </si>
  <si>
    <t>1、报价清单中各类别保温及涂料均需严格按招标文件中所要求的参数指标，各子项报价均需满足本次招标技术要求。</t>
  </si>
  <si>
    <t>2、因交叉施工导致外墙涂料单位已施工部位的损坏时，仍由外墙涂料单位进行修复，单价执行合同单价（例如：精装交楼毛坯报建的项目，精装开槽后破坏了原有外墙涂料施工部位的，仍需外墙涂料单位按合同价进行修复）。</t>
  </si>
  <si>
    <t>3、投标人应按招标人给出的综合单价分析表含量进行自主报价，对于实际使用若增加，与之清单含量的差异，在报价中综合考虑，且在招标、施工、结算阶段均不进行调整。</t>
  </si>
  <si>
    <t>4、外墙保温线条、成品滴水线槽已综合考虑在大面积保温板综合包干单价中。</t>
  </si>
  <si>
    <t>5、保温工程实际施工过程中，如保温厚度调整，结算时仅调整主材价，人工费、辅材及其他等均不进行调整。</t>
  </si>
  <si>
    <t>6、岩棉板、涂料、粘接、抹面砂浆品牌响应招标文件，投标人应根据相应品牌进行报价，后期如进行品牌调整，需书面征询甲方同意后，提升品牌的，不增加任何费用，降低品牌的，扣减相应价差。</t>
  </si>
  <si>
    <t>7、保温相关检测由乙方负责，相关费用考虑在综合单价中，不再单独列项。</t>
  </si>
  <si>
    <t>8、保温图纸深化工作应由乙方承担，需提交甲方审核通过后方可施工，相关图纸深化费用由乙方承担。</t>
  </si>
  <si>
    <t>9、含税固定综合单价价已含完成合同约定承包内容、质量标准、工期等要求的所有费用，包括但不限于人工费、材料费、机械费（含多次进出场费）、运输费、安装费、措施费、窝工费、水电费、垃圾清运费、材料检测检验费、符合规范规定的各种检测及现场实体抽检、作业人员人身意外伤害保险及其他保险费、规费、安全文明施工费、扬尘治理增加费、疫情增加费、管理费、利润、税金（增值税专用发票）、成品保护（门窗、栏杆等所需美纹纸等）、市场风险、验收、质保期服务等所需全部费用。除此之外，甲方不向乙方及任意第三方支付任何费用。</t>
  </si>
  <si>
    <t>10、合同综合单价已充分考虑招标、施工期间各类建材价格的市场等风险，今后不因任何因素进行调整。合同执行期间，因人工、建筑原材料、成品紧缺等原因产生的建筑材料价格上涨对工程造成的风险，乙方不得要求增加任何费用。因此而提出的工期延长申请将不被批准。</t>
  </si>
  <si>
    <t>11、投标人请自行检查公式链接。</t>
  </si>
  <si>
    <t>序号</t>
  </si>
  <si>
    <t>名称</t>
  </si>
  <si>
    <t>项目特征</t>
  </si>
  <si>
    <t>单位</t>
  </si>
  <si>
    <t>工程量</t>
  </si>
  <si>
    <r>
      <rPr>
        <sz val="12"/>
        <rFont val="宋体"/>
        <charset val="134"/>
      </rPr>
      <t>含税</t>
    </r>
    <r>
      <rPr>
        <u/>
        <sz val="12"/>
        <rFont val="宋体"/>
        <charset val="134"/>
      </rPr>
      <t xml:space="preserve"> 9 </t>
    </r>
    <r>
      <rPr>
        <sz val="12"/>
        <rFont val="宋体"/>
        <charset val="134"/>
      </rPr>
      <t>%
综合单价</t>
    </r>
  </si>
  <si>
    <t>含税总价
（元）</t>
  </si>
  <si>
    <t>备注</t>
  </si>
  <si>
    <t>一</t>
  </si>
  <si>
    <t>涂料部分</t>
  </si>
  <si>
    <t>晶彩石外墙面</t>
  </si>
  <si>
    <t>晶彩石外墙面
1）刮柔性耐水腻子/外墙专用腻子2遍并打磨、抗碱封闭底漆1遍、仿石材纹理真石漆喷涂2道、防尘罩光面漆1遍     
2）含每层涂料分缝、涂料十字缝等美缝；
3）其他未明确事宜详见图纸</t>
  </si>
  <si>
    <t>㎡</t>
  </si>
  <si>
    <t>晶彩石外墙面
（调价）</t>
  </si>
  <si>
    <t>晶彩石外墙面
1）刮柔性耐水腻子/外墙专用腻子2遍并打磨、抗碱封闭底漆1遍、仿石材纹理真石漆喷涂2道、防尘罩光面漆1遍     
2）含每层涂料分缝、涂料十字缝等美缝；
4）其他未明确事宜详见图纸</t>
  </si>
  <si>
    <t>涂料外墙面</t>
  </si>
  <si>
    <t>棕灰色涂料墙面（平涂）
1）刮柔性耐水腻子/外墙专用腻子2遍并打磨、抗碱封闭底漆1遍、平涂2道、防尘罩光面漆1遍
2）含每层涂料分缝、涂料十字缝等美缝；
3）其他未明确事宜详见图纸</t>
  </si>
  <si>
    <t>仿木纹涂料外墙面</t>
  </si>
  <si>
    <t>仿木纹涂料墙面
1）刮柔性耐水腻子/外墙专用腻子2遍并打磨、抗碱封闭底漆1遍、平涂木纹漆防尘罩光面漆1遍
2）含每层涂料分缝、涂料十字缝等美缝；
3）其他未明确事宜详见图纸</t>
  </si>
  <si>
    <t>门窗侧壁</t>
  </si>
  <si>
    <r>
      <rPr>
        <sz val="10"/>
        <color rgb="FF000000"/>
        <rFont val="宋体"/>
        <charset val="134"/>
      </rPr>
      <t>门窗侧壁喷涂（不区分颜色）
1</t>
    </r>
    <r>
      <rPr>
        <sz val="10"/>
        <rFont val="宋体"/>
        <charset val="134"/>
      </rPr>
      <t>）真石漆喷涂1-2道、防尘罩光面漆1遍</t>
    </r>
    <r>
      <rPr>
        <sz val="10"/>
        <color rgb="FF000000"/>
        <rFont val="宋体"/>
        <charset val="134"/>
      </rPr>
      <t xml:space="preserve">
2）其他未明确事宜详见图纸</t>
    </r>
  </si>
  <si>
    <t>雨水管</t>
  </si>
  <si>
    <t>雨水管喷涂（不区分颜色）
1）真石漆喷涂1-2道、防尘罩光面漆1遍
2）其他未明确事宜详见图纸</t>
  </si>
  <si>
    <t>二</t>
  </si>
  <si>
    <t>保温</t>
  </si>
  <si>
    <t>70厚挤塑聚苯板保温
1、70厚塑聚苯板保温层，B1级32kg/m3，配套胶粘剂粘贴，辅锚栓固定
2、5厚干粉类聚合物水泥防水砂浆，中间压入一层耐碱玻璃纤维网布（≥160g/㎡）
3、下口处设置成品滴水线槽；
4、墙面保温造型线条不单独列项，包含在本项报价内，其他未明确详见图纸</t>
  </si>
  <si>
    <t>保温
（调价）</t>
  </si>
  <si>
    <t>防火隔离带</t>
  </si>
  <si>
    <r>
      <rPr>
        <sz val="10"/>
        <color rgb="FF000000"/>
        <rFont val="宋体"/>
        <charset val="134"/>
      </rPr>
      <t>70厚A级玻化微珠保温板-防火隔离带
1</t>
    </r>
    <r>
      <rPr>
        <sz val="10"/>
        <rFont val="宋体"/>
        <charset val="134"/>
      </rPr>
      <t>、每层设置高度不小于300mmA级玻化微珠保温板,设置水平防火隔离带(厚度同保温层),防火隔离带与墙面应每层进行全面积粘贴。外墙外保温系统应采用不燃材料在其表面设置防护层,防护层应将保温材料完全包覆。
2、5厚干粉类聚合物水泥防水砂浆，中间压入一层耐碱玻璃纤维网布（≥160g/㎡）</t>
    </r>
    <r>
      <rPr>
        <sz val="10"/>
        <color rgb="FF000000"/>
        <rFont val="宋体"/>
        <charset val="134"/>
      </rPr>
      <t xml:space="preserve">
3、下口处设置成品滴水线槽；
4、墙面保温造型线条不单独列项，包含在本项报价内，其他未明确详见图纸</t>
    </r>
  </si>
  <si>
    <r>
      <rPr>
        <sz val="10"/>
        <color rgb="FF000000"/>
        <rFont val="宋体"/>
        <charset val="134"/>
      </rPr>
      <t>70厚A级憎水岩棉板-防火隔离带
1</t>
    </r>
    <r>
      <rPr>
        <sz val="10"/>
        <rFont val="宋体"/>
        <charset val="134"/>
      </rPr>
      <t>、屋顶与外墙之间设置高度不小于500mmA级憎水岩棉板板,设置水平防火隔离带(厚度同保温层),防火隔离带与墙面应每层进行全面积粘贴。外墙外保温系统应采用不燃材料在其表面设置防护层,防护层应将保温材料完全包覆
2、5厚干粉类聚合物水泥防水砂浆，中间压入一层耐碱玻璃纤维网布（≥160g/㎡）</t>
    </r>
    <r>
      <rPr>
        <sz val="10"/>
        <color rgb="FF000000"/>
        <rFont val="宋体"/>
        <charset val="134"/>
      </rPr>
      <t xml:space="preserve">
3、下口处设置成品滴水线槽；
4、墙面保温造型线条不单独列项，包含在本项报价内，其他未明确详见图纸</t>
    </r>
  </si>
  <si>
    <t>无机玻化微珠保温砂浆</t>
  </si>
  <si>
    <t>无机玻化微珠保温砂浆
1）20厚无机玻化微珠保温砂浆；
2）3厚抗裂抹面砂浆，中间压入一层耐碱玻璃纤维网布一层
3）基层清理</t>
  </si>
  <si>
    <t>岩棉板</t>
  </si>
  <si>
    <t>80厚岩棉板
1、80厚岩棉板保温层，配套胶粘剂粘贴，辅锚栓固定
2、5厚干粉类聚合物水泥防水砂浆，中间压入一层耐碱玻璃纤维网布（≥160g/㎡）
3、下口处设置成品滴水线槽；
4、墙面保温造型线条不单独列项，包含在本项报价内，其他未明确详见图纸</t>
  </si>
  <si>
    <t>三</t>
  </si>
  <si>
    <t>外墙洞口塑料装饰盖φ100</t>
  </si>
  <si>
    <t>个</t>
  </si>
  <si>
    <t>四</t>
  </si>
  <si>
    <t>元</t>
  </si>
  <si>
    <t>注明：
1、含税固定综合单价价已含完成合同约定承包内容、质量标准、工期等要求的所有费用，包括但不限于人工费、材料费、机械费、运输费、安装费、措施费、窝工费、水电费、垃圾清运费、材料检测检验费、符合规范规定的各种检测及现场实体抽检、保险费、规费、安全文明施工费、扬尘治理增加费、疫情增加费、管理费、利润、税金（增值税专用发票）、成品保护（门窗、栏杆等所需美纹纸等）、市场风险、验收、质保期服务等所需全部费用。施工方案、合同清单内所有施工内容按含税固定综合单价包干以实结算形式，含税固定综合单价不因任何因素的变化而调整。
2、所有工程量为暂定工程量，结算时按实际工程量为准，含税综合单价后期不因任何因素调整。</t>
  </si>
  <si>
    <t>晶彩石综合单价分析表</t>
  </si>
  <si>
    <t>项目名称</t>
  </si>
  <si>
    <t>单价（元）</t>
  </si>
  <si>
    <t>单平方米用量</t>
  </si>
  <si>
    <r>
      <rPr>
        <sz val="10"/>
        <color rgb="FF000000"/>
        <rFont val="宋体"/>
        <charset val="134"/>
      </rPr>
      <t xml:space="preserve">小计 </t>
    </r>
    <r>
      <rPr>
        <sz val="10"/>
        <color rgb="FF000000"/>
        <rFont val="宋体"/>
        <charset val="134"/>
      </rPr>
      <t xml:space="preserve">    </t>
    </r>
    <r>
      <rPr>
        <sz val="10"/>
        <color rgb="FF000000"/>
        <rFont val="宋体"/>
        <charset val="134"/>
      </rPr>
      <t>（元）</t>
    </r>
  </si>
  <si>
    <t>品牌</t>
  </si>
  <si>
    <t>腻子层</t>
  </si>
  <si>
    <t>Kg</t>
  </si>
  <si>
    <r>
      <rPr>
        <sz val="10"/>
        <color rgb="FF000000"/>
        <rFont val="宋体"/>
        <charset val="134"/>
      </rPr>
      <t xml:space="preserve">涂刷遍数： </t>
    </r>
    <r>
      <rPr>
        <u/>
        <sz val="10"/>
        <color rgb="FF000000"/>
        <rFont val="宋体"/>
        <charset val="134"/>
      </rPr>
      <t xml:space="preserve"> 2 </t>
    </r>
    <r>
      <rPr>
        <sz val="10"/>
        <color rgb="FF000000"/>
        <rFont val="宋体"/>
        <charset val="134"/>
      </rPr>
      <t>遍；
涂布率:</t>
    </r>
    <r>
      <rPr>
        <u/>
        <sz val="10"/>
        <color rgb="FF000000"/>
        <rFont val="宋体"/>
        <charset val="134"/>
      </rPr>
      <t xml:space="preserve"> 2 </t>
    </r>
    <r>
      <rPr>
        <sz val="10"/>
        <color rgb="FF000000"/>
        <rFont val="宋体"/>
        <charset val="134"/>
      </rPr>
      <t>kg/㎡</t>
    </r>
  </si>
  <si>
    <t>阿力克</t>
  </si>
  <si>
    <t>外墙底漆(底中合一)</t>
  </si>
  <si>
    <r>
      <rPr>
        <sz val="10"/>
        <color rgb="FF000000"/>
        <rFont val="宋体"/>
        <charset val="134"/>
      </rPr>
      <t xml:space="preserve">涂刷遍数： </t>
    </r>
    <r>
      <rPr>
        <u/>
        <sz val="10"/>
        <color rgb="FF000000"/>
        <rFont val="宋体"/>
        <charset val="134"/>
      </rPr>
      <t xml:space="preserve"> 1 </t>
    </r>
    <r>
      <rPr>
        <sz val="10"/>
        <color rgb="FF000000"/>
        <rFont val="宋体"/>
        <charset val="134"/>
      </rPr>
      <t>遍；
涂布率:</t>
    </r>
    <r>
      <rPr>
        <u/>
        <sz val="10"/>
        <color rgb="FF000000"/>
        <rFont val="宋体"/>
        <charset val="134"/>
      </rPr>
      <t xml:space="preserve">  0.18 </t>
    </r>
    <r>
      <rPr>
        <sz val="10"/>
        <color rgb="FF000000"/>
        <rFont val="宋体"/>
        <charset val="134"/>
      </rPr>
      <t>kg/㎡</t>
    </r>
  </si>
  <si>
    <t>三棵树</t>
  </si>
  <si>
    <t>晶彩石</t>
  </si>
  <si>
    <r>
      <rPr>
        <sz val="10"/>
        <color rgb="FF000000"/>
        <rFont val="宋体"/>
        <charset val="134"/>
      </rPr>
      <t xml:space="preserve">涂刷遍数： </t>
    </r>
    <r>
      <rPr>
        <u/>
        <sz val="10"/>
        <color rgb="FF000000"/>
        <rFont val="宋体"/>
        <charset val="134"/>
      </rPr>
      <t xml:space="preserve"> 2 </t>
    </r>
    <r>
      <rPr>
        <sz val="10"/>
        <color rgb="FF000000"/>
        <rFont val="宋体"/>
        <charset val="134"/>
      </rPr>
      <t>遍；
涂布率:</t>
    </r>
    <r>
      <rPr>
        <u/>
        <sz val="10"/>
        <color rgb="FF000000"/>
        <rFont val="宋体"/>
        <charset val="134"/>
      </rPr>
      <t xml:space="preserve">  2.2 </t>
    </r>
    <r>
      <rPr>
        <sz val="10"/>
        <color rgb="FF000000"/>
        <rFont val="宋体"/>
        <charset val="134"/>
      </rPr>
      <t>kg/㎡</t>
    </r>
  </si>
  <si>
    <t>罩面漆</t>
  </si>
  <si>
    <r>
      <rPr>
        <sz val="10"/>
        <color rgb="FF000000"/>
        <rFont val="宋体"/>
        <charset val="134"/>
      </rPr>
      <t xml:space="preserve">涂刷遍数： </t>
    </r>
    <r>
      <rPr>
        <u/>
        <sz val="10"/>
        <color rgb="FF000000"/>
        <rFont val="宋体"/>
        <charset val="134"/>
      </rPr>
      <t xml:space="preserve"> 1 </t>
    </r>
    <r>
      <rPr>
        <sz val="10"/>
        <color rgb="FF000000"/>
        <rFont val="宋体"/>
        <charset val="134"/>
      </rPr>
      <t>遍；
涂布率:</t>
    </r>
    <r>
      <rPr>
        <u/>
        <sz val="10"/>
        <color rgb="FF000000"/>
        <rFont val="宋体"/>
        <charset val="134"/>
      </rPr>
      <t xml:space="preserve"> 0.08  </t>
    </r>
    <r>
      <rPr>
        <sz val="10"/>
        <color rgb="FF000000"/>
        <rFont val="宋体"/>
        <charset val="134"/>
      </rPr>
      <t>kg/㎡</t>
    </r>
  </si>
  <si>
    <t>其他辅材</t>
  </si>
  <si>
    <t>项</t>
  </si>
  <si>
    <t>人工及小型工具费</t>
  </si>
  <si>
    <t>元/m2</t>
  </si>
  <si>
    <t>机械费</t>
  </si>
  <si>
    <t>直接费合计</t>
  </si>
  <si>
    <t>检测费</t>
  </si>
  <si>
    <t>措施费及保险</t>
  </si>
  <si>
    <t>管理费</t>
  </si>
  <si>
    <t>利润</t>
  </si>
  <si>
    <t>税金</t>
  </si>
  <si>
    <r>
      <rPr>
        <sz val="10"/>
        <color rgb="FF000000"/>
        <rFont val="宋体"/>
        <charset val="134"/>
      </rPr>
      <t>含税</t>
    </r>
    <r>
      <rPr>
        <u/>
        <sz val="10"/>
        <color rgb="FF000000"/>
        <rFont val="宋体"/>
        <charset val="134"/>
      </rPr>
      <t xml:space="preserve"> 9 </t>
    </r>
    <r>
      <rPr>
        <sz val="10"/>
        <color rgb="FF000000"/>
        <rFont val="宋体"/>
        <charset val="134"/>
      </rPr>
      <t>%
固定综合单价</t>
    </r>
  </si>
  <si>
    <t>元/㎡</t>
  </si>
  <si>
    <t>真石漆综合单价分析表</t>
  </si>
  <si>
    <t>质感专用底漆</t>
  </si>
  <si>
    <t>真石漆</t>
  </si>
  <si>
    <r>
      <rPr>
        <sz val="10"/>
        <color rgb="FF000000"/>
        <rFont val="宋体"/>
        <charset val="134"/>
      </rPr>
      <t xml:space="preserve">涂刷遍数： </t>
    </r>
    <r>
      <rPr>
        <u/>
        <sz val="10"/>
        <color rgb="FF000000"/>
        <rFont val="宋体"/>
        <charset val="134"/>
      </rPr>
      <t xml:space="preserve"> 2 </t>
    </r>
    <r>
      <rPr>
        <sz val="10"/>
        <color rgb="FF000000"/>
        <rFont val="宋体"/>
        <charset val="134"/>
      </rPr>
      <t>遍；
涂布率:</t>
    </r>
    <r>
      <rPr>
        <u/>
        <sz val="10"/>
        <color rgb="FF000000"/>
        <rFont val="宋体"/>
        <charset val="134"/>
      </rPr>
      <t xml:space="preserve">  3.2 </t>
    </r>
    <r>
      <rPr>
        <sz val="10"/>
        <color rgb="FF000000"/>
        <rFont val="宋体"/>
        <charset val="134"/>
      </rPr>
      <t>kg/㎡</t>
    </r>
  </si>
  <si>
    <t>外墙仿木纹涂料综合单价分析表</t>
  </si>
  <si>
    <r>
      <rPr>
        <sz val="10"/>
        <color rgb="FF000000"/>
        <rFont val="宋体"/>
        <charset val="134"/>
      </rPr>
      <t xml:space="preserve">涂刷遍数： </t>
    </r>
    <r>
      <rPr>
        <u/>
        <sz val="10"/>
        <color rgb="FF000000"/>
        <rFont val="宋体"/>
        <charset val="134"/>
      </rPr>
      <t xml:space="preserve"> 2 </t>
    </r>
    <r>
      <rPr>
        <sz val="10"/>
        <color rgb="FF000000"/>
        <rFont val="宋体"/>
        <charset val="134"/>
      </rPr>
      <t>遍；
涂布率:</t>
    </r>
    <r>
      <rPr>
        <u/>
        <sz val="10"/>
        <color rgb="FF000000"/>
        <rFont val="宋体"/>
        <charset val="134"/>
      </rPr>
      <t xml:space="preserve">  2  </t>
    </r>
    <r>
      <rPr>
        <sz val="10"/>
        <color rgb="FF000000"/>
        <rFont val="宋体"/>
        <charset val="134"/>
      </rPr>
      <t>kg/㎡</t>
    </r>
  </si>
  <si>
    <t>外墙封闭抗碱底漆</t>
  </si>
  <si>
    <r>
      <rPr>
        <sz val="10"/>
        <color rgb="FF000000"/>
        <rFont val="宋体"/>
        <charset val="134"/>
      </rPr>
      <t xml:space="preserve">涂刷遍数： </t>
    </r>
    <r>
      <rPr>
        <u/>
        <sz val="10"/>
        <color rgb="FF000000"/>
        <rFont val="宋体"/>
        <charset val="134"/>
      </rPr>
      <t xml:space="preserve"> 1 </t>
    </r>
    <r>
      <rPr>
        <sz val="10"/>
        <color rgb="FF000000"/>
        <rFont val="宋体"/>
        <charset val="134"/>
      </rPr>
      <t>遍；
涂布率:</t>
    </r>
    <r>
      <rPr>
        <u/>
        <sz val="10"/>
        <color rgb="FF000000"/>
        <rFont val="宋体"/>
        <charset val="134"/>
      </rPr>
      <t xml:space="preserve"> 0.12 </t>
    </r>
    <r>
      <rPr>
        <sz val="10"/>
        <color rgb="FF000000"/>
        <rFont val="宋体"/>
        <charset val="134"/>
      </rPr>
      <t>kg/㎡</t>
    </r>
  </si>
  <si>
    <t>仿木纹涂料</t>
  </si>
  <si>
    <r>
      <rPr>
        <sz val="10"/>
        <color rgb="FF000000"/>
        <rFont val="宋体"/>
        <charset val="134"/>
      </rPr>
      <t xml:space="preserve">涂刷遍数： </t>
    </r>
    <r>
      <rPr>
        <u/>
        <sz val="10"/>
        <color rgb="FF000000"/>
        <rFont val="宋体"/>
        <charset val="134"/>
      </rPr>
      <t xml:space="preserve"> 2 </t>
    </r>
    <r>
      <rPr>
        <sz val="10"/>
        <color rgb="FF000000"/>
        <rFont val="宋体"/>
        <charset val="134"/>
      </rPr>
      <t>遍；
涂布率:</t>
    </r>
    <r>
      <rPr>
        <u/>
        <sz val="10"/>
        <color rgb="FF000000"/>
        <rFont val="宋体"/>
        <charset val="134"/>
      </rPr>
      <t xml:space="preserve">  0.5 </t>
    </r>
    <r>
      <rPr>
        <sz val="10"/>
        <color rgb="FF000000"/>
        <rFont val="宋体"/>
        <charset val="134"/>
      </rPr>
      <t>kg/㎡</t>
    </r>
  </si>
  <si>
    <r>
      <rPr>
        <sz val="10"/>
        <color rgb="FF000000"/>
        <rFont val="宋体"/>
        <charset val="134"/>
      </rPr>
      <t xml:space="preserve">涂刷遍数： </t>
    </r>
    <r>
      <rPr>
        <u/>
        <sz val="10"/>
        <color rgb="FF000000"/>
        <rFont val="宋体"/>
        <charset val="134"/>
      </rPr>
      <t xml:space="preserve">  </t>
    </r>
    <r>
      <rPr>
        <sz val="10"/>
        <color rgb="FF000000"/>
        <rFont val="宋体"/>
        <charset val="134"/>
      </rPr>
      <t>遍；
涂布率:</t>
    </r>
    <r>
      <rPr>
        <u/>
        <sz val="10"/>
        <color rgb="FF000000"/>
        <rFont val="宋体"/>
        <charset val="134"/>
      </rPr>
      <t xml:space="preserve">   </t>
    </r>
    <r>
      <rPr>
        <sz val="10"/>
        <color rgb="FF000000"/>
        <rFont val="宋体"/>
        <charset val="134"/>
      </rPr>
      <t>kg/㎡</t>
    </r>
  </si>
  <si>
    <t xml:space="preserve"> </t>
  </si>
  <si>
    <t>外墙真石漆雨水管道合单价分析表</t>
  </si>
  <si>
    <r>
      <rPr>
        <sz val="10"/>
        <color rgb="FF000000"/>
        <rFont val="宋体"/>
        <charset val="134"/>
      </rPr>
      <t xml:space="preserve">涂刷遍数： </t>
    </r>
    <r>
      <rPr>
        <u/>
        <sz val="10"/>
        <color rgb="FF000000"/>
        <rFont val="宋体"/>
        <charset val="134"/>
      </rPr>
      <t xml:space="preserve"> 2 </t>
    </r>
    <r>
      <rPr>
        <sz val="10"/>
        <color rgb="FF000000"/>
        <rFont val="宋体"/>
        <charset val="134"/>
      </rPr>
      <t>遍；
涂布率:</t>
    </r>
    <r>
      <rPr>
        <u/>
        <sz val="10"/>
        <color rgb="FF000000"/>
        <rFont val="宋体"/>
        <charset val="134"/>
      </rPr>
      <t xml:space="preserve">  2.5 </t>
    </r>
    <r>
      <rPr>
        <sz val="10"/>
        <color rgb="FF000000"/>
        <rFont val="宋体"/>
        <charset val="134"/>
      </rPr>
      <t>kg/㎡</t>
    </r>
  </si>
  <si>
    <r>
      <rPr>
        <sz val="10"/>
        <color rgb="FF000000"/>
        <rFont val="宋体"/>
        <charset val="134"/>
      </rPr>
      <t xml:space="preserve">涂刷遍数： </t>
    </r>
    <r>
      <rPr>
        <u/>
        <sz val="10"/>
        <color rgb="FF000000"/>
        <rFont val="宋体"/>
        <charset val="134"/>
      </rPr>
      <t xml:space="preserve"> 1 </t>
    </r>
    <r>
      <rPr>
        <sz val="10"/>
        <color rgb="FF000000"/>
        <rFont val="宋体"/>
        <charset val="134"/>
      </rPr>
      <t>遍；
涂布率:</t>
    </r>
    <r>
      <rPr>
        <u/>
        <sz val="10"/>
        <color rgb="FF000000"/>
        <rFont val="宋体"/>
        <charset val="134"/>
      </rPr>
      <t xml:space="preserve">  0.08 </t>
    </r>
    <r>
      <rPr>
        <sz val="10"/>
        <color rgb="FF000000"/>
        <rFont val="宋体"/>
        <charset val="134"/>
      </rPr>
      <t>kg/㎡</t>
    </r>
  </si>
  <si>
    <t>平涂综合单价分析表</t>
  </si>
  <si>
    <r>
      <rPr>
        <sz val="10"/>
        <color rgb="FF000000"/>
        <rFont val="宋体"/>
        <charset val="134"/>
      </rPr>
      <t xml:space="preserve">涂刷遍数： </t>
    </r>
    <r>
      <rPr>
        <u/>
        <sz val="10"/>
        <color rgb="FF000000"/>
        <rFont val="宋体"/>
        <charset val="134"/>
      </rPr>
      <t xml:space="preserve"> 2 </t>
    </r>
    <r>
      <rPr>
        <sz val="10"/>
        <color rgb="FF000000"/>
        <rFont val="宋体"/>
        <charset val="134"/>
      </rPr>
      <t>遍；
涂布率:</t>
    </r>
    <r>
      <rPr>
        <u/>
        <sz val="10"/>
        <color rgb="FF000000"/>
        <rFont val="宋体"/>
        <charset val="134"/>
      </rPr>
      <t xml:space="preserve">  2 </t>
    </r>
    <r>
      <rPr>
        <sz val="10"/>
        <color rgb="FF000000"/>
        <rFont val="宋体"/>
        <charset val="134"/>
      </rPr>
      <t>kg/㎡</t>
    </r>
  </si>
  <si>
    <r>
      <rPr>
        <sz val="10"/>
        <color rgb="FF000000"/>
        <rFont val="宋体"/>
        <charset val="134"/>
      </rPr>
      <t xml:space="preserve">涂刷遍数： </t>
    </r>
    <r>
      <rPr>
        <u/>
        <sz val="10"/>
        <color rgb="FF000000"/>
        <rFont val="宋体"/>
        <charset val="134"/>
      </rPr>
      <t xml:space="preserve"> 1 </t>
    </r>
    <r>
      <rPr>
        <sz val="10"/>
        <color rgb="FF000000"/>
        <rFont val="宋体"/>
        <charset val="134"/>
      </rPr>
      <t>遍；
涂布率:</t>
    </r>
    <r>
      <rPr>
        <u/>
        <sz val="10"/>
        <color rgb="FF000000"/>
        <rFont val="宋体"/>
        <charset val="134"/>
      </rPr>
      <t xml:space="preserve"> 0.12  </t>
    </r>
    <r>
      <rPr>
        <sz val="10"/>
        <color rgb="FF000000"/>
        <rFont val="宋体"/>
        <charset val="134"/>
      </rPr>
      <t>kg/㎡</t>
    </r>
  </si>
  <si>
    <t>平涂面漆</t>
  </si>
  <si>
    <r>
      <rPr>
        <sz val="10"/>
        <color rgb="FF000000"/>
        <rFont val="宋体"/>
        <charset val="134"/>
      </rPr>
      <t xml:space="preserve">涂刷遍数： </t>
    </r>
    <r>
      <rPr>
        <u/>
        <sz val="10"/>
        <color rgb="FF000000"/>
        <rFont val="宋体"/>
        <charset val="134"/>
      </rPr>
      <t xml:space="preserve"> 2 </t>
    </r>
    <r>
      <rPr>
        <sz val="10"/>
        <color rgb="FF000000"/>
        <rFont val="宋体"/>
        <charset val="134"/>
      </rPr>
      <t>遍；
涂布率:</t>
    </r>
    <r>
      <rPr>
        <u/>
        <sz val="10"/>
        <color rgb="FF000000"/>
        <rFont val="宋体"/>
        <charset val="134"/>
      </rPr>
      <t xml:space="preserve">  0.25 </t>
    </r>
    <r>
      <rPr>
        <sz val="10"/>
        <color rgb="FF000000"/>
        <rFont val="宋体"/>
        <charset val="134"/>
      </rPr>
      <t>kg/㎡</t>
    </r>
  </si>
  <si>
    <t>外墙晶彩石雨水管道合单价分析表</t>
  </si>
  <si>
    <t>外墙平涂雨水管道合单价分析表</t>
  </si>
  <si>
    <r>
      <rPr>
        <sz val="10"/>
        <color rgb="FF000000"/>
        <rFont val="宋体"/>
        <charset val="134"/>
      </rPr>
      <t xml:space="preserve">涂刷遍数： </t>
    </r>
    <r>
      <rPr>
        <u/>
        <sz val="10"/>
        <color rgb="FF000000"/>
        <rFont val="宋体"/>
        <charset val="134"/>
      </rPr>
      <t xml:space="preserve">   </t>
    </r>
    <r>
      <rPr>
        <sz val="10"/>
        <color rgb="FF000000"/>
        <rFont val="宋体"/>
        <charset val="134"/>
      </rPr>
      <t>遍；
涂布率:</t>
    </r>
    <r>
      <rPr>
        <u/>
        <sz val="10"/>
        <color rgb="FF000000"/>
        <rFont val="宋体"/>
        <charset val="134"/>
      </rPr>
      <t xml:space="preserve">    </t>
    </r>
    <r>
      <rPr>
        <sz val="10"/>
        <color rgb="FF000000"/>
        <rFont val="宋体"/>
        <charset val="134"/>
      </rPr>
      <t>kg/㎡</t>
    </r>
  </si>
  <si>
    <t>外墙70厚挤塑聚苯板保温综合单价分析表</t>
  </si>
  <si>
    <t>70厚挤塑板，B1级32kg/m3</t>
  </si>
  <si>
    <t>m3</t>
  </si>
  <si>
    <t>鑫百晟</t>
  </si>
  <si>
    <t>粘结砂浆</t>
  </si>
  <si>
    <t>kg</t>
  </si>
  <si>
    <t>5厚干粉类聚合物水泥防水砂浆</t>
  </si>
  <si>
    <t>耐碱玻璃纤维网布（≥160g/㎡）</t>
  </si>
  <si>
    <t>m2</t>
  </si>
  <si>
    <t>竞虎</t>
  </si>
  <si>
    <t>其他辅材（锚栓等）</t>
  </si>
  <si>
    <t>外墙70厚岩棉板防火隔离带综合单价分析表</t>
  </si>
  <si>
    <t>70厚岩棉板，A级，不小于110kg/m3</t>
  </si>
  <si>
    <t>外墙70厚玻化微珠保温板防火隔离带综合单价分析表</t>
  </si>
  <si>
    <t>70厚玻化微珠板保温板，A级kg/m3</t>
  </si>
  <si>
    <t>昌顺</t>
  </si>
  <si>
    <t>无机玻化微珠保温砂浆综合单价分析表</t>
  </si>
  <si>
    <t>隆发</t>
  </si>
  <si>
    <t>抗裂抹面砂浆</t>
  </si>
  <si>
    <t>外墙80厚岩棉板综合单价分析表</t>
  </si>
  <si>
    <t>80厚岩棉板，A级，140kg/m3</t>
  </si>
  <si>
    <t>主要材料价格表</t>
  </si>
  <si>
    <t>材料名称</t>
  </si>
  <si>
    <t>型号、规格</t>
  </si>
  <si>
    <t>不含税单价
（元）</t>
  </si>
  <si>
    <t>真石漆腻子</t>
  </si>
  <si>
    <t>25kg/袋</t>
  </si>
  <si>
    <t>柔性腻子</t>
  </si>
  <si>
    <t>20kg/袋</t>
  </si>
  <si>
    <t>25kg/桶</t>
  </si>
  <si>
    <t>30kg/桶</t>
  </si>
  <si>
    <t>22kg/桶</t>
  </si>
  <si>
    <t>35kg/桶</t>
  </si>
  <si>
    <t>18kg/桶</t>
  </si>
  <si>
    <t>27kg/桶</t>
  </si>
  <si>
    <t>A级，140kg/m3</t>
  </si>
  <si>
    <t>m³</t>
  </si>
  <si>
    <t>挤塑聚苯板（XPS）</t>
  </si>
  <si>
    <t>B1级，32kg/m3</t>
  </si>
  <si>
    <t>耐碱玻璃纤维网布</t>
  </si>
  <si>
    <t>160g/㎡</t>
  </si>
  <si>
    <t>干粉类聚合物水泥防水砂浆</t>
  </si>
  <si>
    <t>玻化微珠</t>
  </si>
  <si>
    <t>热镀锌角钢</t>
  </si>
  <si>
    <t>L50*4</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</si>
</sst>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DBNum2][$RMB]General;[Red][DBNum2][$RMB]General"/>
  </numFmts>
  <fonts count="71">
    <font>
      <sz val="12"/>
      <name val="宋体"/>
      <charset val="134"/>
    </font>
    <font>
      <sz val="16"/>
      <color theme="1"/>
      <name val="宋体"/>
      <charset val="134"/>
      <scheme val="minor"/>
    </font>
    <font>
      <b/>
      <sz val="11"/>
      <name val="宋体"/>
      <charset val="134"/>
    </font>
    <font>
      <sz val="11"/>
      <name val="宋体"/>
      <charset val="134"/>
    </font>
    <font>
      <sz val="11"/>
      <color theme="1"/>
      <name val="宋体"/>
      <charset val="134"/>
      <scheme val="minor"/>
    </font>
    <font>
      <sz val="11"/>
      <color rgb="FF000000"/>
      <name val="宋体"/>
      <charset val="134"/>
    </font>
    <font>
      <sz val="10"/>
      <color rgb="FF000000"/>
      <name val="宋体"/>
      <charset val="134"/>
    </font>
    <font>
      <b/>
      <sz val="12"/>
      <name val="宋体"/>
      <charset val="134"/>
    </font>
    <font>
      <b/>
      <sz val="14"/>
      <color rgb="FF000000"/>
      <name val="宋体"/>
      <charset val="134"/>
    </font>
    <font>
      <b/>
      <sz val="10"/>
      <color rgb="FF000000"/>
      <name val="宋体"/>
      <charset val="134"/>
    </font>
    <font>
      <sz val="12"/>
      <color rgb="FF000000"/>
      <name val="宋体"/>
      <charset val="134"/>
    </font>
    <font>
      <b/>
      <sz val="16"/>
      <name val="宋体"/>
      <charset val="134"/>
    </font>
    <font>
      <sz val="9"/>
      <color rgb="FF000000"/>
      <name val="宋体"/>
      <charset val="134"/>
    </font>
    <font>
      <sz val="10.5"/>
      <color rgb="FF000000"/>
      <name val="宋体"/>
      <charset val="134"/>
    </font>
    <font>
      <sz val="11"/>
      <name val="等线"/>
      <charset val="134"/>
    </font>
    <font>
      <sz val="12"/>
      <color indexed="8"/>
      <name val="宋体"/>
      <charset val="134"/>
    </font>
    <font>
      <sz val="16"/>
      <name val="宋体"/>
      <charset val="134"/>
    </font>
    <font>
      <u/>
      <sz val="12"/>
      <name val="宋体"/>
      <charset val="134"/>
    </font>
    <font>
      <sz val="14"/>
      <name val="宋体"/>
      <charset val="134"/>
    </font>
    <font>
      <sz val="9.5"/>
      <name val="宋体"/>
      <charset val="134"/>
    </font>
    <font>
      <sz val="18"/>
      <color indexed="8"/>
      <name val="宋体"/>
      <charset val="134"/>
    </font>
    <font>
      <sz val="15"/>
      <color indexed="8"/>
      <name val="宋体"/>
      <charset val="134"/>
    </font>
    <font>
      <b/>
      <sz val="24"/>
      <color indexed="8"/>
      <name val="宋体"/>
      <charset val="134"/>
    </font>
    <font>
      <b/>
      <sz val="14"/>
      <color theme="1"/>
      <name val="宋体"/>
      <charset val="134"/>
      <scheme val="minor"/>
    </font>
    <font>
      <b/>
      <u/>
      <sz val="14"/>
      <color theme="1"/>
      <name val="宋体"/>
      <charset val="134"/>
      <scheme val="minor"/>
    </font>
    <font>
      <b/>
      <sz val="14"/>
      <color indexed="8"/>
      <name val="宋体"/>
      <charset val="134"/>
    </font>
    <font>
      <sz val="12"/>
      <color theme="1"/>
      <name val="仿宋"/>
      <charset val="134"/>
    </font>
    <font>
      <b/>
      <sz val="12"/>
      <color theme="1"/>
      <name val="仿宋"/>
      <charset val="134"/>
    </font>
    <font>
      <sz val="12"/>
      <name val="仿宋"/>
      <charset val="134"/>
    </font>
    <font>
      <b/>
      <sz val="12"/>
      <name val="仿宋"/>
      <charset val="134"/>
    </font>
    <font>
      <u/>
      <sz val="12"/>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b/>
      <sz val="11"/>
      <color indexed="52"/>
      <name val="宋体"/>
      <charset val="134"/>
    </font>
    <font>
      <b/>
      <sz val="11"/>
      <color indexed="63"/>
      <name val="宋体"/>
      <charset val="134"/>
    </font>
    <font>
      <sz val="11"/>
      <color indexed="60"/>
      <name val="宋体"/>
      <charset val="134"/>
    </font>
    <font>
      <sz val="11"/>
      <color indexed="9"/>
      <name val="宋体"/>
      <charset val="134"/>
    </font>
    <font>
      <b/>
      <sz val="15"/>
      <color indexed="56"/>
      <name val="宋体"/>
      <charset val="134"/>
    </font>
    <font>
      <b/>
      <sz val="13"/>
      <color indexed="56"/>
      <name val="宋体"/>
      <charset val="134"/>
    </font>
    <font>
      <b/>
      <sz val="11"/>
      <color indexed="56"/>
      <name val="宋体"/>
      <charset val="134"/>
    </font>
    <font>
      <b/>
      <sz val="18"/>
      <color indexed="56"/>
      <name val="宋体"/>
      <charset val="134"/>
    </font>
    <font>
      <sz val="11"/>
      <color indexed="20"/>
      <name val="宋体"/>
      <charset val="134"/>
    </font>
    <font>
      <u/>
      <sz val="12"/>
      <color indexed="12"/>
      <name val="宋体"/>
      <charset val="134"/>
    </font>
    <font>
      <sz val="11"/>
      <color indexed="17"/>
      <name val="宋体"/>
      <charset val="134"/>
    </font>
    <font>
      <b/>
      <sz val="11"/>
      <color indexed="8"/>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
      <sz val="11"/>
      <color indexed="62"/>
      <name val="宋体"/>
      <charset val="134"/>
    </font>
    <font>
      <sz val="10"/>
      <color indexed="8"/>
      <name val="Arial"/>
      <charset val="134"/>
    </font>
    <font>
      <u/>
      <sz val="10"/>
      <color rgb="FF000000"/>
      <name val="宋体"/>
      <charset val="134"/>
    </font>
    <font>
      <sz val="10"/>
      <name val="宋体"/>
      <charset val="134"/>
    </font>
    <font>
      <sz val="9.5"/>
      <color rgb="FFFF0000"/>
      <name val="宋体"/>
      <charset val="134"/>
    </font>
  </fonts>
  <fills count="6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5" tint="0.599993896298105"/>
        <bgColor indexed="64"/>
      </patternFill>
    </fill>
    <fill>
      <patternFill patternType="solid">
        <fgColor theme="7" tint="0.399304177983947"/>
        <bgColor indexed="64"/>
      </patternFill>
    </fill>
    <fill>
      <patternFill patternType="solid">
        <fgColor theme="4" tint="0.599993896298105"/>
        <bgColor indexed="64"/>
      </patternFill>
    </fill>
    <fill>
      <patternFill patternType="solid">
        <fgColor theme="3" tint="0.599993896298105"/>
        <bgColor indexed="64"/>
      </patternFill>
    </fill>
    <fill>
      <patternFill patternType="solid">
        <fgColor theme="5" tint="0.398907437360759"/>
        <bgColor indexed="64"/>
      </patternFill>
    </fill>
    <fill>
      <patternFill patternType="solid">
        <fgColor theme="7" tint="0.39890743736075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indexed="22"/>
        <bgColor indexed="64"/>
      </patternFill>
    </fill>
    <fill>
      <patternFill patternType="solid">
        <fgColor indexed="46"/>
        <bgColor indexed="64"/>
      </patternFill>
    </fill>
    <fill>
      <patternFill patternType="solid">
        <fgColor indexed="44"/>
        <bgColor indexed="64"/>
      </patternFill>
    </fill>
    <fill>
      <patternFill patternType="solid">
        <fgColor indexed="29"/>
        <bgColor indexed="64"/>
      </patternFill>
    </fill>
    <fill>
      <patternFill patternType="solid">
        <fgColor indexed="43"/>
        <bgColor indexed="64"/>
      </patternFill>
    </fill>
    <fill>
      <patternFill patternType="solid">
        <fgColor indexed="51"/>
        <bgColor indexed="64"/>
      </patternFill>
    </fill>
    <fill>
      <patternFill patternType="solid">
        <fgColor indexed="45"/>
        <bgColor indexed="64"/>
      </patternFill>
    </fill>
    <fill>
      <patternFill patternType="solid">
        <fgColor indexed="42"/>
        <bgColor indexed="64"/>
      </patternFill>
    </fill>
    <fill>
      <patternFill patternType="solid">
        <fgColor indexed="27"/>
        <bgColor indexed="64"/>
      </patternFill>
    </fill>
    <fill>
      <patternFill patternType="solid">
        <fgColor indexed="47"/>
        <bgColor indexed="64"/>
      </patternFill>
    </fill>
    <fill>
      <patternFill patternType="solid">
        <fgColor indexed="1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6"/>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s>
  <cellStyleXfs count="110">
    <xf numFmtId="0" fontId="0" fillId="0" borderId="0"/>
    <xf numFmtId="43" fontId="0" fillId="0" borderId="0" applyFont="0" applyFill="0" applyBorder="0" applyAlignment="0" applyProtection="0">
      <alignment vertical="center"/>
    </xf>
    <xf numFmtId="44" fontId="4" fillId="0" borderId="0" applyFont="0" applyFill="0" applyBorder="0" applyAlignment="0" applyProtection="0">
      <alignment vertical="center"/>
    </xf>
    <xf numFmtId="9" fontId="0"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30" fillId="0" borderId="0" applyNumberFormat="0" applyFill="0" applyBorder="0" applyAlignment="0" applyProtection="0"/>
    <xf numFmtId="0" fontId="31" fillId="0" borderId="0" applyNumberFormat="0" applyFill="0" applyBorder="0" applyAlignment="0" applyProtection="0">
      <alignment vertical="center"/>
    </xf>
    <xf numFmtId="0" fontId="4" fillId="10" borderId="11"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2" applyNumberFormat="0" applyFill="0" applyAlignment="0" applyProtection="0">
      <alignment vertical="center"/>
    </xf>
    <xf numFmtId="0" fontId="36" fillId="0" borderId="12" applyNumberFormat="0" applyFill="0" applyAlignment="0" applyProtection="0">
      <alignment vertical="center"/>
    </xf>
    <xf numFmtId="0" fontId="37" fillId="0" borderId="13" applyNumberFormat="0" applyFill="0" applyAlignment="0" applyProtection="0">
      <alignment vertical="center"/>
    </xf>
    <xf numFmtId="0" fontId="37" fillId="0" borderId="0" applyNumberFormat="0" applyFill="0" applyBorder="0" applyAlignment="0" applyProtection="0">
      <alignment vertical="center"/>
    </xf>
    <xf numFmtId="0" fontId="38" fillId="11" borderId="14" applyNumberFormat="0" applyAlignment="0" applyProtection="0">
      <alignment vertical="center"/>
    </xf>
    <xf numFmtId="0" fontId="39" fillId="12" borderId="15" applyNumberFormat="0" applyAlignment="0" applyProtection="0">
      <alignment vertical="center"/>
    </xf>
    <xf numFmtId="0" fontId="40" fillId="12" borderId="14" applyNumberFormat="0" applyAlignment="0" applyProtection="0">
      <alignment vertical="center"/>
    </xf>
    <xf numFmtId="0" fontId="41" fillId="13" borderId="16" applyNumberFormat="0" applyAlignment="0" applyProtection="0">
      <alignment vertical="center"/>
    </xf>
    <xf numFmtId="0" fontId="42" fillId="0" borderId="17" applyNumberFormat="0" applyFill="0" applyAlignment="0" applyProtection="0">
      <alignment vertical="center"/>
    </xf>
    <xf numFmtId="0" fontId="43" fillId="0" borderId="18" applyNumberFormat="0" applyFill="0" applyAlignment="0" applyProtection="0">
      <alignment vertical="center"/>
    </xf>
    <xf numFmtId="0" fontId="44" fillId="14" borderId="0" applyNumberFormat="0" applyBorder="0" applyAlignment="0" applyProtection="0">
      <alignment vertical="center"/>
    </xf>
    <xf numFmtId="0" fontId="45" fillId="15" borderId="0" applyNumberFormat="0" applyBorder="0" applyAlignment="0" applyProtection="0">
      <alignment vertical="center"/>
    </xf>
    <xf numFmtId="0" fontId="46" fillId="16" borderId="0" applyNumberFormat="0" applyBorder="0" applyAlignment="0" applyProtection="0">
      <alignment vertical="center"/>
    </xf>
    <xf numFmtId="0" fontId="47" fillId="17" borderId="0" applyNumberFormat="0" applyBorder="0" applyAlignment="0" applyProtection="0">
      <alignment vertical="center"/>
    </xf>
    <xf numFmtId="0" fontId="48" fillId="18" borderId="0" applyNumberFormat="0" applyBorder="0" applyAlignment="0" applyProtection="0">
      <alignment vertical="center"/>
    </xf>
    <xf numFmtId="0" fontId="48" fillId="6" borderId="0" applyNumberFormat="0" applyBorder="0" applyAlignment="0" applyProtection="0">
      <alignment vertical="center"/>
    </xf>
    <xf numFmtId="0" fontId="47" fillId="19" borderId="0" applyNumberFormat="0" applyBorder="0" applyAlignment="0" applyProtection="0">
      <alignment vertical="center"/>
    </xf>
    <xf numFmtId="0" fontId="47" fillId="20" borderId="0" applyNumberFormat="0" applyBorder="0" applyAlignment="0" applyProtection="0">
      <alignment vertical="center"/>
    </xf>
    <xf numFmtId="0" fontId="48" fillId="21" borderId="0" applyNumberFormat="0" applyBorder="0" applyAlignment="0" applyProtection="0">
      <alignment vertical="center"/>
    </xf>
    <xf numFmtId="0" fontId="48" fillId="4"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7" fillId="26" borderId="0" applyNumberFormat="0" applyBorder="0" applyAlignment="0" applyProtection="0">
      <alignment vertical="center"/>
    </xf>
    <xf numFmtId="0" fontId="47" fillId="27" borderId="0" applyNumberFormat="0" applyBorder="0" applyAlignment="0" applyProtection="0">
      <alignment vertical="center"/>
    </xf>
    <xf numFmtId="0" fontId="48" fillId="28" borderId="0" applyNumberFormat="0" applyBorder="0" applyAlignment="0" applyProtection="0">
      <alignment vertical="center"/>
    </xf>
    <xf numFmtId="0" fontId="48" fillId="29" borderId="0" applyNumberFormat="0" applyBorder="0" applyAlignment="0" applyProtection="0">
      <alignment vertical="center"/>
    </xf>
    <xf numFmtId="0" fontId="47" fillId="30" borderId="0" applyNumberFormat="0" applyBorder="0" applyAlignment="0" applyProtection="0">
      <alignment vertical="center"/>
    </xf>
    <xf numFmtId="0" fontId="47" fillId="31" borderId="0" applyNumberFormat="0" applyBorder="0" applyAlignment="0" applyProtection="0">
      <alignment vertical="center"/>
    </xf>
    <xf numFmtId="0" fontId="48" fillId="32" borderId="0" applyNumberFormat="0" applyBorder="0" applyAlignment="0" applyProtection="0">
      <alignment vertical="center"/>
    </xf>
    <xf numFmtId="0" fontId="48" fillId="33" borderId="0" applyNumberFormat="0" applyBorder="0" applyAlignment="0" applyProtection="0">
      <alignment vertical="center"/>
    </xf>
    <xf numFmtId="0" fontId="47" fillId="34" borderId="0" applyNumberFormat="0" applyBorder="0" applyAlignment="0" applyProtection="0">
      <alignment vertical="center"/>
    </xf>
    <xf numFmtId="0" fontId="47" fillId="35" borderId="0" applyNumberFormat="0" applyBorder="0" applyAlignment="0" applyProtection="0">
      <alignment vertical="center"/>
    </xf>
    <xf numFmtId="0" fontId="48" fillId="36" borderId="0" applyNumberFormat="0" applyBorder="0" applyAlignment="0" applyProtection="0">
      <alignment vertical="center"/>
    </xf>
    <xf numFmtId="0" fontId="48" fillId="37" borderId="0" applyNumberFormat="0" applyBorder="0" applyAlignment="0" applyProtection="0">
      <alignment vertical="center"/>
    </xf>
    <xf numFmtId="0" fontId="47" fillId="38" borderId="0" applyNumberFormat="0" applyBorder="0" applyAlignment="0" applyProtection="0">
      <alignment vertical="center"/>
    </xf>
    <xf numFmtId="0" fontId="49" fillId="39" borderId="0" applyNumberFormat="0" applyBorder="0" applyAlignment="0" applyProtection="0">
      <alignment vertical="center"/>
    </xf>
    <xf numFmtId="0" fontId="50" fillId="40" borderId="19" applyNumberFormat="0" applyAlignment="0" applyProtection="0">
      <alignment vertical="center"/>
    </xf>
    <xf numFmtId="0" fontId="0" fillId="0" borderId="0"/>
    <xf numFmtId="0" fontId="0" fillId="0" borderId="0"/>
    <xf numFmtId="0" fontId="49" fillId="41" borderId="0" applyNumberFormat="0" applyBorder="0" applyAlignment="0" applyProtection="0">
      <alignment vertical="center"/>
    </xf>
    <xf numFmtId="0" fontId="49" fillId="42" borderId="0" applyNumberFormat="0" applyBorder="0" applyAlignment="0" applyProtection="0">
      <alignment vertical="center"/>
    </xf>
    <xf numFmtId="0" fontId="0" fillId="0" borderId="0"/>
    <xf numFmtId="0" fontId="49" fillId="43" borderId="0" applyNumberFormat="0" applyBorder="0" applyAlignment="0" applyProtection="0">
      <alignment vertical="center"/>
    </xf>
    <xf numFmtId="0" fontId="49" fillId="42" borderId="0" applyNumberFormat="0" applyBorder="0" applyAlignment="0" applyProtection="0">
      <alignment vertical="center"/>
    </xf>
    <xf numFmtId="0" fontId="51" fillId="40" borderId="20" applyNumberFormat="0" applyAlignment="0" applyProtection="0">
      <alignment vertical="center"/>
    </xf>
    <xf numFmtId="0" fontId="52" fillId="44" borderId="0" applyNumberFormat="0" applyBorder="0" applyAlignment="0" applyProtection="0">
      <alignment vertical="center"/>
    </xf>
    <xf numFmtId="0" fontId="49" fillId="45" borderId="0" applyNumberFormat="0" applyBorder="0" applyAlignment="0" applyProtection="0">
      <alignment vertical="center"/>
    </xf>
    <xf numFmtId="0" fontId="49" fillId="46" borderId="0" applyNumberFormat="0" applyBorder="0" applyAlignment="0" applyProtection="0">
      <alignment vertical="center"/>
    </xf>
    <xf numFmtId="0" fontId="49" fillId="47" borderId="0" applyNumberFormat="0" applyBorder="0" applyAlignment="0" applyProtection="0">
      <alignment vertical="center"/>
    </xf>
    <xf numFmtId="0" fontId="49" fillId="41" borderId="0" applyNumberFormat="0" applyBorder="0" applyAlignment="0" applyProtection="0">
      <alignment vertical="center"/>
    </xf>
    <xf numFmtId="0" fontId="49" fillId="48" borderId="0" applyNumberFormat="0" applyBorder="0" applyAlignment="0" applyProtection="0">
      <alignment vertical="center"/>
    </xf>
    <xf numFmtId="0" fontId="49" fillId="49" borderId="0" applyNumberFormat="0" applyBorder="0" applyAlignment="0" applyProtection="0">
      <alignment vertical="center"/>
    </xf>
    <xf numFmtId="0" fontId="0" fillId="0" borderId="0"/>
    <xf numFmtId="0" fontId="49" fillId="50" borderId="0" applyNumberFormat="0" applyBorder="0" applyAlignment="0" applyProtection="0">
      <alignment vertical="center"/>
    </xf>
    <xf numFmtId="0" fontId="53" fillId="51" borderId="0" applyNumberFormat="0" applyBorder="0" applyAlignment="0" applyProtection="0">
      <alignment vertical="center"/>
    </xf>
    <xf numFmtId="0" fontId="53" fillId="43" borderId="0" applyNumberFormat="0" applyBorder="0" applyAlignment="0" applyProtection="0">
      <alignment vertical="center"/>
    </xf>
    <xf numFmtId="0" fontId="53" fillId="50" borderId="0" applyNumberFormat="0" applyBorder="0" applyAlignment="0" applyProtection="0">
      <alignment vertical="center"/>
    </xf>
    <xf numFmtId="0" fontId="53" fillId="52" borderId="0" applyNumberFormat="0" applyBorder="0" applyAlignment="0" applyProtection="0">
      <alignment vertical="center"/>
    </xf>
    <xf numFmtId="0" fontId="53" fillId="53" borderId="0" applyNumberFormat="0" applyBorder="0" applyAlignment="0" applyProtection="0">
      <alignment vertical="center"/>
    </xf>
    <xf numFmtId="0" fontId="53" fillId="54" borderId="0" applyNumberFormat="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xf numFmtId="0" fontId="54" fillId="0" borderId="21" applyNumberFormat="0" applyFill="0" applyAlignment="0" applyProtection="0">
      <alignment vertical="center"/>
    </xf>
    <xf numFmtId="0" fontId="55" fillId="0" borderId="22" applyNumberFormat="0" applyFill="0" applyAlignment="0" applyProtection="0">
      <alignment vertical="center"/>
    </xf>
    <xf numFmtId="0" fontId="56" fillId="0" borderId="23" applyNumberFormat="0" applyFill="0" applyAlignment="0" applyProtection="0">
      <alignment vertical="center"/>
    </xf>
    <xf numFmtId="0" fontId="56" fillId="0" borderId="0" applyNumberFormat="0" applyFill="0" applyBorder="0" applyAlignment="0" applyProtection="0">
      <alignment vertical="center"/>
    </xf>
    <xf numFmtId="43" fontId="0" fillId="0" borderId="0" applyFont="0" applyFill="0" applyBorder="0" applyAlignment="0" applyProtection="0">
      <alignment vertical="center"/>
    </xf>
    <xf numFmtId="0" fontId="57" fillId="0" borderId="0" applyNumberFormat="0" applyFill="0" applyBorder="0" applyAlignment="0" applyProtection="0">
      <alignment vertical="center"/>
    </xf>
    <xf numFmtId="0" fontId="58"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59" fillId="0" borderId="0" applyNumberFormat="0" applyFill="0" applyBorder="0" applyAlignment="0" applyProtection="0">
      <alignment vertical="top"/>
      <protection locked="0"/>
    </xf>
    <xf numFmtId="0" fontId="60" fillId="47" borderId="0" applyNumberFormat="0" applyBorder="0" applyAlignment="0" applyProtection="0">
      <alignment vertical="center"/>
    </xf>
    <xf numFmtId="0" fontId="61" fillId="0" borderId="24" applyNumberFormat="0" applyFill="0" applyAlignment="0" applyProtection="0">
      <alignment vertical="center"/>
    </xf>
    <xf numFmtId="0" fontId="62" fillId="55" borderId="25" applyNumberFormat="0" applyAlignment="0" applyProtection="0">
      <alignment vertical="center"/>
    </xf>
    <xf numFmtId="0" fontId="63"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5" fillId="0" borderId="26" applyNumberFormat="0" applyFill="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0" fontId="53" fillId="56" borderId="0" applyNumberFormat="0" applyBorder="0" applyAlignment="0" applyProtection="0">
      <alignment vertical="center"/>
    </xf>
    <xf numFmtId="0" fontId="53" fillId="57" borderId="0" applyNumberFormat="0" applyBorder="0" applyAlignment="0" applyProtection="0">
      <alignment vertical="center"/>
    </xf>
    <xf numFmtId="0" fontId="53" fillId="58" borderId="0" applyNumberFormat="0" applyBorder="0" applyAlignment="0" applyProtection="0">
      <alignment vertical="center"/>
    </xf>
    <xf numFmtId="0" fontId="53" fillId="52" borderId="0" applyNumberFormat="0" applyBorder="0" applyAlignment="0" applyProtection="0">
      <alignment vertical="center"/>
    </xf>
    <xf numFmtId="0" fontId="53" fillId="53" borderId="0" applyNumberFormat="0" applyBorder="0" applyAlignment="0" applyProtection="0">
      <alignment vertical="center"/>
    </xf>
    <xf numFmtId="0" fontId="53" fillId="59" borderId="0" applyNumberFormat="0" applyBorder="0" applyAlignment="0" applyProtection="0">
      <alignment vertical="center"/>
    </xf>
    <xf numFmtId="0" fontId="66" fillId="49" borderId="19" applyNumberFormat="0" applyAlignment="0" applyProtection="0">
      <alignment vertical="center"/>
    </xf>
    <xf numFmtId="0" fontId="0" fillId="60" borderId="27" applyNumberFormat="0" applyFont="0" applyAlignment="0" applyProtection="0">
      <alignment vertical="center"/>
    </xf>
    <xf numFmtId="0" fontId="49" fillId="0" borderId="0">
      <alignment vertical="center"/>
    </xf>
    <xf numFmtId="0" fontId="3" fillId="0" borderId="0">
      <alignment vertical="center"/>
    </xf>
    <xf numFmtId="0" fontId="67" fillId="0" borderId="0">
      <alignment vertical="center"/>
    </xf>
  </cellStyleXfs>
  <cellXfs count="144">
    <xf numFmtId="0" fontId="0" fillId="0" borderId="0" xfId="0" applyAlignment="1">
      <alignmen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2" fillId="0" borderId="1" xfId="85" applyFont="1" applyFill="1" applyBorder="1" applyAlignment="1">
      <alignment horizontal="center" vertical="center"/>
    </xf>
    <xf numFmtId="49" fontId="2" fillId="0" borderId="1" xfId="85" applyNumberFormat="1" applyFont="1" applyFill="1" applyBorder="1" applyAlignment="1">
      <alignment horizontal="center" vertical="center"/>
    </xf>
    <xf numFmtId="0" fontId="2" fillId="0" borderId="1" xfId="85" applyFont="1" applyFill="1" applyBorder="1" applyAlignment="1">
      <alignment horizontal="center" vertical="center" wrapText="1"/>
    </xf>
    <xf numFmtId="0" fontId="3" fillId="0" borderId="1" xfId="85" applyFont="1" applyFill="1" applyBorder="1" applyAlignment="1">
      <alignment horizontal="center" vertical="center"/>
    </xf>
    <xf numFmtId="0" fontId="3" fillId="0" borderId="1" xfId="108" applyFont="1" applyFill="1" applyBorder="1" applyAlignment="1">
      <alignment horizontal="center" vertical="center" wrapText="1"/>
    </xf>
    <xf numFmtId="0" fontId="4" fillId="0" borderId="1" xfId="0" applyFont="1" applyFill="1" applyBorder="1" applyAlignment="1" applyProtection="1">
      <alignment horizontal="center" vertical="center"/>
      <protection locked="0"/>
    </xf>
    <xf numFmtId="176" fontId="5"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Fill="1" applyBorder="1" applyAlignment="1">
      <alignment horizontal="center" vertical="center"/>
    </xf>
    <xf numFmtId="0" fontId="0" fillId="0" borderId="0" xfId="0" applyBorder="1" applyAlignment="1">
      <alignment vertical="center"/>
    </xf>
    <xf numFmtId="0" fontId="7" fillId="0" borderId="0" xfId="0" applyFont="1" applyBorder="1" applyAlignment="1">
      <alignment horizontal="center" vertical="center"/>
    </xf>
    <xf numFmtId="0" fontId="8" fillId="0" borderId="1" xfId="0" applyFont="1" applyBorder="1" applyAlignment="1">
      <alignment horizontal="center" vertical="center"/>
    </xf>
    <xf numFmtId="176" fontId="6"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center" wrapText="1"/>
    </xf>
    <xf numFmtId="0" fontId="9" fillId="0" borderId="1" xfId="0" applyFont="1" applyBorder="1" applyAlignment="1">
      <alignment horizontal="center" vertical="center" wrapText="1"/>
    </xf>
    <xf numFmtId="0" fontId="9" fillId="0" borderId="1" xfId="0" applyFont="1" applyBorder="1" applyAlignment="1">
      <alignment horizontal="center" wrapText="1"/>
    </xf>
    <xf numFmtId="176" fontId="6" fillId="2" borderId="1" xfId="0" applyNumberFormat="1" applyFont="1" applyFill="1" applyBorder="1" applyAlignment="1">
      <alignment horizontal="center" vertical="center" wrapText="1"/>
    </xf>
    <xf numFmtId="9" fontId="6" fillId="0" borderId="1" xfId="0" applyNumberFormat="1" applyFont="1" applyBorder="1" applyAlignment="1">
      <alignment horizontal="center" vertical="center" wrapText="1"/>
    </xf>
    <xf numFmtId="0" fontId="10" fillId="0" borderId="1" xfId="0" applyFont="1" applyBorder="1" applyAlignment="1">
      <alignment horizontal="center"/>
    </xf>
    <xf numFmtId="176" fontId="9" fillId="0" borderId="1" xfId="0" applyNumberFormat="1"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Border="1" applyAlignment="1">
      <alignment horizontal="justify" wrapText="1"/>
    </xf>
    <xf numFmtId="0" fontId="10" fillId="0" borderId="1" xfId="0" applyFont="1" applyBorder="1" applyAlignment="1">
      <alignment horizontal="justify"/>
    </xf>
    <xf numFmtId="0" fontId="0" fillId="0" borderId="0" xfId="0" applyFont="1" applyAlignment="1">
      <alignment horizontal="center" vertical="center"/>
    </xf>
    <xf numFmtId="0" fontId="0" fillId="0" borderId="0" xfId="0" applyFont="1" applyAlignment="1">
      <alignment vertical="center"/>
    </xf>
    <xf numFmtId="0" fontId="0" fillId="0" borderId="0" xfId="0" applyFont="1" applyFill="1" applyAlignment="1">
      <alignment vertical="center"/>
    </xf>
    <xf numFmtId="0" fontId="0" fillId="0" borderId="0" xfId="0" applyFont="1" applyAlignment="1">
      <alignment vertical="center" wrapText="1"/>
    </xf>
    <xf numFmtId="0" fontId="0" fillId="0" borderId="0" xfId="0" applyFont="1" applyAlignment="1">
      <alignment horizontal="left" vertical="center"/>
    </xf>
    <xf numFmtId="176" fontId="0" fillId="0" borderId="0" xfId="0" applyNumberFormat="1" applyFont="1" applyAlignment="1">
      <alignment horizontal="center" vertical="center"/>
    </xf>
    <xf numFmtId="176" fontId="0" fillId="0" borderId="0" xfId="0" applyNumberFormat="1" applyFont="1" applyAlignment="1">
      <alignment vertical="center"/>
    </xf>
    <xf numFmtId="0" fontId="11" fillId="0" borderId="0" xfId="0" applyFont="1" applyAlignment="1">
      <alignment horizontal="center" vertical="center" wrapText="1"/>
    </xf>
    <xf numFmtId="0" fontId="11" fillId="0" borderId="0" xfId="0" applyFont="1" applyAlignment="1">
      <alignment horizontal="left" vertical="center" wrapText="1"/>
    </xf>
    <xf numFmtId="0" fontId="11" fillId="0" borderId="0" xfId="0" applyFont="1" applyFill="1" applyAlignment="1">
      <alignment horizontal="center" vertical="center" wrapText="1"/>
    </xf>
    <xf numFmtId="176" fontId="11" fillId="0" borderId="0" xfId="0" applyNumberFormat="1" applyFont="1" applyAlignment="1">
      <alignment horizontal="center" vertical="center" wrapText="1"/>
    </xf>
    <xf numFmtId="0" fontId="0" fillId="0" borderId="1" xfId="0" applyFont="1" applyBorder="1" applyAlignment="1">
      <alignment horizontal="center" vertical="center" wrapText="1"/>
    </xf>
    <xf numFmtId="0" fontId="0" fillId="0" borderId="1" xfId="0" applyFont="1" applyFill="1" applyBorder="1" applyAlignment="1">
      <alignment horizontal="center" vertical="center" wrapText="1"/>
    </xf>
    <xf numFmtId="176" fontId="0"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176" fontId="3" fillId="0" borderId="1" xfId="0" applyNumberFormat="1" applyFont="1" applyFill="1" applyBorder="1" applyAlignment="1">
      <alignment horizontal="center" vertical="center"/>
    </xf>
    <xf numFmtId="176" fontId="0" fillId="0" borderId="1" xfId="0" applyNumberFormat="1" applyFont="1" applyBorder="1" applyAlignment="1">
      <alignment horizontal="center" vertical="center"/>
    </xf>
    <xf numFmtId="0" fontId="0" fillId="0" borderId="1" xfId="0" applyFont="1" applyBorder="1" applyAlignment="1">
      <alignment vertical="center"/>
    </xf>
    <xf numFmtId="0" fontId="3" fillId="0" borderId="1" xfId="0" applyFont="1" applyFill="1" applyBorder="1" applyAlignment="1">
      <alignment horizontal="center" vertical="center"/>
    </xf>
    <xf numFmtId="0" fontId="5" fillId="0" borderId="1" xfId="0" applyFont="1" applyBorder="1" applyAlignment="1">
      <alignment horizontal="left" vertical="center" wrapText="1"/>
    </xf>
    <xf numFmtId="0" fontId="0" fillId="0" borderId="1" xfId="0" applyFont="1" applyBorder="1" applyAlignment="1">
      <alignment vertical="center" wrapText="1"/>
    </xf>
    <xf numFmtId="0" fontId="3" fillId="0" borderId="1" xfId="0" applyFont="1" applyBorder="1" applyAlignment="1">
      <alignment vertical="center" wrapText="1"/>
    </xf>
    <xf numFmtId="0" fontId="3"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176" fontId="0" fillId="0" borderId="1" xfId="0" applyNumberFormat="1" applyFont="1" applyFill="1" applyBorder="1" applyAlignment="1">
      <alignment horizontal="center" vertical="center"/>
    </xf>
    <xf numFmtId="0" fontId="3" fillId="0" borderId="1" xfId="0" applyFont="1" applyFill="1" applyBorder="1" applyAlignment="1">
      <alignment vertical="center" wrapText="1"/>
    </xf>
    <xf numFmtId="176" fontId="12" fillId="0" borderId="1" xfId="0" applyNumberFormat="1" applyFont="1" applyBorder="1" applyAlignment="1">
      <alignment horizontal="center" vertical="center" wrapText="1"/>
    </xf>
    <xf numFmtId="177" fontId="10"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0" fillId="0" borderId="2" xfId="0" applyFont="1" applyBorder="1" applyAlignment="1">
      <alignment horizontal="left" vertical="center" wrapText="1"/>
    </xf>
    <xf numFmtId="0" fontId="0" fillId="0" borderId="3" xfId="0" applyFont="1" applyBorder="1" applyAlignment="1">
      <alignment horizontal="left" vertical="center" wrapText="1"/>
    </xf>
    <xf numFmtId="0" fontId="0" fillId="0" borderId="3" xfId="0" applyFont="1" applyBorder="1" applyAlignment="1">
      <alignment horizontal="left" vertical="center"/>
    </xf>
    <xf numFmtId="176" fontId="0" fillId="0" borderId="3" xfId="0" applyNumberFormat="1" applyFont="1" applyBorder="1" applyAlignment="1">
      <alignment horizontal="center" vertical="center"/>
    </xf>
    <xf numFmtId="176" fontId="0" fillId="0" borderId="3" xfId="0" applyNumberFormat="1" applyFont="1" applyBorder="1" applyAlignment="1">
      <alignment horizontal="left" vertical="center"/>
    </xf>
    <xf numFmtId="0" fontId="0" fillId="0" borderId="4" xfId="0" applyFont="1" applyBorder="1" applyAlignment="1">
      <alignment horizontal="left" vertical="center"/>
    </xf>
    <xf numFmtId="0" fontId="14" fillId="0" borderId="0" xfId="84" applyFont="1" applyFill="1" applyAlignment="1">
      <alignment vertical="center"/>
    </xf>
    <xf numFmtId="0" fontId="3" fillId="0" borderId="0" xfId="84" applyFont="1" applyFill="1" applyAlignment="1">
      <alignment vertical="center"/>
    </xf>
    <xf numFmtId="0" fontId="15" fillId="0" borderId="0" xfId="0" applyFont="1" applyFill="1" applyAlignment="1"/>
    <xf numFmtId="0" fontId="16" fillId="0" borderId="0" xfId="84" applyFont="1" applyFill="1" applyAlignment="1">
      <alignment horizontal="center" vertical="center"/>
    </xf>
    <xf numFmtId="0" fontId="17" fillId="0" borderId="0" xfId="6" applyFont="1" applyBorder="1" applyAlignment="1">
      <alignment horizontal="center" vertical="center"/>
    </xf>
    <xf numFmtId="0" fontId="18" fillId="0" borderId="0" xfId="84" applyFont="1" applyFill="1" applyAlignment="1">
      <alignment horizontal="center" vertical="center"/>
    </xf>
    <xf numFmtId="0" fontId="18" fillId="0" borderId="0" xfId="84" applyFont="1" applyFill="1" applyAlignment="1">
      <alignment horizontal="left" vertical="center"/>
    </xf>
    <xf numFmtId="0" fontId="19" fillId="0" borderId="0" xfId="84" applyFont="1" applyFill="1" applyAlignment="1">
      <alignment horizontal="left" vertical="center" wrapText="1"/>
    </xf>
    <xf numFmtId="0" fontId="19" fillId="0" borderId="0" xfId="84" applyFont="1" applyFill="1" applyAlignment="1">
      <alignment horizontal="left" vertical="center"/>
    </xf>
    <xf numFmtId="0" fontId="20" fillId="0" borderId="0" xfId="0" applyFont="1" applyFill="1" applyAlignment="1">
      <alignment vertical="center"/>
    </xf>
    <xf numFmtId="0" fontId="4" fillId="0" borderId="0" xfId="0" applyFont="1" applyFill="1" applyAlignment="1">
      <alignment vertical="center"/>
    </xf>
    <xf numFmtId="0" fontId="21" fillId="0" borderId="0" xfId="0" applyFont="1" applyFill="1" applyAlignment="1">
      <alignment vertical="center"/>
    </xf>
    <xf numFmtId="0" fontId="4" fillId="0" borderId="0" xfId="0" applyFont="1" applyFill="1" applyAlignment="1">
      <alignment horizontal="center" vertical="center"/>
    </xf>
    <xf numFmtId="0" fontId="22" fillId="0" borderId="0" xfId="0" applyFont="1" applyFill="1" applyAlignment="1">
      <alignment horizontal="center" vertical="center"/>
    </xf>
    <xf numFmtId="0" fontId="23" fillId="0" borderId="0" xfId="0" applyFont="1" applyFill="1" applyAlignment="1">
      <alignment horizontal="center" vertical="center"/>
    </xf>
    <xf numFmtId="0" fontId="23" fillId="0" borderId="0" xfId="0" applyFont="1" applyFill="1" applyAlignment="1">
      <alignment horizontal="left" vertical="center"/>
    </xf>
    <xf numFmtId="0" fontId="24" fillId="0" borderId="0" xfId="0" applyFont="1" applyFill="1" applyAlignment="1">
      <alignment horizontal="left" vertical="center"/>
    </xf>
    <xf numFmtId="0" fontId="21" fillId="0" borderId="0" xfId="0" applyFont="1" applyFill="1" applyAlignment="1">
      <alignment horizontal="center" vertical="center"/>
    </xf>
    <xf numFmtId="0" fontId="25" fillId="0" borderId="0" xfId="0" applyFont="1" applyFill="1" applyAlignment="1">
      <alignment horizontal="center" vertical="center"/>
    </xf>
    <xf numFmtId="177" fontId="25" fillId="0" borderId="5" xfId="0" applyNumberFormat="1" applyFont="1" applyFill="1" applyBorder="1" applyAlignment="1">
      <alignment horizontal="center" vertical="center"/>
    </xf>
    <xf numFmtId="0" fontId="25" fillId="0" borderId="5" xfId="0" applyFont="1" applyFill="1" applyBorder="1" applyAlignment="1">
      <alignment horizontal="center" vertical="center"/>
    </xf>
    <xf numFmtId="0" fontId="25" fillId="0" borderId="5" xfId="0" applyFont="1" applyFill="1" applyBorder="1" applyAlignment="1">
      <alignment vertical="center"/>
    </xf>
    <xf numFmtId="178" fontId="25" fillId="0" borderId="0" xfId="0" applyNumberFormat="1" applyFont="1" applyFill="1" applyAlignment="1">
      <alignment horizontal="center" vertical="center"/>
    </xf>
    <xf numFmtId="0" fontId="20" fillId="0" borderId="0" xfId="0" applyFont="1" applyFill="1" applyAlignment="1">
      <alignment horizontal="center" vertical="center"/>
    </xf>
    <xf numFmtId="177" fontId="21" fillId="0" borderId="0" xfId="0" applyNumberFormat="1" applyFont="1" applyFill="1" applyAlignment="1">
      <alignment vertical="center"/>
    </xf>
    <xf numFmtId="43" fontId="0" fillId="0" borderId="0" xfId="1" applyFont="1" applyAlignment="1">
      <alignment vertical="center"/>
    </xf>
    <xf numFmtId="43" fontId="0" fillId="0" borderId="1" xfId="1" applyFont="1" applyBorder="1" applyAlignment="1">
      <alignment vertical="center"/>
    </xf>
    <xf numFmtId="43" fontId="0" fillId="3" borderId="6" xfId="1" applyFont="1" applyFill="1" applyBorder="1" applyAlignment="1">
      <alignment horizontal="center" vertical="center"/>
    </xf>
    <xf numFmtId="43" fontId="0" fillId="3" borderId="1" xfId="1" applyFont="1" applyFill="1" applyBorder="1" applyAlignment="1">
      <alignment vertical="center"/>
    </xf>
    <xf numFmtId="43" fontId="0" fillId="0" borderId="1" xfId="1" applyFont="1" applyBorder="1" applyAlignment="1">
      <alignment horizontal="center" vertical="center"/>
    </xf>
    <xf numFmtId="43" fontId="0" fillId="2" borderId="1" xfId="1" applyFont="1" applyFill="1" applyBorder="1" applyAlignment="1">
      <alignment vertical="center"/>
    </xf>
    <xf numFmtId="43" fontId="0" fillId="3" borderId="7" xfId="1" applyFont="1" applyFill="1" applyBorder="1" applyAlignment="1">
      <alignment horizontal="center" vertical="center"/>
    </xf>
    <xf numFmtId="43" fontId="0" fillId="3" borderId="8" xfId="1" applyFont="1" applyFill="1" applyBorder="1" applyAlignment="1">
      <alignment horizontal="center" vertical="center"/>
    </xf>
    <xf numFmtId="43" fontId="0" fillId="4" borderId="6" xfId="1" applyFont="1" applyFill="1" applyBorder="1" applyAlignment="1">
      <alignment horizontal="center" vertical="center"/>
    </xf>
    <xf numFmtId="43" fontId="0" fillId="4" borderId="1" xfId="1" applyFont="1" applyFill="1" applyBorder="1" applyAlignment="1">
      <alignment vertical="center"/>
    </xf>
    <xf numFmtId="43" fontId="0" fillId="4" borderId="7" xfId="1" applyFont="1" applyFill="1" applyBorder="1" applyAlignment="1">
      <alignment horizontal="center" vertical="center"/>
    </xf>
    <xf numFmtId="43" fontId="0" fillId="4" borderId="8" xfId="1" applyFont="1" applyFill="1" applyBorder="1" applyAlignment="1">
      <alignment horizontal="center" vertical="center"/>
    </xf>
    <xf numFmtId="43" fontId="0" fillId="5" borderId="6" xfId="1" applyFont="1" applyFill="1" applyBorder="1" applyAlignment="1">
      <alignment horizontal="center" vertical="center"/>
    </xf>
    <xf numFmtId="43" fontId="0" fillId="5" borderId="1" xfId="1" applyFont="1" applyFill="1" applyBorder="1" applyAlignment="1">
      <alignment vertical="center"/>
    </xf>
    <xf numFmtId="43" fontId="0" fillId="5" borderId="7" xfId="1" applyFont="1" applyFill="1" applyBorder="1" applyAlignment="1">
      <alignment horizontal="center" vertical="center"/>
    </xf>
    <xf numFmtId="43" fontId="0" fillId="5" borderId="8" xfId="1" applyFont="1" applyFill="1" applyBorder="1" applyAlignment="1">
      <alignment horizontal="center" vertical="center"/>
    </xf>
    <xf numFmtId="43" fontId="0" fillId="6" borderId="6" xfId="1" applyFont="1" applyFill="1" applyBorder="1" applyAlignment="1">
      <alignment horizontal="center" vertical="center"/>
    </xf>
    <xf numFmtId="43" fontId="0" fillId="6" borderId="1" xfId="1" applyFont="1" applyFill="1" applyBorder="1" applyAlignment="1">
      <alignment vertical="center"/>
    </xf>
    <xf numFmtId="43" fontId="0" fillId="6" borderId="7" xfId="1" applyFont="1" applyFill="1" applyBorder="1" applyAlignment="1">
      <alignment horizontal="center" vertical="center"/>
    </xf>
    <xf numFmtId="43" fontId="0" fillId="6" borderId="8" xfId="1" applyFont="1" applyFill="1" applyBorder="1" applyAlignment="1">
      <alignment horizontal="center" vertical="center"/>
    </xf>
    <xf numFmtId="43" fontId="0" fillId="0" borderId="7" xfId="1" applyFont="1" applyBorder="1" applyAlignment="1">
      <alignment horizontal="center" vertical="center"/>
    </xf>
    <xf numFmtId="43" fontId="0" fillId="0" borderId="8" xfId="1" applyFont="1" applyBorder="1" applyAlignment="1">
      <alignment horizontal="center" vertical="center"/>
    </xf>
    <xf numFmtId="0" fontId="0" fillId="3" borderId="0" xfId="0" applyFill="1" applyAlignment="1">
      <alignment vertical="center"/>
    </xf>
    <xf numFmtId="0" fontId="0" fillId="7" borderId="1" xfId="0" applyFill="1" applyBorder="1" applyAlignment="1">
      <alignment vertical="center"/>
    </xf>
    <xf numFmtId="0" fontId="0" fillId="7" borderId="9" xfId="0" applyFill="1" applyBorder="1" applyAlignment="1">
      <alignment horizontal="center" vertical="center"/>
    </xf>
    <xf numFmtId="0" fontId="0" fillId="7" borderId="5" xfId="0" applyFill="1" applyBorder="1" applyAlignment="1">
      <alignment horizontal="center" vertical="center"/>
    </xf>
    <xf numFmtId="43" fontId="26" fillId="7" borderId="1" xfId="1" applyFont="1" applyFill="1" applyBorder="1">
      <alignment vertical="center"/>
    </xf>
    <xf numFmtId="43" fontId="26" fillId="2" borderId="1" xfId="1" applyFont="1" applyFill="1" applyBorder="1" applyAlignment="1"/>
    <xf numFmtId="43" fontId="26" fillId="2" borderId="1" xfId="1" applyFont="1" applyFill="1" applyBorder="1" applyAlignment="1">
      <alignment horizontal="right"/>
    </xf>
    <xf numFmtId="43" fontId="27" fillId="2" borderId="1" xfId="1" applyFont="1" applyFill="1" applyBorder="1" applyAlignment="1"/>
    <xf numFmtId="43" fontId="26" fillId="2" borderId="1" xfId="1" applyFont="1" applyFill="1" applyBorder="1" applyAlignment="1">
      <alignment horizontal="center" vertical="center"/>
    </xf>
    <xf numFmtId="43" fontId="27" fillId="2" borderId="1" xfId="1" applyFont="1" applyFill="1" applyBorder="1" applyAlignment="1">
      <alignment horizontal="center" vertical="center"/>
    </xf>
    <xf numFmtId="43" fontId="26" fillId="2" borderId="1" xfId="1" applyFont="1" applyFill="1" applyBorder="1">
      <alignment vertical="center"/>
    </xf>
    <xf numFmtId="0" fontId="0" fillId="2" borderId="1" xfId="0" applyFill="1" applyBorder="1" applyAlignment="1">
      <alignment vertical="center"/>
    </xf>
    <xf numFmtId="0" fontId="0" fillId="7" borderId="10" xfId="0" applyFill="1" applyBorder="1" applyAlignment="1">
      <alignment horizontal="center" vertical="center"/>
    </xf>
    <xf numFmtId="0" fontId="0" fillId="8" borderId="9" xfId="0" applyFill="1" applyBorder="1" applyAlignment="1">
      <alignment horizontal="center" vertical="center"/>
    </xf>
    <xf numFmtId="0" fontId="0" fillId="8" borderId="5" xfId="0" applyFill="1" applyBorder="1" applyAlignment="1">
      <alignment horizontal="center" vertical="center"/>
    </xf>
    <xf numFmtId="43" fontId="26" fillId="8" borderId="1" xfId="1" applyFont="1" applyFill="1" applyBorder="1">
      <alignment vertical="center"/>
    </xf>
    <xf numFmtId="0" fontId="0" fillId="8" borderId="1" xfId="0" applyFill="1" applyBorder="1" applyAlignment="1">
      <alignment horizontal="center" vertical="center"/>
    </xf>
    <xf numFmtId="43" fontId="26" fillId="3" borderId="1" xfId="1" applyFont="1" applyFill="1" applyBorder="1" applyAlignment="1"/>
    <xf numFmtId="43" fontId="27" fillId="3" borderId="1" xfId="1" applyFont="1" applyFill="1" applyBorder="1" applyAlignment="1"/>
    <xf numFmtId="43" fontId="28" fillId="2" borderId="1" xfId="1" applyFont="1" applyFill="1" applyBorder="1">
      <alignment vertical="center"/>
    </xf>
    <xf numFmtId="43" fontId="29" fillId="2" borderId="1" xfId="1" applyFont="1" applyFill="1" applyBorder="1">
      <alignment vertical="center"/>
    </xf>
    <xf numFmtId="43" fontId="29" fillId="3" borderId="1" xfId="1" applyFont="1" applyFill="1" applyBorder="1">
      <alignment vertical="center"/>
    </xf>
    <xf numFmtId="43" fontId="26" fillId="3" borderId="1" xfId="1" applyFont="1" applyFill="1" applyBorder="1">
      <alignment vertical="center"/>
    </xf>
    <xf numFmtId="0" fontId="0" fillId="8" borderId="10" xfId="0" applyFill="1" applyBorder="1" applyAlignment="1">
      <alignment horizontal="center" vertical="center"/>
    </xf>
    <xf numFmtId="0" fontId="0" fillId="9" borderId="9" xfId="0" applyFill="1" applyBorder="1" applyAlignment="1">
      <alignment horizontal="center" vertical="center"/>
    </xf>
    <xf numFmtId="43" fontId="26" fillId="9" borderId="1" xfId="1" applyFont="1" applyFill="1" applyBorder="1">
      <alignment vertical="center"/>
    </xf>
    <xf numFmtId="0" fontId="0" fillId="9" borderId="5" xfId="0" applyFill="1" applyBorder="1" applyAlignment="1">
      <alignment horizontal="center" vertical="center"/>
    </xf>
    <xf numFmtId="43" fontId="0" fillId="3" borderId="1" xfId="0" applyNumberFormat="1" applyFill="1" applyBorder="1" applyAlignment="1">
      <alignment vertical="center"/>
    </xf>
    <xf numFmtId="0" fontId="0" fillId="3" borderId="1" xfId="0" applyFill="1" applyBorder="1" applyAlignment="1">
      <alignment vertical="center"/>
    </xf>
    <xf numFmtId="43" fontId="28" fillId="3" borderId="1" xfId="1" applyFont="1" applyFill="1" applyBorder="1">
      <alignment vertical="center"/>
    </xf>
  </cellXfs>
  <cellStyles count="11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2" xfId="49"/>
    <cellStyle name="计算 2" xfId="50"/>
    <cellStyle name="3232 2 2" xfId="51"/>
    <cellStyle name="3232 2" xfId="52"/>
    <cellStyle name="40% - 强调文字颜色 4 2" xfId="53"/>
    <cellStyle name="40% - 强调文字颜色 1 2" xfId="54"/>
    <cellStyle name="3232 3" xfId="55"/>
    <cellStyle name="40% - 强调文字颜色 2 2" xfId="56"/>
    <cellStyle name="40% - 强调文字颜色 5 2" xfId="57"/>
    <cellStyle name="输出 2" xfId="58"/>
    <cellStyle name="适中 2" xfId="59"/>
    <cellStyle name="40% - 强调文字颜色 6 2" xfId="60"/>
    <cellStyle name="20% - 强调文字颜色 2 2" xfId="61"/>
    <cellStyle name="20% - 强调文字颜色 3 2" xfId="62"/>
    <cellStyle name="20% - 强调文字颜色 4 2" xfId="63"/>
    <cellStyle name="20% - 强调文字颜色 5 2" xfId="64"/>
    <cellStyle name="20% - 强调文字颜色 6 2" xfId="65"/>
    <cellStyle name="3232" xfId="66"/>
    <cellStyle name="40% - 强调文字颜色 3 2" xfId="67"/>
    <cellStyle name="60% - 强调文字颜色 1 2" xfId="68"/>
    <cellStyle name="60% - 强调文字颜色 2 2" xfId="69"/>
    <cellStyle name="60% - 强调文字颜色 3 2" xfId="70"/>
    <cellStyle name="60% - 强调文字颜色 4 2" xfId="71"/>
    <cellStyle name="60% - 强调文字颜色 5 2" xfId="72"/>
    <cellStyle name="60% - 强调文字颜色 6 2" xfId="73"/>
    <cellStyle name="百分比 2" xfId="74"/>
    <cellStyle name="百分比 2 2" xfId="75"/>
    <cellStyle name="百分比 3" xfId="76"/>
    <cellStyle name="标题 1 2" xfId="77"/>
    <cellStyle name="标题 2 2" xfId="78"/>
    <cellStyle name="标题 3 2" xfId="79"/>
    <cellStyle name="标题 4 2" xfId="80"/>
    <cellStyle name="千位分隔 3" xfId="81"/>
    <cellStyle name="标题 5" xfId="82"/>
    <cellStyle name="差 2" xfId="83"/>
    <cellStyle name="常规 2" xfId="84"/>
    <cellStyle name="常规 2 2" xfId="85"/>
    <cellStyle name="常规 2 3" xfId="86"/>
    <cellStyle name="常规 2 4" xfId="87"/>
    <cellStyle name="常规_经济技术指标明细" xfId="88"/>
    <cellStyle name="超链接 2" xfId="89"/>
    <cellStyle name="好 2" xfId="90"/>
    <cellStyle name="汇总 2" xfId="91"/>
    <cellStyle name="检查单元格 2" xfId="92"/>
    <cellStyle name="解释性文本 2" xfId="93"/>
    <cellStyle name="警告文本 2" xfId="94"/>
    <cellStyle name="链接单元格 2" xfId="95"/>
    <cellStyle name="千位分隔 2" xfId="96"/>
    <cellStyle name="千位分隔 2 2" xfId="97"/>
    <cellStyle name="千位分隔 4" xfId="98"/>
    <cellStyle name="强调文字颜色 1 2" xfId="99"/>
    <cellStyle name="强调文字颜色 2 2" xfId="100"/>
    <cellStyle name="强调文字颜色 3 2" xfId="101"/>
    <cellStyle name="强调文字颜色 4 2" xfId="102"/>
    <cellStyle name="强调文字颜色 5 2" xfId="103"/>
    <cellStyle name="强调文字颜色 6 2" xfId="104"/>
    <cellStyle name="输入 2" xfId="105"/>
    <cellStyle name="注释 2" xfId="106"/>
    <cellStyle name="常规 4" xfId="107"/>
    <cellStyle name="常规_Book1" xfId="108"/>
    <cellStyle name="常规_询标单价调整表" xfId="109"/>
  </cellStyles>
  <tableStyles count="0" defaultTableStyle="TableStyleMedium9"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externalLink" Target="externalLinks/externalLink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6.140\&#39033;&#30446;&#31649;&#29702;&#20013;&#24515;\&#36816;&#33829;&#36164;&#26009;&#24211;\&#21512;&#32422;&#37096;\&#26680;&#31639;&#37096;\&#37096;&#38376;&#24037;&#20316;\&#9733;&#21512;&#32422;&#37096;&#26376;&#24230;&#25253;&#34920;\&#22478;&#24066;&#20844;&#21496;&#26376;&#24230;&#25104;&#26412;&#32479;&#35745;\06.11.28&#25104;&#26412;&#26376;&#25253;\&#22825;&#27941;\&#22478;&#24066;&#39033;&#30446;\&#21271;&#23736;&#21326;&#24237;&#25104;&#26412;11.2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拨款台帐"/>
      <sheetName val="合同台帐"/>
      <sheetName val="集团模板"/>
      <sheetName val="成本指标明细"/>
    </sheetNames>
    <sheetDataSet>
      <sheetData sheetId="0"/>
      <sheetData sheetId="1"/>
      <sheetData sheetId="2"/>
      <sheetData sheetId="3"/>
    </sheetDataSet>
  </externalBook>
</externalLink>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C4"/>
  <sheetViews>
    <sheetView workbookViewId="0">
      <selection activeCell="G190" sqref="G190"/>
    </sheetView>
  </sheetViews>
  <sheetFormatPr defaultColWidth="9" defaultRowHeight="14.25" outlineLevelRow="3" outlineLevelCol="2"/>
  <sheetData>
    <row r="1" spans="1:3">
      <c r="A1">
        <v>0</v>
      </c>
      <c r="B1">
        <v>0.3</v>
      </c>
      <c r="C1">
        <v>0</v>
      </c>
    </row>
    <row r="2" spans="1:3">
      <c r="A2">
        <v>0.5</v>
      </c>
      <c r="B2">
        <v>0.4</v>
      </c>
      <c r="C2">
        <v>0.05</v>
      </c>
    </row>
    <row r="3" spans="1:3">
      <c r="A3">
        <v>1</v>
      </c>
      <c r="B3">
        <v>0.5</v>
      </c>
      <c r="C3">
        <v>0.15</v>
      </c>
    </row>
    <row r="4" spans="1:3">
      <c r="A4">
        <v>2</v>
      </c>
      <c r="B4">
        <v>0.6</v>
      </c>
      <c r="C4">
        <v>0.35</v>
      </c>
    </row>
  </sheetData>
  <pageMargins left="0.699305555555556" right="0.699305555555556"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H181"/>
  <sheetViews>
    <sheetView zoomScale="115" zoomScaleNormal="115" topLeftCell="A102" workbookViewId="0">
      <selection activeCell="F162" sqref="F162"/>
    </sheetView>
  </sheetViews>
  <sheetFormatPr defaultColWidth="9" defaultRowHeight="24" customHeight="1" outlineLevelCol="7"/>
  <cols>
    <col min="1" max="1" width="3.875" style="14" customWidth="1"/>
    <col min="2" max="2" width="13.625" style="14" customWidth="1"/>
    <col min="3" max="3" width="5.375" style="14" customWidth="1"/>
    <col min="4" max="6" width="9" style="14"/>
    <col min="7" max="7" width="18.875" style="14" customWidth="1"/>
    <col min="8" max="8" width="12.25" style="14" customWidth="1"/>
    <col min="9" max="16384" width="9" style="14"/>
  </cols>
  <sheetData>
    <row r="1" s="14" customFormat="1" customHeight="1" spans="1:8">
      <c r="A1" s="16" t="s">
        <v>168</v>
      </c>
      <c r="B1" s="16"/>
      <c r="C1" s="16"/>
      <c r="D1" s="16"/>
      <c r="E1" s="16"/>
      <c r="F1" s="16"/>
      <c r="G1" s="16"/>
      <c r="H1" s="16"/>
    </row>
    <row r="2" s="14" customFormat="1" customHeight="1" spans="1:8">
      <c r="A2" s="10" t="s">
        <v>128</v>
      </c>
      <c r="B2" s="10" t="s">
        <v>169</v>
      </c>
      <c r="C2" s="10" t="s">
        <v>131</v>
      </c>
      <c r="D2" s="10" t="s">
        <v>170</v>
      </c>
      <c r="E2" s="10" t="s">
        <v>171</v>
      </c>
      <c r="F2" s="10" t="s">
        <v>172</v>
      </c>
      <c r="G2" s="10" t="s">
        <v>135</v>
      </c>
      <c r="H2" s="10" t="s">
        <v>173</v>
      </c>
    </row>
    <row r="3" s="14" customFormat="1" customHeight="1" spans="1:8">
      <c r="A3" s="10">
        <v>1</v>
      </c>
      <c r="B3" s="10" t="s">
        <v>174</v>
      </c>
      <c r="C3" s="10" t="s">
        <v>175</v>
      </c>
      <c r="D3" s="17">
        <v>0.9</v>
      </c>
      <c r="E3" s="17">
        <v>2</v>
      </c>
      <c r="F3" s="17">
        <f>D3*E3</f>
        <v>1.8</v>
      </c>
      <c r="G3" s="18" t="s">
        <v>176</v>
      </c>
      <c r="H3" s="10" t="s">
        <v>177</v>
      </c>
    </row>
    <row r="4" s="14" customFormat="1" customHeight="1" spans="1:8">
      <c r="A4" s="10">
        <v>2</v>
      </c>
      <c r="B4" s="10" t="s">
        <v>178</v>
      </c>
      <c r="C4" s="10" t="s">
        <v>175</v>
      </c>
      <c r="D4" s="17">
        <v>12</v>
      </c>
      <c r="E4" s="17">
        <v>0.18</v>
      </c>
      <c r="F4" s="17">
        <f t="shared" ref="F4:F6" si="0">E4*D4</f>
        <v>2.16</v>
      </c>
      <c r="G4" s="18" t="s">
        <v>179</v>
      </c>
      <c r="H4" s="10" t="s">
        <v>180</v>
      </c>
    </row>
    <row r="5" s="14" customFormat="1" customHeight="1" spans="1:8">
      <c r="A5" s="10">
        <v>3</v>
      </c>
      <c r="B5" s="10" t="s">
        <v>181</v>
      </c>
      <c r="C5" s="10" t="s">
        <v>175</v>
      </c>
      <c r="D5" s="17">
        <v>4.8</v>
      </c>
      <c r="E5" s="17">
        <v>2.2</v>
      </c>
      <c r="F5" s="17">
        <f t="shared" si="0"/>
        <v>10.56</v>
      </c>
      <c r="G5" s="18" t="s">
        <v>182</v>
      </c>
      <c r="H5" s="10" t="s">
        <v>180</v>
      </c>
    </row>
    <row r="6" s="14" customFormat="1" customHeight="1" spans="1:8">
      <c r="A6" s="10">
        <v>4</v>
      </c>
      <c r="B6" s="10" t="s">
        <v>183</v>
      </c>
      <c r="C6" s="10" t="s">
        <v>175</v>
      </c>
      <c r="D6" s="17">
        <v>15</v>
      </c>
      <c r="E6" s="17">
        <v>0.08</v>
      </c>
      <c r="F6" s="17">
        <f t="shared" si="0"/>
        <v>1.2</v>
      </c>
      <c r="G6" s="18" t="s">
        <v>184</v>
      </c>
      <c r="H6" s="10" t="s">
        <v>180</v>
      </c>
    </row>
    <row r="7" s="14" customFormat="1" ht="20" customHeight="1" spans="1:8">
      <c r="A7" s="10">
        <v>5</v>
      </c>
      <c r="B7" s="10" t="s">
        <v>185</v>
      </c>
      <c r="C7" s="10" t="s">
        <v>186</v>
      </c>
      <c r="D7" s="19"/>
      <c r="E7" s="19"/>
      <c r="F7" s="17">
        <v>0.5</v>
      </c>
      <c r="G7" s="19"/>
      <c r="H7" s="10"/>
    </row>
    <row r="8" s="14" customFormat="1" customHeight="1" spans="1:8">
      <c r="A8" s="10">
        <v>6</v>
      </c>
      <c r="B8" s="10" t="s">
        <v>187</v>
      </c>
      <c r="C8" s="10" t="s">
        <v>188</v>
      </c>
      <c r="D8" s="19"/>
      <c r="E8" s="19"/>
      <c r="F8" s="17">
        <v>29</v>
      </c>
      <c r="G8" s="19"/>
      <c r="H8" s="19"/>
    </row>
    <row r="9" s="14" customFormat="1" ht="19" customHeight="1" spans="1:8">
      <c r="A9" s="10">
        <v>7</v>
      </c>
      <c r="B9" s="10" t="s">
        <v>189</v>
      </c>
      <c r="C9" s="10" t="s">
        <v>188</v>
      </c>
      <c r="D9" s="19"/>
      <c r="E9" s="19"/>
      <c r="F9" s="19"/>
      <c r="G9" s="19"/>
      <c r="H9" s="19"/>
    </row>
    <row r="10" s="15" customFormat="1" ht="21" customHeight="1" spans="1:8">
      <c r="A10" s="20">
        <v>8</v>
      </c>
      <c r="B10" s="20" t="s">
        <v>190</v>
      </c>
      <c r="C10" s="20" t="s">
        <v>188</v>
      </c>
      <c r="D10" s="21"/>
      <c r="E10" s="21"/>
      <c r="F10" s="20">
        <f>+F3+F4+F5+F6+F7+F8+F9</f>
        <v>45.22</v>
      </c>
      <c r="G10" s="21"/>
      <c r="H10" s="21"/>
    </row>
    <row r="11" s="14" customFormat="1" ht="21" customHeight="1" spans="1:8">
      <c r="A11" s="10">
        <v>9</v>
      </c>
      <c r="B11" s="10" t="s">
        <v>191</v>
      </c>
      <c r="C11" s="10" t="s">
        <v>188</v>
      </c>
      <c r="D11" s="19"/>
      <c r="E11" s="19"/>
      <c r="F11" s="22">
        <v>0.7</v>
      </c>
      <c r="G11" s="19"/>
      <c r="H11" s="19"/>
    </row>
    <row r="12" s="14" customFormat="1" ht="21" customHeight="1" spans="1:8">
      <c r="A12" s="10">
        <v>10</v>
      </c>
      <c r="B12" s="10" t="s">
        <v>192</v>
      </c>
      <c r="C12" s="10" t="s">
        <v>188</v>
      </c>
      <c r="D12" s="19"/>
      <c r="E12" s="19"/>
      <c r="F12" s="17">
        <v>5</v>
      </c>
      <c r="G12" s="19"/>
      <c r="H12" s="19"/>
    </row>
    <row r="13" s="14" customFormat="1" ht="21" customHeight="1" spans="1:8">
      <c r="A13" s="10">
        <v>11</v>
      </c>
      <c r="B13" s="10" t="s">
        <v>193</v>
      </c>
      <c r="C13" s="10" t="s">
        <v>188</v>
      </c>
      <c r="D13" s="19"/>
      <c r="E13" s="23">
        <v>0.03</v>
      </c>
      <c r="F13" s="17">
        <f>(F12+F11+F10)*E13</f>
        <v>1.5276</v>
      </c>
      <c r="G13" s="19"/>
      <c r="H13" s="19"/>
    </row>
    <row r="14" s="14" customFormat="1" ht="18" customHeight="1" spans="1:8">
      <c r="A14" s="10">
        <v>12</v>
      </c>
      <c r="B14" s="10" t="s">
        <v>194</v>
      </c>
      <c r="C14" s="10" t="s">
        <v>188</v>
      </c>
      <c r="D14" s="19"/>
      <c r="E14" s="23">
        <v>0.02</v>
      </c>
      <c r="F14" s="17">
        <f>(F13+F12+F11+F10)*E14</f>
        <v>1.048952</v>
      </c>
      <c r="G14" s="19"/>
      <c r="H14" s="19"/>
    </row>
    <row r="15" s="14" customFormat="1" ht="21" customHeight="1" spans="1:8">
      <c r="A15" s="10">
        <v>13</v>
      </c>
      <c r="B15" s="10" t="s">
        <v>195</v>
      </c>
      <c r="C15" s="10" t="s">
        <v>188</v>
      </c>
      <c r="D15" s="19"/>
      <c r="E15" s="23">
        <v>0.09</v>
      </c>
      <c r="F15" s="17">
        <f>(F14+F13+F12+F11+F10)*E15</f>
        <v>4.81468968</v>
      </c>
      <c r="G15" s="19"/>
      <c r="H15" s="19"/>
    </row>
    <row r="16" s="14" customFormat="1" ht="22" customHeight="1" spans="1:8">
      <c r="A16" s="10">
        <v>14</v>
      </c>
      <c r="B16" s="10" t="s">
        <v>196</v>
      </c>
      <c r="C16" s="10" t="s">
        <v>197</v>
      </c>
      <c r="D16" s="19"/>
      <c r="E16" s="19"/>
      <c r="F16" s="17">
        <f>F15+F14+F13+F12+F11+F10</f>
        <v>58.31124168</v>
      </c>
      <c r="G16" s="19"/>
      <c r="H16" s="24"/>
    </row>
    <row r="17" customFormat="1" ht="19" customHeight="1" spans="1:8">
      <c r="A17" s="16" t="s">
        <v>198</v>
      </c>
      <c r="B17" s="16"/>
      <c r="C17" s="16"/>
      <c r="D17" s="16"/>
      <c r="E17" s="16"/>
      <c r="F17" s="16"/>
      <c r="G17" s="16"/>
      <c r="H17" s="16"/>
    </row>
    <row r="18" customFormat="1" customHeight="1" spans="1:8">
      <c r="A18" s="10" t="s">
        <v>128</v>
      </c>
      <c r="B18" s="10" t="s">
        <v>169</v>
      </c>
      <c r="C18" s="10" t="s">
        <v>131</v>
      </c>
      <c r="D18" s="10" t="s">
        <v>170</v>
      </c>
      <c r="E18" s="10" t="s">
        <v>171</v>
      </c>
      <c r="F18" s="10" t="s">
        <v>172</v>
      </c>
      <c r="G18" s="10" t="s">
        <v>135</v>
      </c>
      <c r="H18" s="10" t="s">
        <v>173</v>
      </c>
    </row>
    <row r="19" customFormat="1" customHeight="1" spans="1:8">
      <c r="A19" s="10">
        <v>1</v>
      </c>
      <c r="B19" s="10" t="s">
        <v>174</v>
      </c>
      <c r="C19" s="10" t="s">
        <v>175</v>
      </c>
      <c r="D19" s="17">
        <v>0.9</v>
      </c>
      <c r="E19" s="17">
        <v>2</v>
      </c>
      <c r="F19" s="17">
        <f>D19*E19</f>
        <v>1.8</v>
      </c>
      <c r="G19" s="18" t="s">
        <v>176</v>
      </c>
      <c r="H19" s="10" t="s">
        <v>177</v>
      </c>
    </row>
    <row r="20" customFormat="1" customHeight="1" spans="1:8">
      <c r="A20" s="10">
        <v>2</v>
      </c>
      <c r="B20" s="10" t="s">
        <v>199</v>
      </c>
      <c r="C20" s="10" t="s">
        <v>175</v>
      </c>
      <c r="D20" s="17">
        <v>11</v>
      </c>
      <c r="E20" s="17">
        <v>0.18</v>
      </c>
      <c r="F20" s="17">
        <f t="shared" ref="F20:F22" si="1">E20*D20</f>
        <v>1.98</v>
      </c>
      <c r="G20" s="18" t="s">
        <v>179</v>
      </c>
      <c r="H20" s="10" t="s">
        <v>180</v>
      </c>
    </row>
    <row r="21" customFormat="1" customHeight="1" spans="1:8">
      <c r="A21" s="10">
        <v>3</v>
      </c>
      <c r="B21" s="10" t="s">
        <v>200</v>
      </c>
      <c r="C21" s="10" t="s">
        <v>175</v>
      </c>
      <c r="D21" s="17">
        <v>2.9</v>
      </c>
      <c r="E21" s="17">
        <v>3.2</v>
      </c>
      <c r="F21" s="17">
        <f t="shared" si="1"/>
        <v>9.28</v>
      </c>
      <c r="G21" s="18" t="s">
        <v>201</v>
      </c>
      <c r="H21" s="10" t="s">
        <v>180</v>
      </c>
    </row>
    <row r="22" customFormat="1" ht="23" customHeight="1" spans="1:8">
      <c r="A22" s="10">
        <v>4</v>
      </c>
      <c r="B22" s="10" t="s">
        <v>183</v>
      </c>
      <c r="C22" s="10" t="s">
        <v>175</v>
      </c>
      <c r="D22" s="17">
        <v>15</v>
      </c>
      <c r="E22" s="17">
        <v>0.08</v>
      </c>
      <c r="F22" s="17">
        <f t="shared" si="1"/>
        <v>1.2</v>
      </c>
      <c r="G22" s="18" t="s">
        <v>184</v>
      </c>
      <c r="H22" s="10" t="s">
        <v>180</v>
      </c>
    </row>
    <row r="23" customFormat="1" ht="21" customHeight="1" spans="1:8">
      <c r="A23" s="10">
        <v>5</v>
      </c>
      <c r="B23" s="10" t="s">
        <v>185</v>
      </c>
      <c r="C23" s="10" t="s">
        <v>186</v>
      </c>
      <c r="D23" s="19"/>
      <c r="E23" s="19"/>
      <c r="F23" s="17">
        <v>0.5</v>
      </c>
      <c r="G23" s="19"/>
      <c r="H23" s="10"/>
    </row>
    <row r="24" customFormat="1" customHeight="1" spans="1:8">
      <c r="A24" s="10">
        <v>6</v>
      </c>
      <c r="B24" s="10" t="s">
        <v>187</v>
      </c>
      <c r="C24" s="10" t="s">
        <v>188</v>
      </c>
      <c r="D24" s="19"/>
      <c r="E24" s="19"/>
      <c r="F24" s="17">
        <v>28</v>
      </c>
      <c r="G24" s="19"/>
      <c r="H24" s="19"/>
    </row>
    <row r="25" customFormat="1" ht="17" customHeight="1" spans="1:8">
      <c r="A25" s="10">
        <v>7</v>
      </c>
      <c r="B25" s="10" t="s">
        <v>189</v>
      </c>
      <c r="C25" s="10" t="s">
        <v>188</v>
      </c>
      <c r="D25" s="19"/>
      <c r="E25" s="19"/>
      <c r="F25" s="19"/>
      <c r="G25" s="19"/>
      <c r="H25" s="19"/>
    </row>
    <row r="26" customFormat="1" ht="17" customHeight="1" spans="1:8">
      <c r="A26" s="20">
        <v>8</v>
      </c>
      <c r="B26" s="20" t="s">
        <v>190</v>
      </c>
      <c r="C26" s="20" t="s">
        <v>188</v>
      </c>
      <c r="D26" s="21"/>
      <c r="E26" s="21"/>
      <c r="F26" s="20">
        <f>+F19+F20+F21+F22+F23+F24+F25</f>
        <v>42.76</v>
      </c>
      <c r="G26" s="21"/>
      <c r="H26" s="21"/>
    </row>
    <row r="27" customFormat="1" ht="17" customHeight="1" spans="1:8">
      <c r="A27" s="10">
        <v>9</v>
      </c>
      <c r="B27" s="10" t="s">
        <v>191</v>
      </c>
      <c r="C27" s="10" t="s">
        <v>188</v>
      </c>
      <c r="D27" s="19"/>
      <c r="E27" s="19"/>
      <c r="F27" s="22">
        <v>0.7</v>
      </c>
      <c r="G27" s="19"/>
      <c r="H27" s="19"/>
    </row>
    <row r="28" customFormat="1" ht="17" customHeight="1" spans="1:8">
      <c r="A28" s="10">
        <v>10</v>
      </c>
      <c r="B28" s="10" t="s">
        <v>192</v>
      </c>
      <c r="C28" s="10" t="s">
        <v>188</v>
      </c>
      <c r="D28" s="19"/>
      <c r="E28" s="19"/>
      <c r="F28" s="17">
        <v>5</v>
      </c>
      <c r="G28" s="19"/>
      <c r="H28" s="19"/>
    </row>
    <row r="29" customFormat="1" ht="17" customHeight="1" spans="1:8">
      <c r="A29" s="10">
        <v>11</v>
      </c>
      <c r="B29" s="10" t="s">
        <v>193</v>
      </c>
      <c r="C29" s="10" t="s">
        <v>188</v>
      </c>
      <c r="D29" s="19"/>
      <c r="E29" s="23">
        <v>0.03</v>
      </c>
      <c r="F29" s="17">
        <f>(F28+F27+F26)*E29</f>
        <v>1.4538</v>
      </c>
      <c r="G29" s="19"/>
      <c r="H29" s="19"/>
    </row>
    <row r="30" customFormat="1" ht="17" customHeight="1" spans="1:8">
      <c r="A30" s="10">
        <v>12</v>
      </c>
      <c r="B30" s="10" t="s">
        <v>194</v>
      </c>
      <c r="C30" s="10" t="s">
        <v>188</v>
      </c>
      <c r="D30" s="19"/>
      <c r="E30" s="23">
        <f>E14</f>
        <v>0.02</v>
      </c>
      <c r="F30" s="17">
        <f>(F29+F28+F27+F26)*E30</f>
        <v>0.998276</v>
      </c>
      <c r="G30" s="19"/>
      <c r="H30" s="19"/>
    </row>
    <row r="31" customFormat="1" ht="17" customHeight="1" spans="1:8">
      <c r="A31" s="10">
        <v>13</v>
      </c>
      <c r="B31" s="10" t="s">
        <v>195</v>
      </c>
      <c r="C31" s="10" t="s">
        <v>188</v>
      </c>
      <c r="D31" s="19"/>
      <c r="E31" s="23">
        <v>0.09</v>
      </c>
      <c r="F31" s="17">
        <f>(F30+F29+F28+F27+F26)*E31</f>
        <v>4.58208684</v>
      </c>
      <c r="G31" s="19"/>
      <c r="H31" s="19"/>
    </row>
    <row r="32" customFormat="1" ht="22" customHeight="1" spans="1:8">
      <c r="A32" s="10">
        <v>14</v>
      </c>
      <c r="B32" s="10" t="s">
        <v>196</v>
      </c>
      <c r="C32" s="10" t="s">
        <v>197</v>
      </c>
      <c r="D32" s="19"/>
      <c r="E32" s="19"/>
      <c r="F32" s="17">
        <f>F31+F30+F29+F28+F27+F26</f>
        <v>55.49416284</v>
      </c>
      <c r="G32" s="19"/>
      <c r="H32" s="24"/>
    </row>
    <row r="33" customHeight="1" spans="1:8">
      <c r="A33" s="16" t="s">
        <v>202</v>
      </c>
      <c r="B33" s="16"/>
      <c r="C33" s="16"/>
      <c r="D33" s="16"/>
      <c r="E33" s="16"/>
      <c r="F33" s="16"/>
      <c r="G33" s="16"/>
      <c r="H33" s="16"/>
    </row>
    <row r="34" customHeight="1" spans="1:8">
      <c r="A34" s="10" t="s">
        <v>128</v>
      </c>
      <c r="B34" s="10" t="s">
        <v>169</v>
      </c>
      <c r="C34" s="10" t="s">
        <v>131</v>
      </c>
      <c r="D34" s="10" t="s">
        <v>170</v>
      </c>
      <c r="E34" s="10" t="s">
        <v>171</v>
      </c>
      <c r="F34" s="10" t="s">
        <v>172</v>
      </c>
      <c r="G34" s="10" t="s">
        <v>135</v>
      </c>
      <c r="H34" s="10" t="s">
        <v>173</v>
      </c>
    </row>
    <row r="35" customHeight="1" spans="1:8">
      <c r="A35" s="10">
        <v>1</v>
      </c>
      <c r="B35" s="10" t="s">
        <v>174</v>
      </c>
      <c r="C35" s="10" t="s">
        <v>175</v>
      </c>
      <c r="D35" s="17">
        <v>1</v>
      </c>
      <c r="E35" s="17">
        <v>2</v>
      </c>
      <c r="F35" s="17">
        <f t="shared" ref="F35:F37" si="2">D35*E35</f>
        <v>2</v>
      </c>
      <c r="G35" s="18" t="s">
        <v>203</v>
      </c>
      <c r="H35" s="10" t="s">
        <v>177</v>
      </c>
    </row>
    <row r="36" customHeight="1" spans="1:8">
      <c r="A36" s="10">
        <v>2</v>
      </c>
      <c r="B36" s="10" t="s">
        <v>204</v>
      </c>
      <c r="C36" s="10" t="s">
        <v>175</v>
      </c>
      <c r="D36" s="17">
        <v>10</v>
      </c>
      <c r="E36" s="17">
        <v>0.12</v>
      </c>
      <c r="F36" s="17">
        <f t="shared" si="2"/>
        <v>1.2</v>
      </c>
      <c r="G36" s="18" t="s">
        <v>205</v>
      </c>
      <c r="H36" s="10" t="s">
        <v>180</v>
      </c>
    </row>
    <row r="37" customHeight="1" spans="1:8">
      <c r="A37" s="10">
        <v>3</v>
      </c>
      <c r="B37" s="10" t="s">
        <v>206</v>
      </c>
      <c r="C37" s="10" t="s">
        <v>175</v>
      </c>
      <c r="D37" s="17">
        <v>12</v>
      </c>
      <c r="E37" s="17">
        <v>0.5</v>
      </c>
      <c r="F37" s="17">
        <f t="shared" si="2"/>
        <v>6</v>
      </c>
      <c r="G37" s="18" t="s">
        <v>207</v>
      </c>
      <c r="H37" s="10" t="s">
        <v>180</v>
      </c>
    </row>
    <row r="38" customHeight="1" spans="1:8">
      <c r="A38" s="10">
        <v>4</v>
      </c>
      <c r="B38" s="10" t="s">
        <v>183</v>
      </c>
      <c r="C38" s="10" t="s">
        <v>175</v>
      </c>
      <c r="D38" s="19"/>
      <c r="E38" s="19"/>
      <c r="F38" s="19"/>
      <c r="G38" s="18" t="s">
        <v>208</v>
      </c>
      <c r="H38" s="10" t="s">
        <v>209</v>
      </c>
    </row>
    <row r="39" ht="22" customHeight="1" spans="1:8">
      <c r="A39" s="10">
        <v>5</v>
      </c>
      <c r="B39" s="10" t="s">
        <v>185</v>
      </c>
      <c r="C39" s="10" t="s">
        <v>186</v>
      </c>
      <c r="D39" s="19"/>
      <c r="E39" s="19"/>
      <c r="F39" s="10">
        <v>0.5</v>
      </c>
      <c r="G39" s="19"/>
      <c r="H39" s="10"/>
    </row>
    <row r="40" customHeight="1" spans="1:8">
      <c r="A40" s="10">
        <v>6</v>
      </c>
      <c r="B40" s="10" t="s">
        <v>187</v>
      </c>
      <c r="C40" s="10" t="s">
        <v>188</v>
      </c>
      <c r="D40" s="19"/>
      <c r="E40" s="19"/>
      <c r="F40" s="10">
        <v>32</v>
      </c>
      <c r="G40" s="19"/>
      <c r="H40" s="19"/>
    </row>
    <row r="41" ht="20" customHeight="1" spans="1:8">
      <c r="A41" s="10">
        <v>7</v>
      </c>
      <c r="B41" s="10" t="s">
        <v>189</v>
      </c>
      <c r="C41" s="10" t="s">
        <v>188</v>
      </c>
      <c r="D41" s="19"/>
      <c r="E41" s="19"/>
      <c r="F41" s="19"/>
      <c r="G41" s="19"/>
      <c r="H41" s="19"/>
    </row>
    <row r="42" ht="20" customHeight="1" spans="1:8">
      <c r="A42" s="20">
        <v>8</v>
      </c>
      <c r="B42" s="20" t="s">
        <v>190</v>
      </c>
      <c r="C42" s="20" t="s">
        <v>188</v>
      </c>
      <c r="D42" s="21"/>
      <c r="E42" s="21"/>
      <c r="F42" s="20">
        <f>SUM(F35:F41)</f>
        <v>41.7</v>
      </c>
      <c r="G42" s="21"/>
      <c r="H42" s="21"/>
    </row>
    <row r="43" ht="20" customHeight="1" spans="1:8">
      <c r="A43" s="10">
        <v>9</v>
      </c>
      <c r="B43" s="10" t="s">
        <v>191</v>
      </c>
      <c r="C43" s="10" t="s">
        <v>188</v>
      </c>
      <c r="D43" s="19"/>
      <c r="E43" s="19"/>
      <c r="F43" s="22">
        <v>0.7</v>
      </c>
      <c r="G43" s="19"/>
      <c r="H43" s="19"/>
    </row>
    <row r="44" ht="20" customHeight="1" spans="1:8">
      <c r="A44" s="10">
        <v>10</v>
      </c>
      <c r="B44" s="10" t="s">
        <v>192</v>
      </c>
      <c r="C44" s="10" t="s">
        <v>188</v>
      </c>
      <c r="D44" s="19"/>
      <c r="E44" s="19"/>
      <c r="F44" s="10">
        <v>3.5</v>
      </c>
      <c r="G44" s="19"/>
      <c r="H44" s="19"/>
    </row>
    <row r="45" ht="20" customHeight="1" spans="1:8">
      <c r="A45" s="10">
        <v>11</v>
      </c>
      <c r="B45" s="10" t="s">
        <v>193</v>
      </c>
      <c r="C45" s="10" t="s">
        <v>188</v>
      </c>
      <c r="D45" s="19"/>
      <c r="E45" s="23">
        <v>0.03</v>
      </c>
      <c r="F45" s="17">
        <f>(F44+F43+F42)*E45</f>
        <v>1.377</v>
      </c>
      <c r="G45" s="19"/>
      <c r="H45" s="19"/>
    </row>
    <row r="46" ht="20" customHeight="1" spans="1:8">
      <c r="A46" s="10">
        <v>12</v>
      </c>
      <c r="B46" s="10" t="s">
        <v>194</v>
      </c>
      <c r="C46" s="10" t="s">
        <v>188</v>
      </c>
      <c r="D46" s="19"/>
      <c r="E46" s="23">
        <f>E30</f>
        <v>0.02</v>
      </c>
      <c r="F46" s="17">
        <f>(F45+F44+F43+F42)*E46</f>
        <v>0.94554</v>
      </c>
      <c r="G46" s="19"/>
      <c r="H46" s="19"/>
    </row>
    <row r="47" ht="20" customHeight="1" spans="1:8">
      <c r="A47" s="10">
        <v>13</v>
      </c>
      <c r="B47" s="10" t="s">
        <v>195</v>
      </c>
      <c r="C47" s="10" t="s">
        <v>188</v>
      </c>
      <c r="D47" s="19"/>
      <c r="E47" s="23">
        <v>0.09</v>
      </c>
      <c r="F47" s="17">
        <f>(F46+F45+F44+F43+F42)*E47</f>
        <v>4.3400286</v>
      </c>
      <c r="G47" s="19"/>
      <c r="H47" s="19"/>
    </row>
    <row r="48" customHeight="1" spans="1:8">
      <c r="A48" s="10">
        <v>14</v>
      </c>
      <c r="B48" s="10" t="s">
        <v>196</v>
      </c>
      <c r="C48" s="10" t="s">
        <v>197</v>
      </c>
      <c r="D48" s="19"/>
      <c r="E48" s="19"/>
      <c r="F48" s="17">
        <f>F47+F46+F45+F44+F43+F42</f>
        <v>52.5625686</v>
      </c>
      <c r="G48" s="19"/>
      <c r="H48" s="24"/>
    </row>
    <row r="49" ht="21" customHeight="1" spans="1:8">
      <c r="A49" s="16" t="s">
        <v>210</v>
      </c>
      <c r="B49" s="16"/>
      <c r="C49" s="16"/>
      <c r="D49" s="16"/>
      <c r="E49" s="16"/>
      <c r="F49" s="16"/>
      <c r="G49" s="16"/>
      <c r="H49" s="16"/>
    </row>
    <row r="50" customHeight="1" spans="1:8">
      <c r="A50" s="10" t="s">
        <v>128</v>
      </c>
      <c r="B50" s="10" t="s">
        <v>169</v>
      </c>
      <c r="C50" s="10" t="s">
        <v>131</v>
      </c>
      <c r="D50" s="10" t="s">
        <v>170</v>
      </c>
      <c r="E50" s="10" t="s">
        <v>171</v>
      </c>
      <c r="F50" s="10" t="s">
        <v>172</v>
      </c>
      <c r="G50" s="10" t="s">
        <v>135</v>
      </c>
      <c r="H50" s="10" t="s">
        <v>173</v>
      </c>
    </row>
    <row r="51" customHeight="1" spans="1:8">
      <c r="A51" s="10">
        <v>1</v>
      </c>
      <c r="B51" s="10" t="s">
        <v>200</v>
      </c>
      <c r="C51" s="10" t="s">
        <v>175</v>
      </c>
      <c r="D51" s="10">
        <f>D21</f>
        <v>2.9</v>
      </c>
      <c r="E51" s="10">
        <v>2.5</v>
      </c>
      <c r="F51" s="10">
        <f>E51*D51</f>
        <v>7.25</v>
      </c>
      <c r="G51" s="18" t="s">
        <v>211</v>
      </c>
      <c r="H51" s="10" t="s">
        <v>180</v>
      </c>
    </row>
    <row r="52" customHeight="1" spans="1:8">
      <c r="A52" s="10">
        <v>2</v>
      </c>
      <c r="B52" s="10" t="s">
        <v>183</v>
      </c>
      <c r="C52" s="10" t="s">
        <v>175</v>
      </c>
      <c r="D52" s="10">
        <f>D6</f>
        <v>15</v>
      </c>
      <c r="E52" s="10">
        <f>E6</f>
        <v>0.08</v>
      </c>
      <c r="F52" s="10">
        <f>E52*D52</f>
        <v>1.2</v>
      </c>
      <c r="G52" s="18" t="s">
        <v>212</v>
      </c>
      <c r="H52" s="10" t="s">
        <v>180</v>
      </c>
    </row>
    <row r="53" ht="29" customHeight="1" spans="1:8">
      <c r="A53" s="10">
        <v>3</v>
      </c>
      <c r="B53" s="10" t="s">
        <v>187</v>
      </c>
      <c r="C53" s="10" t="s">
        <v>188</v>
      </c>
      <c r="D53" s="19"/>
      <c r="E53" s="10"/>
      <c r="F53" s="10">
        <v>10</v>
      </c>
      <c r="G53" s="19"/>
      <c r="H53" s="19"/>
    </row>
    <row r="54" ht="22" customHeight="1" spans="1:8">
      <c r="A54" s="10">
        <v>4</v>
      </c>
      <c r="B54" s="10" t="s">
        <v>189</v>
      </c>
      <c r="C54" s="10" t="s">
        <v>188</v>
      </c>
      <c r="D54" s="19"/>
      <c r="E54" s="10"/>
      <c r="F54" s="10"/>
      <c r="G54" s="19"/>
      <c r="H54" s="19"/>
    </row>
    <row r="55" customHeight="1" spans="1:8">
      <c r="A55" s="20">
        <v>5</v>
      </c>
      <c r="B55" s="20" t="s">
        <v>190</v>
      </c>
      <c r="C55" s="20" t="s">
        <v>188</v>
      </c>
      <c r="D55" s="19"/>
      <c r="E55" s="10"/>
      <c r="F55" s="20">
        <f>SUM(F51:F54)</f>
        <v>18.45</v>
      </c>
      <c r="G55" s="19"/>
      <c r="H55" s="19"/>
    </row>
    <row r="56" ht="22" customHeight="1" spans="1:8">
      <c r="A56" s="10">
        <v>6</v>
      </c>
      <c r="B56" s="10" t="s">
        <v>191</v>
      </c>
      <c r="C56" s="10" t="s">
        <v>188</v>
      </c>
      <c r="D56" s="19"/>
      <c r="E56" s="10"/>
      <c r="F56" s="10"/>
      <c r="G56" s="19"/>
      <c r="H56" s="19"/>
    </row>
    <row r="57" ht="22" customHeight="1" spans="1:8">
      <c r="A57" s="10">
        <v>7</v>
      </c>
      <c r="B57" s="10" t="s">
        <v>192</v>
      </c>
      <c r="C57" s="10" t="s">
        <v>188</v>
      </c>
      <c r="D57" s="19"/>
      <c r="E57" s="10"/>
      <c r="F57" s="10">
        <v>2</v>
      </c>
      <c r="G57" s="19"/>
      <c r="H57" s="19"/>
    </row>
    <row r="58" ht="22" customHeight="1" spans="1:8">
      <c r="A58" s="10">
        <v>8</v>
      </c>
      <c r="B58" s="10" t="s">
        <v>193</v>
      </c>
      <c r="C58" s="10" t="s">
        <v>188</v>
      </c>
      <c r="D58" s="19"/>
      <c r="E58" s="23">
        <v>0.03</v>
      </c>
      <c r="F58" s="17">
        <f>(F57+F56+F55)*E58</f>
        <v>0.6135</v>
      </c>
      <c r="G58" s="19"/>
      <c r="H58" s="19"/>
    </row>
    <row r="59" ht="22" customHeight="1" spans="1:8">
      <c r="A59" s="10">
        <v>9</v>
      </c>
      <c r="B59" s="10" t="s">
        <v>194</v>
      </c>
      <c r="C59" s="10" t="s">
        <v>188</v>
      </c>
      <c r="D59" s="19"/>
      <c r="E59" s="23">
        <f>E46</f>
        <v>0.02</v>
      </c>
      <c r="F59" s="17">
        <f>(F58+F57+F56+F55)*E59</f>
        <v>0.42127</v>
      </c>
      <c r="G59" s="19"/>
      <c r="H59" s="19"/>
    </row>
    <row r="60" ht="22" customHeight="1" spans="1:8">
      <c r="A60" s="10">
        <v>10</v>
      </c>
      <c r="B60" s="10" t="s">
        <v>195</v>
      </c>
      <c r="C60" s="10" t="s">
        <v>188</v>
      </c>
      <c r="D60" s="19"/>
      <c r="E60" s="23">
        <v>0.09</v>
      </c>
      <c r="F60" s="17">
        <f>(F59+F58+F57+F56+F55)*E60</f>
        <v>1.9336293</v>
      </c>
      <c r="G60" s="19"/>
      <c r="H60" s="19"/>
    </row>
    <row r="61" ht="26" customHeight="1" spans="1:8">
      <c r="A61" s="10">
        <v>11</v>
      </c>
      <c r="B61" s="10" t="s">
        <v>196</v>
      </c>
      <c r="C61" s="10" t="s">
        <v>197</v>
      </c>
      <c r="D61" s="19"/>
      <c r="E61" s="19"/>
      <c r="F61" s="17">
        <f>F60+F59+F58+F57+F56+F55</f>
        <v>23.4183993</v>
      </c>
      <c r="G61" s="19"/>
      <c r="H61" s="19"/>
    </row>
    <row r="62" customHeight="1" spans="1:8">
      <c r="A62" s="16" t="s">
        <v>213</v>
      </c>
      <c r="B62" s="16"/>
      <c r="C62" s="16"/>
      <c r="D62" s="16"/>
      <c r="E62" s="16"/>
      <c r="F62" s="16"/>
      <c r="G62" s="16"/>
      <c r="H62" s="16"/>
    </row>
    <row r="63" customHeight="1" spans="1:8">
      <c r="A63" s="10" t="s">
        <v>128</v>
      </c>
      <c r="B63" s="10" t="s">
        <v>169</v>
      </c>
      <c r="C63" s="10" t="s">
        <v>131</v>
      </c>
      <c r="D63" s="10" t="s">
        <v>170</v>
      </c>
      <c r="E63" s="10" t="s">
        <v>171</v>
      </c>
      <c r="F63" s="10" t="s">
        <v>172</v>
      </c>
      <c r="G63" s="10" t="s">
        <v>135</v>
      </c>
      <c r="H63" s="10" t="s">
        <v>173</v>
      </c>
    </row>
    <row r="64" customHeight="1" spans="1:8">
      <c r="A64" s="10">
        <v>1</v>
      </c>
      <c r="B64" s="10" t="s">
        <v>174</v>
      </c>
      <c r="C64" s="10" t="s">
        <v>175</v>
      </c>
      <c r="D64" s="10">
        <f>D35</f>
        <v>1</v>
      </c>
      <c r="E64" s="10">
        <v>2</v>
      </c>
      <c r="F64" s="10">
        <f t="shared" ref="F64:F66" si="3">E64*D64</f>
        <v>2</v>
      </c>
      <c r="G64" s="18" t="s">
        <v>214</v>
      </c>
      <c r="H64" s="10" t="s">
        <v>177</v>
      </c>
    </row>
    <row r="65" customHeight="1" spans="1:8">
      <c r="A65" s="10">
        <v>2</v>
      </c>
      <c r="B65" s="10" t="s">
        <v>204</v>
      </c>
      <c r="C65" s="10" t="s">
        <v>175</v>
      </c>
      <c r="D65" s="10">
        <v>10</v>
      </c>
      <c r="E65" s="10">
        <v>0.12</v>
      </c>
      <c r="F65" s="10">
        <f t="shared" si="3"/>
        <v>1.2</v>
      </c>
      <c r="G65" s="18" t="s">
        <v>215</v>
      </c>
      <c r="H65" s="10" t="s">
        <v>180</v>
      </c>
    </row>
    <row r="66" customHeight="1" spans="1:8">
      <c r="A66" s="10">
        <v>3</v>
      </c>
      <c r="B66" s="10" t="s">
        <v>216</v>
      </c>
      <c r="C66" s="10" t="s">
        <v>175</v>
      </c>
      <c r="D66" s="10">
        <v>11</v>
      </c>
      <c r="E66" s="10">
        <v>0.25</v>
      </c>
      <c r="F66" s="10">
        <f t="shared" si="3"/>
        <v>2.75</v>
      </c>
      <c r="G66" s="18" t="s">
        <v>217</v>
      </c>
      <c r="H66" s="10" t="s">
        <v>180</v>
      </c>
    </row>
    <row r="67" customHeight="1" spans="1:8">
      <c r="A67" s="10">
        <v>4</v>
      </c>
      <c r="B67" s="10" t="s">
        <v>185</v>
      </c>
      <c r="C67" s="10" t="s">
        <v>186</v>
      </c>
      <c r="D67" s="19"/>
      <c r="E67" s="19"/>
      <c r="F67" s="19"/>
      <c r="G67" s="19"/>
      <c r="H67" s="10"/>
    </row>
    <row r="68" customHeight="1" spans="1:8">
      <c r="A68" s="10">
        <v>5</v>
      </c>
      <c r="B68" s="10" t="s">
        <v>187</v>
      </c>
      <c r="C68" s="10" t="s">
        <v>188</v>
      </c>
      <c r="D68" s="19"/>
      <c r="E68" s="19"/>
      <c r="F68" s="10">
        <v>24</v>
      </c>
      <c r="G68" s="19"/>
      <c r="H68" s="19"/>
    </row>
    <row r="69" customHeight="1" spans="1:8">
      <c r="A69" s="10">
        <v>6</v>
      </c>
      <c r="B69" s="10" t="s">
        <v>189</v>
      </c>
      <c r="C69" s="10" t="s">
        <v>188</v>
      </c>
      <c r="D69" s="19"/>
      <c r="E69" s="19"/>
      <c r="F69" s="10"/>
      <c r="G69" s="19"/>
      <c r="H69" s="19"/>
    </row>
    <row r="70" customHeight="1" spans="1:8">
      <c r="A70" s="20">
        <v>7</v>
      </c>
      <c r="B70" s="20" t="s">
        <v>190</v>
      </c>
      <c r="C70" s="20" t="s">
        <v>188</v>
      </c>
      <c r="D70" s="21"/>
      <c r="E70" s="21"/>
      <c r="F70" s="20">
        <f>SUM(F64:F69)</f>
        <v>29.95</v>
      </c>
      <c r="G70" s="21"/>
      <c r="H70" s="21"/>
    </row>
    <row r="71" customHeight="1" spans="1:8">
      <c r="A71" s="10">
        <v>8</v>
      </c>
      <c r="B71" s="10" t="s">
        <v>191</v>
      </c>
      <c r="C71" s="10" t="s">
        <v>188</v>
      </c>
      <c r="D71" s="19"/>
      <c r="E71" s="19"/>
      <c r="F71" s="22">
        <v>0.7</v>
      </c>
      <c r="G71" s="19"/>
      <c r="H71" s="19"/>
    </row>
    <row r="72" customHeight="1" spans="1:8">
      <c r="A72" s="10">
        <v>9</v>
      </c>
      <c r="B72" s="10" t="s">
        <v>192</v>
      </c>
      <c r="C72" s="10" t="s">
        <v>188</v>
      </c>
      <c r="D72" s="19"/>
      <c r="E72" s="19"/>
      <c r="F72" s="20">
        <v>3</v>
      </c>
      <c r="G72" s="19"/>
      <c r="H72" s="19"/>
    </row>
    <row r="73" customHeight="1" spans="1:8">
      <c r="A73" s="10">
        <v>10</v>
      </c>
      <c r="B73" s="10" t="s">
        <v>193</v>
      </c>
      <c r="C73" s="10" t="s">
        <v>188</v>
      </c>
      <c r="D73" s="19"/>
      <c r="E73" s="23">
        <v>0.03</v>
      </c>
      <c r="F73" s="17">
        <f>(F72+F71+F70)*E73</f>
        <v>1.0095</v>
      </c>
      <c r="G73" s="19"/>
      <c r="H73" s="19"/>
    </row>
    <row r="74" customHeight="1" spans="1:8">
      <c r="A74" s="10">
        <v>11</v>
      </c>
      <c r="B74" s="10" t="s">
        <v>194</v>
      </c>
      <c r="C74" s="10" t="s">
        <v>188</v>
      </c>
      <c r="D74" s="19"/>
      <c r="E74" s="23">
        <f>E59</f>
        <v>0.02</v>
      </c>
      <c r="F74" s="17">
        <f>(F73+F72+F71+F70)*E74</f>
        <v>0.69319</v>
      </c>
      <c r="G74" s="19"/>
      <c r="H74" s="19"/>
    </row>
    <row r="75" customHeight="1" spans="1:8">
      <c r="A75" s="10">
        <v>12</v>
      </c>
      <c r="B75" s="10" t="s">
        <v>195</v>
      </c>
      <c r="C75" s="10" t="s">
        <v>188</v>
      </c>
      <c r="D75" s="19"/>
      <c r="E75" s="23">
        <v>0.09</v>
      </c>
      <c r="F75" s="17">
        <f>(F74+F73+F72+F71+F70)*E75</f>
        <v>3.1817421</v>
      </c>
      <c r="G75" s="19"/>
      <c r="H75" s="19"/>
    </row>
    <row r="76" customHeight="1" spans="1:8">
      <c r="A76" s="10">
        <v>13</v>
      </c>
      <c r="B76" s="10" t="s">
        <v>196</v>
      </c>
      <c r="C76" s="10" t="s">
        <v>197</v>
      </c>
      <c r="D76" s="19"/>
      <c r="E76" s="19"/>
      <c r="F76" s="17">
        <f>F75+F74+F73+F72+F70</f>
        <v>37.8344321</v>
      </c>
      <c r="G76" s="19"/>
      <c r="H76" s="24"/>
    </row>
    <row r="77" customHeight="1" spans="1:8">
      <c r="A77" s="16" t="s">
        <v>218</v>
      </c>
      <c r="B77" s="16"/>
      <c r="C77" s="16"/>
      <c r="D77" s="16"/>
      <c r="E77" s="16"/>
      <c r="F77" s="16"/>
      <c r="G77" s="16"/>
      <c r="H77" s="16"/>
    </row>
    <row r="78" customHeight="1" spans="1:8">
      <c r="A78" s="10" t="s">
        <v>128</v>
      </c>
      <c r="B78" s="10" t="s">
        <v>169</v>
      </c>
      <c r="C78" s="10" t="s">
        <v>131</v>
      </c>
      <c r="D78" s="10" t="s">
        <v>170</v>
      </c>
      <c r="E78" s="10" t="s">
        <v>171</v>
      </c>
      <c r="F78" s="10" t="s">
        <v>172</v>
      </c>
      <c r="G78" s="10" t="s">
        <v>135</v>
      </c>
      <c r="H78" s="10" t="s">
        <v>173</v>
      </c>
    </row>
    <row r="79" customHeight="1" spans="1:8">
      <c r="A79" s="10">
        <v>1</v>
      </c>
      <c r="B79" s="10" t="s">
        <v>181</v>
      </c>
      <c r="C79" s="10" t="s">
        <v>175</v>
      </c>
      <c r="D79" s="10">
        <f>D5</f>
        <v>4.8</v>
      </c>
      <c r="E79" s="10">
        <v>2.2</v>
      </c>
      <c r="F79" s="10">
        <f>E79*D79</f>
        <v>10.56</v>
      </c>
      <c r="G79" s="18" t="s">
        <v>182</v>
      </c>
      <c r="H79" s="10" t="s">
        <v>180</v>
      </c>
    </row>
    <row r="80" customHeight="1" spans="1:8">
      <c r="A80" s="10">
        <v>2</v>
      </c>
      <c r="B80" s="10" t="s">
        <v>183</v>
      </c>
      <c r="C80" s="10" t="s">
        <v>175</v>
      </c>
      <c r="D80" s="10">
        <f>D52</f>
        <v>15</v>
      </c>
      <c r="E80" s="10">
        <f>E52</f>
        <v>0.08</v>
      </c>
      <c r="F80" s="10">
        <f>E80*D80</f>
        <v>1.2</v>
      </c>
      <c r="G80" s="18" t="s">
        <v>212</v>
      </c>
      <c r="H80" s="10" t="s">
        <v>180</v>
      </c>
    </row>
    <row r="81" customHeight="1" spans="1:8">
      <c r="A81" s="10">
        <v>3</v>
      </c>
      <c r="B81" s="10" t="s">
        <v>187</v>
      </c>
      <c r="C81" s="10" t="s">
        <v>188</v>
      </c>
      <c r="D81" s="19"/>
      <c r="E81" s="10"/>
      <c r="F81" s="10">
        <v>12</v>
      </c>
      <c r="G81" s="19"/>
      <c r="H81" s="19"/>
    </row>
    <row r="82" customHeight="1" spans="1:8">
      <c r="A82" s="10">
        <v>4</v>
      </c>
      <c r="B82" s="10" t="s">
        <v>189</v>
      </c>
      <c r="C82" s="10" t="s">
        <v>188</v>
      </c>
      <c r="D82" s="19"/>
      <c r="E82" s="10"/>
      <c r="F82" s="10"/>
      <c r="G82" s="19"/>
      <c r="H82" s="19"/>
    </row>
    <row r="83" customHeight="1" spans="1:8">
      <c r="A83" s="20">
        <v>5</v>
      </c>
      <c r="B83" s="20" t="s">
        <v>190</v>
      </c>
      <c r="C83" s="20" t="s">
        <v>188</v>
      </c>
      <c r="D83" s="19"/>
      <c r="E83" s="10"/>
      <c r="F83" s="20">
        <f>SUM(F79:F82)</f>
        <v>23.76</v>
      </c>
      <c r="G83" s="19"/>
      <c r="H83" s="19"/>
    </row>
    <row r="84" customHeight="1" spans="1:8">
      <c r="A84" s="10">
        <v>6</v>
      </c>
      <c r="B84" s="10" t="s">
        <v>191</v>
      </c>
      <c r="C84" s="10" t="s">
        <v>188</v>
      </c>
      <c r="D84" s="19"/>
      <c r="E84" s="10"/>
      <c r="F84" s="10"/>
      <c r="G84" s="19"/>
      <c r="H84" s="19"/>
    </row>
    <row r="85" customHeight="1" spans="1:8">
      <c r="A85" s="10">
        <v>7</v>
      </c>
      <c r="B85" s="10" t="s">
        <v>192</v>
      </c>
      <c r="C85" s="10" t="s">
        <v>188</v>
      </c>
      <c r="D85" s="19"/>
      <c r="E85" s="10"/>
      <c r="F85" s="10">
        <v>2</v>
      </c>
      <c r="G85" s="19"/>
      <c r="H85" s="19"/>
    </row>
    <row r="86" customHeight="1" spans="1:8">
      <c r="A86" s="10">
        <v>8</v>
      </c>
      <c r="B86" s="10" t="s">
        <v>193</v>
      </c>
      <c r="C86" s="10" t="s">
        <v>188</v>
      </c>
      <c r="D86" s="19"/>
      <c r="E86" s="23">
        <v>0.03</v>
      </c>
      <c r="F86" s="17">
        <f>(F85+F84+F83)*E86</f>
        <v>0.7728</v>
      </c>
      <c r="G86" s="19"/>
      <c r="H86" s="19"/>
    </row>
    <row r="87" customHeight="1" spans="1:8">
      <c r="A87" s="10">
        <v>9</v>
      </c>
      <c r="B87" s="10" t="s">
        <v>194</v>
      </c>
      <c r="C87" s="10" t="s">
        <v>188</v>
      </c>
      <c r="D87" s="19"/>
      <c r="E87" s="23">
        <f>E74</f>
        <v>0.02</v>
      </c>
      <c r="F87" s="17">
        <f>(F86+F85+F84+F83)*E87</f>
        <v>0.530656</v>
      </c>
      <c r="G87" s="19"/>
      <c r="H87" s="19"/>
    </row>
    <row r="88" customHeight="1" spans="1:8">
      <c r="A88" s="10">
        <v>10</v>
      </c>
      <c r="B88" s="10" t="s">
        <v>195</v>
      </c>
      <c r="C88" s="10" t="s">
        <v>188</v>
      </c>
      <c r="D88" s="19"/>
      <c r="E88" s="23">
        <v>0.09</v>
      </c>
      <c r="F88" s="17">
        <f>(F87+F86+F85+F84+F83)*E88</f>
        <v>2.43571104</v>
      </c>
      <c r="G88" s="19"/>
      <c r="H88" s="19"/>
    </row>
    <row r="89" customHeight="1" spans="1:8">
      <c r="A89" s="10">
        <v>11</v>
      </c>
      <c r="B89" s="10" t="s">
        <v>196</v>
      </c>
      <c r="C89" s="10" t="s">
        <v>197</v>
      </c>
      <c r="D89" s="19"/>
      <c r="E89" s="19"/>
      <c r="F89" s="17">
        <f>F88+F87+F86+F85+F84+F83</f>
        <v>29.49916704</v>
      </c>
      <c r="G89" s="19"/>
      <c r="H89" s="19"/>
    </row>
    <row r="90" customHeight="1" spans="1:8">
      <c r="A90" s="16" t="s">
        <v>219</v>
      </c>
      <c r="B90" s="16"/>
      <c r="C90" s="16"/>
      <c r="D90" s="16"/>
      <c r="E90" s="16"/>
      <c r="F90" s="16"/>
      <c r="G90" s="16"/>
      <c r="H90" s="16"/>
    </row>
    <row r="91" customHeight="1" spans="1:8">
      <c r="A91" s="10" t="s">
        <v>128</v>
      </c>
      <c r="B91" s="10" t="s">
        <v>169</v>
      </c>
      <c r="C91" s="10" t="s">
        <v>131</v>
      </c>
      <c r="D91" s="10" t="s">
        <v>170</v>
      </c>
      <c r="E91" s="10" t="s">
        <v>171</v>
      </c>
      <c r="F91" s="10" t="s">
        <v>172</v>
      </c>
      <c r="G91" s="10" t="s">
        <v>135</v>
      </c>
      <c r="H91" s="10" t="s">
        <v>173</v>
      </c>
    </row>
    <row r="92" customHeight="1" spans="1:8">
      <c r="A92" s="10">
        <v>1</v>
      </c>
      <c r="B92" s="10" t="s">
        <v>216</v>
      </c>
      <c r="C92" s="10" t="s">
        <v>175</v>
      </c>
      <c r="D92" s="10">
        <f>D66</f>
        <v>11</v>
      </c>
      <c r="E92" s="10">
        <f>E66</f>
        <v>0.25</v>
      </c>
      <c r="F92" s="10">
        <f>E92*D92</f>
        <v>2.75</v>
      </c>
      <c r="G92" s="18" t="s">
        <v>217</v>
      </c>
      <c r="H92" s="10" t="s">
        <v>180</v>
      </c>
    </row>
    <row r="93" customHeight="1" spans="1:8">
      <c r="A93" s="10">
        <v>2</v>
      </c>
      <c r="B93" s="10" t="s">
        <v>183</v>
      </c>
      <c r="C93" s="10" t="s">
        <v>175</v>
      </c>
      <c r="D93" s="10"/>
      <c r="E93" s="10"/>
      <c r="F93" s="10"/>
      <c r="G93" s="18" t="s">
        <v>220</v>
      </c>
      <c r="H93" s="10" t="s">
        <v>180</v>
      </c>
    </row>
    <row r="94" customHeight="1" spans="1:8">
      <c r="A94" s="10">
        <v>3</v>
      </c>
      <c r="B94" s="10" t="s">
        <v>187</v>
      </c>
      <c r="C94" s="10" t="s">
        <v>188</v>
      </c>
      <c r="D94" s="19"/>
      <c r="E94" s="10"/>
      <c r="F94" s="10">
        <v>10</v>
      </c>
      <c r="G94" s="19"/>
      <c r="H94" s="19"/>
    </row>
    <row r="95" customHeight="1" spans="1:8">
      <c r="A95" s="10">
        <v>4</v>
      </c>
      <c r="B95" s="10" t="s">
        <v>189</v>
      </c>
      <c r="C95" s="10" t="s">
        <v>188</v>
      </c>
      <c r="D95" s="19"/>
      <c r="E95" s="10"/>
      <c r="F95" s="10"/>
      <c r="G95" s="19"/>
      <c r="H95" s="19"/>
    </row>
    <row r="96" customHeight="1" spans="1:8">
      <c r="A96" s="20">
        <v>5</v>
      </c>
      <c r="B96" s="20" t="s">
        <v>190</v>
      </c>
      <c r="C96" s="20" t="s">
        <v>188</v>
      </c>
      <c r="D96" s="19"/>
      <c r="E96" s="10"/>
      <c r="F96" s="20">
        <f>SUM(F92:F95)</f>
        <v>12.75</v>
      </c>
      <c r="G96" s="19"/>
      <c r="H96" s="19"/>
    </row>
    <row r="97" ht="21" customHeight="1" spans="1:8">
      <c r="A97" s="10">
        <v>6</v>
      </c>
      <c r="B97" s="10" t="s">
        <v>191</v>
      </c>
      <c r="C97" s="10" t="s">
        <v>188</v>
      </c>
      <c r="D97" s="19"/>
      <c r="E97" s="10"/>
      <c r="F97" s="10"/>
      <c r="G97" s="19"/>
      <c r="H97" s="19"/>
    </row>
    <row r="98" ht="21" customHeight="1" spans="1:8">
      <c r="A98" s="10">
        <v>7</v>
      </c>
      <c r="B98" s="10" t="s">
        <v>192</v>
      </c>
      <c r="C98" s="10" t="s">
        <v>188</v>
      </c>
      <c r="D98" s="19"/>
      <c r="E98" s="10"/>
      <c r="F98" s="10">
        <v>2</v>
      </c>
      <c r="G98" s="19"/>
      <c r="H98" s="19"/>
    </row>
    <row r="99" ht="21" customHeight="1" spans="1:8">
      <c r="A99" s="10">
        <v>8</v>
      </c>
      <c r="B99" s="10" t="s">
        <v>193</v>
      </c>
      <c r="C99" s="10" t="s">
        <v>188</v>
      </c>
      <c r="D99" s="19"/>
      <c r="E99" s="23">
        <v>0.03</v>
      </c>
      <c r="F99" s="17">
        <f>(F98+F97+F96)*E99</f>
        <v>0.4425</v>
      </c>
      <c r="G99" s="19"/>
      <c r="H99" s="19"/>
    </row>
    <row r="100" ht="21" customHeight="1" spans="1:8">
      <c r="A100" s="10">
        <v>9</v>
      </c>
      <c r="B100" s="10" t="s">
        <v>194</v>
      </c>
      <c r="C100" s="10" t="s">
        <v>188</v>
      </c>
      <c r="D100" s="19"/>
      <c r="E100" s="23">
        <f>E87</f>
        <v>0.02</v>
      </c>
      <c r="F100" s="17">
        <f>(F99+F98+F97+F96)*E100</f>
        <v>0.30385</v>
      </c>
      <c r="G100" s="19"/>
      <c r="H100" s="19"/>
    </row>
    <row r="101" ht="21" customHeight="1" spans="1:8">
      <c r="A101" s="10">
        <v>10</v>
      </c>
      <c r="B101" s="10" t="s">
        <v>195</v>
      </c>
      <c r="C101" s="10" t="s">
        <v>188</v>
      </c>
      <c r="D101" s="19"/>
      <c r="E101" s="23">
        <v>0.09</v>
      </c>
      <c r="F101" s="17">
        <f>(F100+F99+F98+F97+F96)*E101</f>
        <v>1.3946715</v>
      </c>
      <c r="G101" s="19"/>
      <c r="H101" s="19"/>
    </row>
    <row r="102" ht="26" customHeight="1" spans="1:8">
      <c r="A102" s="10">
        <v>11</v>
      </c>
      <c r="B102" s="10" t="s">
        <v>196</v>
      </c>
      <c r="C102" s="10" t="s">
        <v>197</v>
      </c>
      <c r="D102" s="19"/>
      <c r="E102" s="19"/>
      <c r="F102" s="17">
        <f>F101+F100+F99+F98+F97+F96</f>
        <v>16.8910215</v>
      </c>
      <c r="G102" s="19"/>
      <c r="H102" s="19"/>
    </row>
    <row r="103" customHeight="1" spans="1:8">
      <c r="A103" s="16" t="s">
        <v>221</v>
      </c>
      <c r="B103" s="16"/>
      <c r="C103" s="16"/>
      <c r="D103" s="16"/>
      <c r="E103" s="16"/>
      <c r="F103" s="16"/>
      <c r="G103" s="16"/>
      <c r="H103" s="16"/>
    </row>
    <row r="104" customHeight="1" spans="1:8">
      <c r="A104" s="10" t="s">
        <v>128</v>
      </c>
      <c r="B104" s="10" t="s">
        <v>169</v>
      </c>
      <c r="C104" s="10" t="s">
        <v>131</v>
      </c>
      <c r="D104" s="10" t="s">
        <v>170</v>
      </c>
      <c r="E104" s="10" t="s">
        <v>171</v>
      </c>
      <c r="F104" s="10" t="s">
        <v>172</v>
      </c>
      <c r="G104" s="10" t="s">
        <v>135</v>
      </c>
      <c r="H104" s="10" t="s">
        <v>173</v>
      </c>
    </row>
    <row r="105" customHeight="1" spans="1:8">
      <c r="A105" s="10">
        <v>1</v>
      </c>
      <c r="B105" s="10" t="s">
        <v>222</v>
      </c>
      <c r="C105" s="10" t="s">
        <v>223</v>
      </c>
      <c r="D105" s="10">
        <v>380</v>
      </c>
      <c r="E105" s="17">
        <f>0.07*1.06</f>
        <v>0.0742</v>
      </c>
      <c r="F105" s="17">
        <f t="shared" ref="F105:F108" si="4">E105*D105</f>
        <v>28.196</v>
      </c>
      <c r="G105" s="19"/>
      <c r="H105" s="17" t="s">
        <v>224</v>
      </c>
    </row>
    <row r="106" customHeight="1" spans="1:8">
      <c r="A106" s="10">
        <v>2</v>
      </c>
      <c r="B106" s="10" t="s">
        <v>225</v>
      </c>
      <c r="C106" s="10" t="s">
        <v>226</v>
      </c>
      <c r="D106" s="10">
        <v>0.9</v>
      </c>
      <c r="E106" s="10">
        <v>6</v>
      </c>
      <c r="F106" s="10">
        <f t="shared" si="4"/>
        <v>5.4</v>
      </c>
      <c r="G106" s="19"/>
      <c r="H106" s="17" t="s">
        <v>177</v>
      </c>
    </row>
    <row r="107" customHeight="1" spans="1:8">
      <c r="A107" s="10">
        <v>3</v>
      </c>
      <c r="B107" s="10" t="s">
        <v>227</v>
      </c>
      <c r="C107" s="10" t="s">
        <v>226</v>
      </c>
      <c r="D107" s="10">
        <v>0.9</v>
      </c>
      <c r="E107" s="10">
        <v>5</v>
      </c>
      <c r="F107" s="10">
        <f t="shared" si="4"/>
        <v>4.5</v>
      </c>
      <c r="G107" s="10"/>
      <c r="H107" s="17" t="s">
        <v>177</v>
      </c>
    </row>
    <row r="108" customHeight="1" spans="1:8">
      <c r="A108" s="10">
        <v>4</v>
      </c>
      <c r="B108" s="10" t="s">
        <v>228</v>
      </c>
      <c r="C108" s="10" t="s">
        <v>229</v>
      </c>
      <c r="D108" s="10">
        <v>1.8</v>
      </c>
      <c r="E108" s="10">
        <v>1.2</v>
      </c>
      <c r="F108" s="10">
        <f t="shared" si="4"/>
        <v>2.16</v>
      </c>
      <c r="G108" s="10"/>
      <c r="H108" s="17" t="s">
        <v>230</v>
      </c>
    </row>
    <row r="109" customHeight="1" spans="1:8">
      <c r="A109" s="10">
        <v>5</v>
      </c>
      <c r="B109" s="10" t="s">
        <v>231</v>
      </c>
      <c r="C109" s="10" t="s">
        <v>186</v>
      </c>
      <c r="D109" s="10"/>
      <c r="E109" s="10"/>
      <c r="F109" s="10">
        <f>8*0.35+1</f>
        <v>3.8</v>
      </c>
      <c r="G109" s="10"/>
      <c r="H109" s="17" t="s">
        <v>230</v>
      </c>
    </row>
    <row r="110" customHeight="1" spans="1:8">
      <c r="A110" s="10">
        <v>6</v>
      </c>
      <c r="B110" s="10" t="s">
        <v>187</v>
      </c>
      <c r="C110" s="10" t="s">
        <v>188</v>
      </c>
      <c r="D110" s="19"/>
      <c r="E110" s="19"/>
      <c r="F110" s="10">
        <v>33</v>
      </c>
      <c r="G110" s="19"/>
      <c r="H110" s="19"/>
    </row>
    <row r="111" ht="22" customHeight="1" spans="1:8">
      <c r="A111" s="10">
        <v>7</v>
      </c>
      <c r="B111" s="10" t="s">
        <v>189</v>
      </c>
      <c r="C111" s="10" t="s">
        <v>188</v>
      </c>
      <c r="D111" s="19"/>
      <c r="E111" s="19"/>
      <c r="F111" s="19"/>
      <c r="G111" s="19"/>
      <c r="H111" s="19"/>
    </row>
    <row r="112" ht="22" customHeight="1" spans="1:8">
      <c r="A112" s="10">
        <v>8</v>
      </c>
      <c r="B112" s="20" t="s">
        <v>190</v>
      </c>
      <c r="C112" s="20" t="s">
        <v>188</v>
      </c>
      <c r="D112" s="21"/>
      <c r="E112" s="21"/>
      <c r="F112" s="25">
        <f>SUM(F105:F111)</f>
        <v>77.056</v>
      </c>
      <c r="G112" s="21"/>
      <c r="H112" s="21"/>
    </row>
    <row r="113" customHeight="1" spans="1:8">
      <c r="A113" s="10">
        <v>9</v>
      </c>
      <c r="B113" s="10" t="s">
        <v>191</v>
      </c>
      <c r="C113" s="10" t="s">
        <v>188</v>
      </c>
      <c r="D113" s="19"/>
      <c r="E113" s="19"/>
      <c r="F113" s="17">
        <v>3</v>
      </c>
      <c r="G113" s="19"/>
      <c r="H113" s="19"/>
    </row>
    <row r="114" ht="22" customHeight="1" spans="1:8">
      <c r="A114" s="10">
        <v>10</v>
      </c>
      <c r="B114" s="10" t="s">
        <v>192</v>
      </c>
      <c r="C114" s="10" t="s">
        <v>188</v>
      </c>
      <c r="D114" s="19"/>
      <c r="E114" s="19"/>
      <c r="F114" s="17">
        <v>5.5</v>
      </c>
      <c r="G114" s="19"/>
      <c r="H114" s="19"/>
    </row>
    <row r="115" ht="20" customHeight="1" spans="1:8">
      <c r="A115" s="10">
        <v>11</v>
      </c>
      <c r="B115" s="10" t="s">
        <v>193</v>
      </c>
      <c r="C115" s="10" t="s">
        <v>188</v>
      </c>
      <c r="D115" s="19"/>
      <c r="E115" s="23">
        <v>0.03</v>
      </c>
      <c r="F115" s="17">
        <f>(F114+F113+F112)*E115</f>
        <v>2.56668</v>
      </c>
      <c r="G115" s="19"/>
      <c r="H115" s="19"/>
    </row>
    <row r="116" ht="20" customHeight="1" spans="1:8">
      <c r="A116" s="10">
        <v>12</v>
      </c>
      <c r="B116" s="10" t="s">
        <v>194</v>
      </c>
      <c r="C116" s="10" t="s">
        <v>188</v>
      </c>
      <c r="D116" s="19"/>
      <c r="E116" s="23">
        <f>E100</f>
        <v>0.02</v>
      </c>
      <c r="F116" s="17">
        <f>(F115+F114+F113+F112)*E116</f>
        <v>1.7624536</v>
      </c>
      <c r="G116" s="19"/>
      <c r="H116" s="19"/>
    </row>
    <row r="117" ht="20" customHeight="1" spans="1:8">
      <c r="A117" s="10">
        <v>13</v>
      </c>
      <c r="B117" s="10" t="s">
        <v>195</v>
      </c>
      <c r="C117" s="10" t="s">
        <v>188</v>
      </c>
      <c r="D117" s="19"/>
      <c r="E117" s="23">
        <v>0.09</v>
      </c>
      <c r="F117" s="17">
        <f>(F116+F115+F114+F113+F112)*E117</f>
        <v>8.089662024</v>
      </c>
      <c r="G117" s="19"/>
      <c r="H117" s="19"/>
    </row>
    <row r="118" ht="27" customHeight="1" spans="1:8">
      <c r="A118" s="10">
        <v>14</v>
      </c>
      <c r="B118" s="10" t="s">
        <v>196</v>
      </c>
      <c r="C118" s="10" t="s">
        <v>197</v>
      </c>
      <c r="D118" s="19"/>
      <c r="E118" s="19"/>
      <c r="F118" s="17">
        <f>F117+F116+F115+F114+F113+F112</f>
        <v>97.974795624</v>
      </c>
      <c r="G118" s="19"/>
      <c r="H118" s="24"/>
    </row>
    <row r="119" ht="22" customHeight="1" spans="1:8">
      <c r="A119" s="16" t="s">
        <v>232</v>
      </c>
      <c r="B119" s="16"/>
      <c r="C119" s="16"/>
      <c r="D119" s="16"/>
      <c r="E119" s="16"/>
      <c r="F119" s="16"/>
      <c r="G119" s="16"/>
      <c r="H119" s="16"/>
    </row>
    <row r="120" customHeight="1" spans="1:8">
      <c r="A120" s="10" t="s">
        <v>128</v>
      </c>
      <c r="B120" s="10" t="s">
        <v>169</v>
      </c>
      <c r="C120" s="10" t="s">
        <v>131</v>
      </c>
      <c r="D120" s="10" t="s">
        <v>170</v>
      </c>
      <c r="E120" s="10" t="s">
        <v>171</v>
      </c>
      <c r="F120" s="10" t="s">
        <v>172</v>
      </c>
      <c r="G120" s="10" t="s">
        <v>135</v>
      </c>
      <c r="H120" s="10" t="s">
        <v>173</v>
      </c>
    </row>
    <row r="121" customHeight="1" spans="1:8">
      <c r="A121" s="10">
        <v>1</v>
      </c>
      <c r="B121" s="10" t="s">
        <v>233</v>
      </c>
      <c r="C121" s="10" t="s">
        <v>223</v>
      </c>
      <c r="D121" s="10">
        <v>370</v>
      </c>
      <c r="E121" s="17">
        <f>0.07*1.05</f>
        <v>0.0735</v>
      </c>
      <c r="F121" s="17">
        <f t="shared" ref="F121:F124" si="5">E121*D121</f>
        <v>27.195</v>
      </c>
      <c r="G121" s="19"/>
      <c r="H121" s="10" t="s">
        <v>180</v>
      </c>
    </row>
    <row r="122" ht="19" customHeight="1" spans="1:8">
      <c r="A122" s="10">
        <v>2</v>
      </c>
      <c r="B122" s="10" t="s">
        <v>225</v>
      </c>
      <c r="C122" s="10" t="s">
        <v>226</v>
      </c>
      <c r="D122" s="10">
        <f t="shared" ref="D122:D124" si="6">D106</f>
        <v>0.9</v>
      </c>
      <c r="E122" s="26">
        <v>8</v>
      </c>
      <c r="F122" s="26">
        <f t="shared" si="5"/>
        <v>7.2</v>
      </c>
      <c r="G122" s="19"/>
      <c r="H122" s="17" t="s">
        <v>177</v>
      </c>
    </row>
    <row r="123" customHeight="1" spans="1:8">
      <c r="A123" s="10">
        <v>3</v>
      </c>
      <c r="B123" s="10" t="s">
        <v>227</v>
      </c>
      <c r="C123" s="10" t="s">
        <v>226</v>
      </c>
      <c r="D123" s="10">
        <f t="shared" si="6"/>
        <v>0.9</v>
      </c>
      <c r="E123" s="26">
        <v>5</v>
      </c>
      <c r="F123" s="26">
        <f t="shared" si="5"/>
        <v>4.5</v>
      </c>
      <c r="G123" s="19"/>
      <c r="H123" s="17" t="s">
        <v>177</v>
      </c>
    </row>
    <row r="124" customHeight="1" spans="1:8">
      <c r="A124" s="10">
        <v>4</v>
      </c>
      <c r="B124" s="10" t="s">
        <v>228</v>
      </c>
      <c r="C124" s="10" t="s">
        <v>229</v>
      </c>
      <c r="D124" s="10">
        <f t="shared" si="6"/>
        <v>1.8</v>
      </c>
      <c r="E124" s="26">
        <v>1.2</v>
      </c>
      <c r="F124" s="26">
        <f t="shared" si="5"/>
        <v>2.16</v>
      </c>
      <c r="G124" s="19"/>
      <c r="H124" s="10" t="s">
        <v>230</v>
      </c>
    </row>
    <row r="125" customHeight="1" spans="1:8">
      <c r="A125" s="10">
        <v>5</v>
      </c>
      <c r="B125" s="10" t="s">
        <v>231</v>
      </c>
      <c r="C125" s="10" t="s">
        <v>186</v>
      </c>
      <c r="D125" s="19"/>
      <c r="E125" s="19"/>
      <c r="F125" s="10">
        <f>8*0.35+1</f>
        <v>3.8</v>
      </c>
      <c r="G125" s="27"/>
      <c r="H125" s="10" t="s">
        <v>230</v>
      </c>
    </row>
    <row r="126" customHeight="1" spans="1:8">
      <c r="A126" s="10">
        <v>6</v>
      </c>
      <c r="B126" s="10" t="s">
        <v>187</v>
      </c>
      <c r="C126" s="10" t="s">
        <v>188</v>
      </c>
      <c r="D126" s="19"/>
      <c r="E126" s="19"/>
      <c r="F126" s="10">
        <v>33</v>
      </c>
      <c r="G126" s="19"/>
      <c r="H126" s="19"/>
    </row>
    <row r="127" ht="20" customHeight="1" spans="1:8">
      <c r="A127" s="10">
        <v>7</v>
      </c>
      <c r="B127" s="10" t="s">
        <v>189</v>
      </c>
      <c r="C127" s="10" t="s">
        <v>188</v>
      </c>
      <c r="D127" s="19"/>
      <c r="E127" s="19"/>
      <c r="F127" s="10"/>
      <c r="G127" s="19"/>
      <c r="H127" s="19"/>
    </row>
    <row r="128" ht="20" customHeight="1" spans="1:8">
      <c r="A128" s="10">
        <v>8</v>
      </c>
      <c r="B128" s="20" t="s">
        <v>190</v>
      </c>
      <c r="C128" s="20" t="s">
        <v>188</v>
      </c>
      <c r="D128" s="21"/>
      <c r="E128" s="21"/>
      <c r="F128" s="25">
        <f>F127+F126+F125+F124+F123+F122+F121</f>
        <v>77.855</v>
      </c>
      <c r="G128" s="21"/>
      <c r="H128" s="21"/>
    </row>
    <row r="129" ht="20" customHeight="1" spans="1:8">
      <c r="A129" s="10">
        <v>9</v>
      </c>
      <c r="B129" s="10" t="s">
        <v>191</v>
      </c>
      <c r="C129" s="10" t="s">
        <v>188</v>
      </c>
      <c r="D129" s="19"/>
      <c r="E129" s="19"/>
      <c r="F129" s="10">
        <v>3</v>
      </c>
      <c r="G129" s="19"/>
      <c r="H129" s="19"/>
    </row>
    <row r="130" ht="20" customHeight="1" spans="1:8">
      <c r="A130" s="10">
        <v>10</v>
      </c>
      <c r="B130" s="10" t="s">
        <v>192</v>
      </c>
      <c r="C130" s="10" t="s">
        <v>188</v>
      </c>
      <c r="D130" s="19"/>
      <c r="E130" s="19"/>
      <c r="F130" s="10">
        <v>5.5</v>
      </c>
      <c r="G130" s="19"/>
      <c r="H130" s="19"/>
    </row>
    <row r="131" ht="20" customHeight="1" spans="1:8">
      <c r="A131" s="10">
        <v>11</v>
      </c>
      <c r="B131" s="10" t="s">
        <v>193</v>
      </c>
      <c r="C131" s="10" t="s">
        <v>188</v>
      </c>
      <c r="D131" s="19"/>
      <c r="E131" s="23">
        <v>0.03</v>
      </c>
      <c r="F131" s="17">
        <f>(F130+F129+F128)*E131</f>
        <v>2.59065</v>
      </c>
      <c r="G131" s="19"/>
      <c r="H131" s="19"/>
    </row>
    <row r="132" ht="20" customHeight="1" spans="1:8">
      <c r="A132" s="10">
        <v>12</v>
      </c>
      <c r="B132" s="10" t="s">
        <v>194</v>
      </c>
      <c r="C132" s="10" t="s">
        <v>188</v>
      </c>
      <c r="D132" s="19"/>
      <c r="E132" s="23">
        <f>E116</f>
        <v>0.02</v>
      </c>
      <c r="F132" s="17">
        <f>(F131+F130+F129+F128)*E132</f>
        <v>1.778913</v>
      </c>
      <c r="G132" s="19"/>
      <c r="H132" s="19"/>
    </row>
    <row r="133" ht="20" customHeight="1" spans="1:8">
      <c r="A133" s="10">
        <v>13</v>
      </c>
      <c r="B133" s="10" t="s">
        <v>195</v>
      </c>
      <c r="C133" s="10" t="s">
        <v>188</v>
      </c>
      <c r="D133" s="19"/>
      <c r="E133" s="23">
        <v>0.09</v>
      </c>
      <c r="F133" s="17">
        <f>(F132+F131+F130+F129+F128)*E133</f>
        <v>8.16521067</v>
      </c>
      <c r="G133" s="19"/>
      <c r="H133" s="19"/>
    </row>
    <row r="134" customHeight="1" spans="1:8">
      <c r="A134" s="10">
        <v>14</v>
      </c>
      <c r="B134" s="10" t="s">
        <v>196</v>
      </c>
      <c r="C134" s="10" t="s">
        <v>197</v>
      </c>
      <c r="D134" s="19"/>
      <c r="E134" s="19"/>
      <c r="F134" s="17">
        <f>F133+F132+F131+F130+F129+F128</f>
        <v>98.88977367</v>
      </c>
      <c r="G134" s="19"/>
      <c r="H134" s="24"/>
    </row>
    <row r="135" ht="20" customHeight="1" spans="1:8">
      <c r="A135" s="16" t="s">
        <v>234</v>
      </c>
      <c r="B135" s="16"/>
      <c r="C135" s="16"/>
      <c r="D135" s="16"/>
      <c r="E135" s="16"/>
      <c r="F135" s="16"/>
      <c r="G135" s="16"/>
      <c r="H135" s="16"/>
    </row>
    <row r="136" customHeight="1" spans="1:8">
      <c r="A136" s="10" t="s">
        <v>128</v>
      </c>
      <c r="B136" s="10" t="s">
        <v>169</v>
      </c>
      <c r="C136" s="10" t="s">
        <v>131</v>
      </c>
      <c r="D136" s="10" t="s">
        <v>170</v>
      </c>
      <c r="E136" s="10" t="s">
        <v>171</v>
      </c>
      <c r="F136" s="10" t="s">
        <v>172</v>
      </c>
      <c r="G136" s="10" t="s">
        <v>135</v>
      </c>
      <c r="H136" s="10" t="s">
        <v>173</v>
      </c>
    </row>
    <row r="137" customHeight="1" spans="1:8">
      <c r="A137" s="10">
        <v>1</v>
      </c>
      <c r="B137" s="10" t="s">
        <v>235</v>
      </c>
      <c r="C137" s="10" t="s">
        <v>223</v>
      </c>
      <c r="D137" s="26">
        <v>450</v>
      </c>
      <c r="E137" s="17">
        <f>0.07*1.05</f>
        <v>0.0735</v>
      </c>
      <c r="F137" s="17">
        <f t="shared" ref="F137:F140" si="7">E137*D137</f>
        <v>33.075</v>
      </c>
      <c r="G137" s="19"/>
      <c r="H137" s="10" t="s">
        <v>236</v>
      </c>
    </row>
    <row r="138" ht="21" customHeight="1" spans="1:8">
      <c r="A138" s="10">
        <v>2</v>
      </c>
      <c r="B138" s="10" t="s">
        <v>225</v>
      </c>
      <c r="C138" s="10" t="s">
        <v>226</v>
      </c>
      <c r="D138" s="10">
        <f t="shared" ref="D138:D140" si="8">D122</f>
        <v>0.9</v>
      </c>
      <c r="E138" s="10">
        <v>8</v>
      </c>
      <c r="F138" s="10">
        <f t="shared" si="7"/>
        <v>7.2</v>
      </c>
      <c r="G138" s="19"/>
      <c r="H138" s="17" t="s">
        <v>177</v>
      </c>
    </row>
    <row r="139" customHeight="1" spans="1:8">
      <c r="A139" s="10">
        <v>3</v>
      </c>
      <c r="B139" s="10" t="s">
        <v>227</v>
      </c>
      <c r="C139" s="10" t="s">
        <v>229</v>
      </c>
      <c r="D139" s="10">
        <f t="shared" si="8"/>
        <v>0.9</v>
      </c>
      <c r="E139" s="10">
        <v>5</v>
      </c>
      <c r="F139" s="10">
        <f t="shared" si="7"/>
        <v>4.5</v>
      </c>
      <c r="G139" s="19"/>
      <c r="H139" s="17" t="s">
        <v>177</v>
      </c>
    </row>
    <row r="140" customHeight="1" spans="1:8">
      <c r="A140" s="10">
        <v>4</v>
      </c>
      <c r="B140" s="10" t="s">
        <v>228</v>
      </c>
      <c r="C140" s="10" t="s">
        <v>229</v>
      </c>
      <c r="D140" s="10">
        <f t="shared" si="8"/>
        <v>1.8</v>
      </c>
      <c r="E140" s="10">
        <v>1.2</v>
      </c>
      <c r="F140" s="10">
        <f t="shared" si="7"/>
        <v>2.16</v>
      </c>
      <c r="G140" s="19"/>
      <c r="H140" s="10" t="s">
        <v>230</v>
      </c>
    </row>
    <row r="141" customHeight="1" spans="1:8">
      <c r="A141" s="10">
        <v>5</v>
      </c>
      <c r="B141" s="10" t="s">
        <v>231</v>
      </c>
      <c r="C141" s="10" t="s">
        <v>186</v>
      </c>
      <c r="D141" s="19"/>
      <c r="E141" s="19"/>
      <c r="F141" s="10">
        <f>8*0.35+1</f>
        <v>3.8</v>
      </c>
      <c r="G141" s="28"/>
      <c r="H141" s="10" t="s">
        <v>230</v>
      </c>
    </row>
    <row r="142" customHeight="1" spans="1:8">
      <c r="A142" s="10">
        <v>6</v>
      </c>
      <c r="B142" s="10" t="s">
        <v>187</v>
      </c>
      <c r="C142" s="10" t="s">
        <v>188</v>
      </c>
      <c r="D142" s="19"/>
      <c r="E142" s="19"/>
      <c r="F142" s="10">
        <v>33</v>
      </c>
      <c r="G142" s="19"/>
      <c r="H142" s="19"/>
    </row>
    <row r="143" ht="16" customHeight="1" spans="1:8">
      <c r="A143" s="10">
        <v>7</v>
      </c>
      <c r="B143" s="10" t="s">
        <v>189</v>
      </c>
      <c r="C143" s="10" t="s">
        <v>188</v>
      </c>
      <c r="D143" s="19"/>
      <c r="E143" s="19"/>
      <c r="F143" s="10"/>
      <c r="G143" s="19"/>
      <c r="H143" s="19"/>
    </row>
    <row r="144" ht="16" customHeight="1" spans="1:8">
      <c r="A144" s="10">
        <v>8</v>
      </c>
      <c r="B144" s="20" t="s">
        <v>190</v>
      </c>
      <c r="C144" s="20" t="s">
        <v>188</v>
      </c>
      <c r="D144" s="21"/>
      <c r="E144" s="21"/>
      <c r="F144" s="25">
        <f>F143+F142+F141+F140+F139+F138+F137</f>
        <v>83.735</v>
      </c>
      <c r="G144" s="21"/>
      <c r="H144" s="21"/>
    </row>
    <row r="145" ht="16" customHeight="1" spans="1:8">
      <c r="A145" s="10">
        <v>9</v>
      </c>
      <c r="B145" s="10" t="s">
        <v>191</v>
      </c>
      <c r="C145" s="10" t="s">
        <v>188</v>
      </c>
      <c r="D145" s="19"/>
      <c r="E145" s="19"/>
      <c r="F145" s="10">
        <v>3</v>
      </c>
      <c r="G145" s="19"/>
      <c r="H145" s="19"/>
    </row>
    <row r="146" ht="16" customHeight="1" spans="1:8">
      <c r="A146" s="10">
        <v>10</v>
      </c>
      <c r="B146" s="10" t="s">
        <v>192</v>
      </c>
      <c r="C146" s="10" t="s">
        <v>188</v>
      </c>
      <c r="D146" s="19"/>
      <c r="E146" s="19"/>
      <c r="F146" s="10">
        <v>5.5</v>
      </c>
      <c r="G146" s="19"/>
      <c r="H146" s="19"/>
    </row>
    <row r="147" ht="16" customHeight="1" spans="1:8">
      <c r="A147" s="10">
        <v>11</v>
      </c>
      <c r="B147" s="10" t="s">
        <v>193</v>
      </c>
      <c r="C147" s="10" t="s">
        <v>188</v>
      </c>
      <c r="D147" s="19"/>
      <c r="E147" s="23">
        <v>0.03</v>
      </c>
      <c r="F147" s="17">
        <f>(F146+F145+F144)*E147</f>
        <v>2.76705</v>
      </c>
      <c r="G147" s="19"/>
      <c r="H147" s="19"/>
    </row>
    <row r="148" ht="16" customHeight="1" spans="1:8">
      <c r="A148" s="10">
        <v>12</v>
      </c>
      <c r="B148" s="10" t="s">
        <v>194</v>
      </c>
      <c r="C148" s="10" t="s">
        <v>188</v>
      </c>
      <c r="D148" s="19"/>
      <c r="E148" s="23">
        <f>E132</f>
        <v>0.02</v>
      </c>
      <c r="F148" s="17">
        <f>(F147+F146+F145+F144)*E148</f>
        <v>1.900041</v>
      </c>
      <c r="G148" s="19"/>
      <c r="H148" s="19"/>
    </row>
    <row r="149" ht="16" customHeight="1" spans="1:8">
      <c r="A149" s="10">
        <v>13</v>
      </c>
      <c r="B149" s="10" t="s">
        <v>195</v>
      </c>
      <c r="C149" s="10" t="s">
        <v>188</v>
      </c>
      <c r="D149" s="19"/>
      <c r="E149" s="23">
        <v>0.09</v>
      </c>
      <c r="F149" s="17">
        <f>(F148+F147+F146+F145+F144)*E149</f>
        <v>8.72118819</v>
      </c>
      <c r="G149" s="19"/>
      <c r="H149" s="19"/>
    </row>
    <row r="150" customHeight="1" spans="1:8">
      <c r="A150" s="10">
        <v>14</v>
      </c>
      <c r="B150" s="10" t="s">
        <v>196</v>
      </c>
      <c r="C150" s="10" t="s">
        <v>197</v>
      </c>
      <c r="D150" s="19"/>
      <c r="E150" s="19"/>
      <c r="F150" s="17">
        <f>F149+F148+F147+F146+F145+F144</f>
        <v>105.62327919</v>
      </c>
      <c r="G150" s="19"/>
      <c r="H150" s="24"/>
    </row>
    <row r="151" customHeight="1" spans="1:8">
      <c r="A151" s="16" t="s">
        <v>237</v>
      </c>
      <c r="B151" s="16"/>
      <c r="C151" s="16"/>
      <c r="D151" s="16"/>
      <c r="E151" s="16"/>
      <c r="F151" s="16"/>
      <c r="G151" s="16"/>
      <c r="H151" s="16"/>
    </row>
    <row r="152" customHeight="1" spans="1:8">
      <c r="A152" s="10" t="s">
        <v>128</v>
      </c>
      <c r="B152" s="10" t="s">
        <v>169</v>
      </c>
      <c r="C152" s="10" t="s">
        <v>131</v>
      </c>
      <c r="D152" s="10" t="s">
        <v>170</v>
      </c>
      <c r="E152" s="10" t="s">
        <v>171</v>
      </c>
      <c r="F152" s="10" t="s">
        <v>172</v>
      </c>
      <c r="G152" s="10" t="s">
        <v>135</v>
      </c>
      <c r="H152" s="10" t="s">
        <v>173</v>
      </c>
    </row>
    <row r="153" customHeight="1" spans="1:8">
      <c r="A153" s="10">
        <v>1</v>
      </c>
      <c r="B153" s="10" t="s">
        <v>158</v>
      </c>
      <c r="C153" s="10" t="s">
        <v>223</v>
      </c>
      <c r="D153" s="17">
        <v>430</v>
      </c>
      <c r="E153" s="17">
        <v>0.02</v>
      </c>
      <c r="F153" s="17">
        <f t="shared" ref="F153:F155" si="9">E153*D153</f>
        <v>8.6</v>
      </c>
      <c r="G153" s="19"/>
      <c r="H153" s="10" t="s">
        <v>238</v>
      </c>
    </row>
    <row r="154" customHeight="1" spans="1:8">
      <c r="A154" s="10">
        <v>2</v>
      </c>
      <c r="B154" s="10" t="s">
        <v>228</v>
      </c>
      <c r="C154" s="10" t="s">
        <v>229</v>
      </c>
      <c r="D154" s="10">
        <f>D140</f>
        <v>1.8</v>
      </c>
      <c r="E154" s="10">
        <f>E140</f>
        <v>1.2</v>
      </c>
      <c r="F154" s="10">
        <f t="shared" si="9"/>
        <v>2.16</v>
      </c>
      <c r="G154" s="19"/>
      <c r="H154" s="10" t="s">
        <v>230</v>
      </c>
    </row>
    <row r="155" customHeight="1" spans="1:8">
      <c r="A155" s="10">
        <v>3</v>
      </c>
      <c r="B155" s="10" t="s">
        <v>239</v>
      </c>
      <c r="C155" s="10" t="s">
        <v>226</v>
      </c>
      <c r="D155" s="10">
        <f>D139</f>
        <v>0.9</v>
      </c>
      <c r="E155" s="10">
        <v>4</v>
      </c>
      <c r="F155" s="10">
        <f t="shared" si="9"/>
        <v>3.6</v>
      </c>
      <c r="G155" s="19"/>
      <c r="H155" s="17" t="s">
        <v>177</v>
      </c>
    </row>
    <row r="156" customHeight="1" spans="1:8">
      <c r="A156" s="10">
        <v>3</v>
      </c>
      <c r="B156" s="10" t="s">
        <v>231</v>
      </c>
      <c r="C156" s="10" t="s">
        <v>186</v>
      </c>
      <c r="D156" s="19"/>
      <c r="E156" s="19"/>
      <c r="F156" s="10">
        <v>1</v>
      </c>
      <c r="G156" s="28"/>
      <c r="H156" s="10" t="s">
        <v>230</v>
      </c>
    </row>
    <row r="157" customHeight="1" spans="1:8">
      <c r="A157" s="10">
        <v>4</v>
      </c>
      <c r="B157" s="10" t="s">
        <v>187</v>
      </c>
      <c r="C157" s="10" t="s">
        <v>188</v>
      </c>
      <c r="D157" s="19"/>
      <c r="E157" s="19"/>
      <c r="F157" s="10">
        <v>33</v>
      </c>
      <c r="G157" s="19"/>
      <c r="H157" s="19"/>
    </row>
    <row r="158" ht="19" customHeight="1" spans="1:8">
      <c r="A158" s="10">
        <v>5</v>
      </c>
      <c r="B158" s="10" t="s">
        <v>189</v>
      </c>
      <c r="C158" s="10" t="s">
        <v>188</v>
      </c>
      <c r="D158" s="19"/>
      <c r="E158" s="19"/>
      <c r="F158" s="10"/>
      <c r="G158" s="19"/>
      <c r="H158" s="19"/>
    </row>
    <row r="159" ht="19" customHeight="1" spans="1:8">
      <c r="A159" s="10">
        <v>6</v>
      </c>
      <c r="B159" s="20" t="s">
        <v>190</v>
      </c>
      <c r="C159" s="20" t="s">
        <v>188</v>
      </c>
      <c r="D159" s="21"/>
      <c r="E159" s="21"/>
      <c r="F159" s="20">
        <f>F158+F157+F156+F155+F154+F153</f>
        <v>48.36</v>
      </c>
      <c r="G159" s="21"/>
      <c r="H159" s="21"/>
    </row>
    <row r="160" ht="19" customHeight="1" spans="1:8">
      <c r="A160" s="10">
        <v>7</v>
      </c>
      <c r="B160" s="10" t="s">
        <v>191</v>
      </c>
      <c r="C160" s="10" t="s">
        <v>188</v>
      </c>
      <c r="D160" s="19"/>
      <c r="E160" s="19"/>
      <c r="F160" s="10">
        <v>1.5</v>
      </c>
      <c r="G160" s="19"/>
      <c r="H160" s="19"/>
    </row>
    <row r="161" ht="19" customHeight="1" spans="1:8">
      <c r="A161" s="10">
        <v>8</v>
      </c>
      <c r="B161" s="10" t="s">
        <v>192</v>
      </c>
      <c r="C161" s="10" t="s">
        <v>188</v>
      </c>
      <c r="D161" s="19"/>
      <c r="E161" s="19"/>
      <c r="F161" s="10">
        <v>5.2</v>
      </c>
      <c r="G161" s="19"/>
      <c r="H161" s="19"/>
    </row>
    <row r="162" ht="19" customHeight="1" spans="1:8">
      <c r="A162" s="10">
        <v>9</v>
      </c>
      <c r="B162" s="10" t="s">
        <v>193</v>
      </c>
      <c r="C162" s="10" t="s">
        <v>188</v>
      </c>
      <c r="D162" s="19"/>
      <c r="E162" s="23">
        <v>0.03</v>
      </c>
      <c r="F162" s="17">
        <f>(F161+F160+F159)*E162</f>
        <v>1.6518</v>
      </c>
      <c r="G162" s="19"/>
      <c r="H162" s="19"/>
    </row>
    <row r="163" ht="19" customHeight="1" spans="1:8">
      <c r="A163" s="10">
        <v>10</v>
      </c>
      <c r="B163" s="10" t="s">
        <v>194</v>
      </c>
      <c r="C163" s="10" t="s">
        <v>188</v>
      </c>
      <c r="D163" s="19"/>
      <c r="E163" s="23">
        <f>E148</f>
        <v>0.02</v>
      </c>
      <c r="F163" s="17">
        <f>(F162+F161+F160+F159)*E163</f>
        <v>1.134236</v>
      </c>
      <c r="G163" s="19"/>
      <c r="H163" s="19"/>
    </row>
    <row r="164" ht="19" customHeight="1" spans="1:8">
      <c r="A164" s="10">
        <v>11</v>
      </c>
      <c r="B164" s="10" t="s">
        <v>195</v>
      </c>
      <c r="C164" s="10" t="s">
        <v>188</v>
      </c>
      <c r="D164" s="19"/>
      <c r="E164" s="23">
        <v>0.09</v>
      </c>
      <c r="F164" s="17">
        <f>(F163+F162+F161+F159)*E164</f>
        <v>5.07114324</v>
      </c>
      <c r="G164" s="19"/>
      <c r="H164" s="19"/>
    </row>
    <row r="165" customHeight="1" spans="1:8">
      <c r="A165" s="10">
        <v>12</v>
      </c>
      <c r="B165" s="10" t="s">
        <v>196</v>
      </c>
      <c r="C165" s="10" t="s">
        <v>197</v>
      </c>
      <c r="D165" s="19"/>
      <c r="E165" s="19"/>
      <c r="F165" s="17">
        <f>F164+F163+F162+F161+F160+F159</f>
        <v>62.91717924</v>
      </c>
      <c r="G165" s="19"/>
      <c r="H165" s="24"/>
    </row>
    <row r="166" customHeight="1" spans="1:8">
      <c r="A166" s="16" t="s">
        <v>240</v>
      </c>
      <c r="B166" s="16"/>
      <c r="C166" s="16"/>
      <c r="D166" s="16"/>
      <c r="E166" s="16"/>
      <c r="F166" s="16"/>
      <c r="G166" s="16"/>
      <c r="H166" s="16"/>
    </row>
    <row r="167" customHeight="1" spans="1:8">
      <c r="A167" s="10" t="s">
        <v>128</v>
      </c>
      <c r="B167" s="10" t="s">
        <v>169</v>
      </c>
      <c r="C167" s="10" t="s">
        <v>131</v>
      </c>
      <c r="D167" s="10" t="s">
        <v>170</v>
      </c>
      <c r="E167" s="10" t="s">
        <v>171</v>
      </c>
      <c r="F167" s="10" t="s">
        <v>172</v>
      </c>
      <c r="G167" s="10" t="s">
        <v>135</v>
      </c>
      <c r="H167" s="10" t="s">
        <v>173</v>
      </c>
    </row>
    <row r="168" customHeight="1" spans="1:8">
      <c r="A168" s="10">
        <v>1</v>
      </c>
      <c r="B168" s="10" t="s">
        <v>241</v>
      </c>
      <c r="C168" s="10" t="s">
        <v>223</v>
      </c>
      <c r="D168" s="10">
        <v>410</v>
      </c>
      <c r="E168" s="17">
        <f>0.08*1.06</f>
        <v>0.0848</v>
      </c>
      <c r="F168" s="17">
        <f t="shared" ref="F168:F171" si="10">E168*D168</f>
        <v>34.768</v>
      </c>
      <c r="G168" s="19"/>
      <c r="H168" s="10" t="s">
        <v>180</v>
      </c>
    </row>
    <row r="169" customHeight="1" spans="1:8">
      <c r="A169" s="10">
        <v>2</v>
      </c>
      <c r="B169" s="10" t="s">
        <v>225</v>
      </c>
      <c r="C169" s="10" t="s">
        <v>226</v>
      </c>
      <c r="D169" s="10">
        <f t="shared" ref="D169:D171" si="11">D138</f>
        <v>0.9</v>
      </c>
      <c r="E169" s="26">
        <v>7</v>
      </c>
      <c r="F169" s="26">
        <f t="shared" si="10"/>
        <v>6.3</v>
      </c>
      <c r="G169" s="19"/>
      <c r="H169" s="17" t="s">
        <v>177</v>
      </c>
    </row>
    <row r="170" customHeight="1" spans="1:8">
      <c r="A170" s="10">
        <v>3</v>
      </c>
      <c r="B170" s="10" t="s">
        <v>227</v>
      </c>
      <c r="C170" s="10" t="s">
        <v>226</v>
      </c>
      <c r="D170" s="10">
        <f t="shared" si="11"/>
        <v>0.9</v>
      </c>
      <c r="E170" s="26">
        <v>5</v>
      </c>
      <c r="F170" s="26">
        <f t="shared" si="10"/>
        <v>4.5</v>
      </c>
      <c r="G170" s="19"/>
      <c r="H170" s="17" t="s">
        <v>177</v>
      </c>
    </row>
    <row r="171" customHeight="1" spans="1:8">
      <c r="A171" s="10">
        <v>4</v>
      </c>
      <c r="B171" s="10" t="s">
        <v>228</v>
      </c>
      <c r="C171" s="10" t="s">
        <v>229</v>
      </c>
      <c r="D171" s="10">
        <f t="shared" si="11"/>
        <v>1.8</v>
      </c>
      <c r="E171" s="26">
        <v>1.2</v>
      </c>
      <c r="F171" s="26">
        <f t="shared" si="10"/>
        <v>2.16</v>
      </c>
      <c r="G171" s="19"/>
      <c r="H171" s="10" t="s">
        <v>230</v>
      </c>
    </row>
    <row r="172" customHeight="1" spans="1:8">
      <c r="A172" s="10">
        <v>5</v>
      </c>
      <c r="B172" s="10" t="s">
        <v>231</v>
      </c>
      <c r="C172" s="10" t="s">
        <v>186</v>
      </c>
      <c r="D172" s="19"/>
      <c r="E172" s="19"/>
      <c r="F172" s="10">
        <f>8*0.35+1</f>
        <v>3.8</v>
      </c>
      <c r="G172" s="27"/>
      <c r="H172" s="10" t="s">
        <v>230</v>
      </c>
    </row>
    <row r="173" customHeight="1" spans="1:8">
      <c r="A173" s="10">
        <v>6</v>
      </c>
      <c r="B173" s="10" t="s">
        <v>187</v>
      </c>
      <c r="C173" s="10" t="s">
        <v>188</v>
      </c>
      <c r="D173" s="19"/>
      <c r="E173" s="19"/>
      <c r="F173" s="10">
        <v>40</v>
      </c>
      <c r="G173" s="19"/>
      <c r="H173" s="19"/>
    </row>
    <row r="174" ht="19" customHeight="1" spans="1:8">
      <c r="A174" s="10">
        <v>7</v>
      </c>
      <c r="B174" s="10" t="s">
        <v>189</v>
      </c>
      <c r="C174" s="10" t="s">
        <v>188</v>
      </c>
      <c r="D174" s="19"/>
      <c r="E174" s="19"/>
      <c r="F174" s="10"/>
      <c r="G174" s="19"/>
      <c r="H174" s="19"/>
    </row>
    <row r="175" ht="19" customHeight="1" spans="1:8">
      <c r="A175" s="10">
        <v>8</v>
      </c>
      <c r="B175" s="20" t="s">
        <v>190</v>
      </c>
      <c r="C175" s="20" t="s">
        <v>188</v>
      </c>
      <c r="D175" s="21"/>
      <c r="E175" s="21"/>
      <c r="F175" s="25">
        <f>F174+F173+F172+F171+F170+F169+F168</f>
        <v>91.528</v>
      </c>
      <c r="G175" s="21"/>
      <c r="H175" s="21"/>
    </row>
    <row r="176" ht="19" customHeight="1" spans="1:8">
      <c r="A176" s="10">
        <v>9</v>
      </c>
      <c r="B176" s="10" t="s">
        <v>191</v>
      </c>
      <c r="C176" s="10" t="s">
        <v>188</v>
      </c>
      <c r="D176" s="19"/>
      <c r="E176" s="19"/>
      <c r="F176" s="10">
        <v>3</v>
      </c>
      <c r="G176" s="19"/>
      <c r="H176" s="19"/>
    </row>
    <row r="177" ht="19" customHeight="1" spans="1:8">
      <c r="A177" s="10">
        <v>10</v>
      </c>
      <c r="B177" s="10" t="s">
        <v>192</v>
      </c>
      <c r="C177" s="10" t="s">
        <v>188</v>
      </c>
      <c r="D177" s="19"/>
      <c r="E177" s="19"/>
      <c r="F177" s="17">
        <v>5.5</v>
      </c>
      <c r="G177" s="19"/>
      <c r="H177" s="19"/>
    </row>
    <row r="178" ht="19" customHeight="1" spans="1:8">
      <c r="A178" s="10">
        <v>11</v>
      </c>
      <c r="B178" s="10" t="s">
        <v>193</v>
      </c>
      <c r="C178" s="10" t="s">
        <v>188</v>
      </c>
      <c r="D178" s="19"/>
      <c r="E178" s="23">
        <v>0.03</v>
      </c>
      <c r="F178" s="17">
        <f>(F177+F176+F175)*E178</f>
        <v>3.00084</v>
      </c>
      <c r="G178" s="19"/>
      <c r="H178" s="19"/>
    </row>
    <row r="179" ht="19" customHeight="1" spans="1:8">
      <c r="A179" s="10">
        <v>12</v>
      </c>
      <c r="B179" s="10" t="s">
        <v>194</v>
      </c>
      <c r="C179" s="10" t="s">
        <v>188</v>
      </c>
      <c r="D179" s="19"/>
      <c r="E179" s="23">
        <f>E163</f>
        <v>0.02</v>
      </c>
      <c r="F179" s="17">
        <f>(F178+F177+F176+F175)*E179</f>
        <v>2.0605768</v>
      </c>
      <c r="G179" s="19"/>
      <c r="H179" s="19"/>
    </row>
    <row r="180" ht="19" customHeight="1" spans="1:8">
      <c r="A180" s="10">
        <v>13</v>
      </c>
      <c r="B180" s="10" t="s">
        <v>195</v>
      </c>
      <c r="C180" s="10" t="s">
        <v>188</v>
      </c>
      <c r="D180" s="19"/>
      <c r="E180" s="23">
        <v>0.09</v>
      </c>
      <c r="F180" s="17">
        <f>(F179+F178+F177+F176+F175)*E180</f>
        <v>9.458047512</v>
      </c>
      <c r="G180" s="19"/>
      <c r="H180" s="19"/>
    </row>
    <row r="181" customHeight="1" spans="1:8">
      <c r="A181" s="10">
        <v>14</v>
      </c>
      <c r="B181" s="10" t="s">
        <v>196</v>
      </c>
      <c r="C181" s="10" t="s">
        <v>197</v>
      </c>
      <c r="D181" s="19"/>
      <c r="E181" s="19"/>
      <c r="F181" s="17">
        <f>F180+F179+F178+F177+F176+F175</f>
        <v>114.547464312</v>
      </c>
      <c r="G181" s="19"/>
      <c r="H181" s="24"/>
    </row>
  </sheetData>
  <mergeCells count="12">
    <mergeCell ref="A1:H1"/>
    <mergeCell ref="A17:H17"/>
    <mergeCell ref="A33:H33"/>
    <mergeCell ref="A49:H49"/>
    <mergeCell ref="A62:H62"/>
    <mergeCell ref="A77:H77"/>
    <mergeCell ref="A90:H90"/>
    <mergeCell ref="A103:H103"/>
    <mergeCell ref="A119:H119"/>
    <mergeCell ref="A135:H135"/>
    <mergeCell ref="A151:H151"/>
    <mergeCell ref="A166:H16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F18"/>
  <sheetViews>
    <sheetView zoomScale="115" zoomScaleNormal="115" topLeftCell="A6" workbookViewId="0">
      <selection activeCell="D23" sqref="D23"/>
    </sheetView>
  </sheetViews>
  <sheetFormatPr defaultColWidth="9" defaultRowHeight="14.25" outlineLevelCol="5"/>
  <cols>
    <col min="2" max="2" width="14.5" customWidth="1"/>
    <col min="3" max="3" width="17.375" customWidth="1"/>
    <col min="5" max="5" width="15.5" customWidth="1"/>
    <col min="6" max="6" width="10.7583333333333" customWidth="1"/>
  </cols>
  <sheetData>
    <row r="1" ht="35" customHeight="1" spans="1:6">
      <c r="A1" s="1" t="s">
        <v>242</v>
      </c>
      <c r="B1" s="1"/>
      <c r="C1" s="1"/>
      <c r="D1" s="1"/>
      <c r="E1" s="1"/>
      <c r="F1" s="2"/>
    </row>
    <row r="2" ht="42" customHeight="1" spans="1:6">
      <c r="A2" s="3" t="s">
        <v>128</v>
      </c>
      <c r="B2" s="3" t="s">
        <v>243</v>
      </c>
      <c r="C2" s="4" t="s">
        <v>244</v>
      </c>
      <c r="D2" s="3" t="s">
        <v>131</v>
      </c>
      <c r="E2" s="5" t="s">
        <v>245</v>
      </c>
      <c r="F2" s="5" t="s">
        <v>173</v>
      </c>
    </row>
    <row r="3" ht="33" customHeight="1" spans="1:6">
      <c r="A3" s="6">
        <v>1</v>
      </c>
      <c r="B3" s="7" t="s">
        <v>246</v>
      </c>
      <c r="C3" s="7" t="s">
        <v>247</v>
      </c>
      <c r="D3" s="7" t="s">
        <v>226</v>
      </c>
      <c r="E3" s="8">
        <f>'4、综合单价分析表'!D3</f>
        <v>0.9</v>
      </c>
      <c r="F3" s="9" t="s">
        <v>177</v>
      </c>
    </row>
    <row r="4" ht="33" customHeight="1" spans="1:6">
      <c r="A4" s="6">
        <v>2</v>
      </c>
      <c r="B4" s="7" t="s">
        <v>248</v>
      </c>
      <c r="C4" s="7" t="s">
        <v>249</v>
      </c>
      <c r="D4" s="7" t="s">
        <v>226</v>
      </c>
      <c r="E4" s="8">
        <f>'4、综合单价分析表'!D35</f>
        <v>1</v>
      </c>
      <c r="F4" s="9" t="s">
        <v>177</v>
      </c>
    </row>
    <row r="5" ht="33" customHeight="1" spans="1:6">
      <c r="A5" s="6">
        <v>3</v>
      </c>
      <c r="B5" s="10" t="s">
        <v>178</v>
      </c>
      <c r="C5" s="7" t="s">
        <v>250</v>
      </c>
      <c r="D5" s="7" t="s">
        <v>226</v>
      </c>
      <c r="E5" s="8">
        <f>'4、综合单价分析表'!D4</f>
        <v>12</v>
      </c>
      <c r="F5" s="11" t="s">
        <v>180</v>
      </c>
    </row>
    <row r="6" ht="33" customHeight="1" spans="1:6">
      <c r="A6" s="6">
        <v>4</v>
      </c>
      <c r="B6" s="7" t="s">
        <v>181</v>
      </c>
      <c r="C6" s="7" t="s">
        <v>251</v>
      </c>
      <c r="D6" s="7" t="s">
        <v>226</v>
      </c>
      <c r="E6" s="8">
        <f>'4、综合单价分析表'!D5</f>
        <v>4.8</v>
      </c>
      <c r="F6" s="11" t="s">
        <v>180</v>
      </c>
    </row>
    <row r="7" ht="33" customHeight="1" spans="1:6">
      <c r="A7" s="6">
        <v>5</v>
      </c>
      <c r="B7" s="12" t="s">
        <v>199</v>
      </c>
      <c r="C7" s="7" t="s">
        <v>252</v>
      </c>
      <c r="D7" s="7" t="s">
        <v>226</v>
      </c>
      <c r="E7" s="8">
        <f>'4、综合单价分析表'!D20</f>
        <v>11</v>
      </c>
      <c r="F7" s="11" t="s">
        <v>180</v>
      </c>
    </row>
    <row r="8" ht="33" customHeight="1" spans="1:6">
      <c r="A8" s="6">
        <v>6</v>
      </c>
      <c r="B8" s="12" t="s">
        <v>200</v>
      </c>
      <c r="C8" s="7" t="s">
        <v>253</v>
      </c>
      <c r="D8" s="7" t="s">
        <v>226</v>
      </c>
      <c r="E8" s="8">
        <f>'4、综合单价分析表'!D21</f>
        <v>2.9</v>
      </c>
      <c r="F8" s="11" t="s">
        <v>180</v>
      </c>
    </row>
    <row r="9" ht="33" customHeight="1" spans="1:6">
      <c r="A9" s="6">
        <v>7</v>
      </c>
      <c r="B9" s="7" t="s">
        <v>183</v>
      </c>
      <c r="C9" s="7" t="s">
        <v>254</v>
      </c>
      <c r="D9" s="7" t="s">
        <v>226</v>
      </c>
      <c r="E9" s="8">
        <f>'4、综合单价分析表'!D6</f>
        <v>15</v>
      </c>
      <c r="F9" s="11" t="s">
        <v>180</v>
      </c>
    </row>
    <row r="10" ht="33" customHeight="1" spans="1:6">
      <c r="A10" s="6">
        <v>8</v>
      </c>
      <c r="B10" s="12" t="s">
        <v>204</v>
      </c>
      <c r="C10" s="7" t="s">
        <v>250</v>
      </c>
      <c r="D10" s="7" t="s">
        <v>226</v>
      </c>
      <c r="E10" s="8">
        <f>'4、综合单价分析表'!D36</f>
        <v>10</v>
      </c>
      <c r="F10" s="11" t="s">
        <v>180</v>
      </c>
    </row>
    <row r="11" ht="33" customHeight="1" spans="1:6">
      <c r="A11" s="6">
        <v>9</v>
      </c>
      <c r="B11" s="12" t="s">
        <v>206</v>
      </c>
      <c r="C11" s="7" t="s">
        <v>255</v>
      </c>
      <c r="D11" s="7" t="s">
        <v>226</v>
      </c>
      <c r="E11" s="8">
        <f>'4、综合单价分析表'!D37</f>
        <v>12</v>
      </c>
      <c r="F11" s="11" t="s">
        <v>180</v>
      </c>
    </row>
    <row r="12" ht="33" customHeight="1" spans="1:6">
      <c r="A12" s="6">
        <v>10</v>
      </c>
      <c r="B12" s="12" t="s">
        <v>216</v>
      </c>
      <c r="C12" s="7" t="s">
        <v>255</v>
      </c>
      <c r="D12" s="7" t="s">
        <v>226</v>
      </c>
      <c r="E12" s="8">
        <f>'4、综合单价分析表'!D66</f>
        <v>11</v>
      </c>
      <c r="F12" s="11" t="s">
        <v>180</v>
      </c>
    </row>
    <row r="13" ht="33" customHeight="1" spans="1:6">
      <c r="A13" s="6">
        <v>11</v>
      </c>
      <c r="B13" s="7" t="s">
        <v>160</v>
      </c>
      <c r="C13" s="13" t="s">
        <v>256</v>
      </c>
      <c r="D13" s="7" t="s">
        <v>257</v>
      </c>
      <c r="E13" s="8">
        <f>'4、综合单价分析表'!D168</f>
        <v>410</v>
      </c>
      <c r="F13" s="11" t="s">
        <v>180</v>
      </c>
    </row>
    <row r="14" ht="33" customHeight="1" spans="1:6">
      <c r="A14" s="6">
        <v>12</v>
      </c>
      <c r="B14" s="7" t="s">
        <v>258</v>
      </c>
      <c r="C14" s="13" t="s">
        <v>259</v>
      </c>
      <c r="D14" s="7" t="s">
        <v>257</v>
      </c>
      <c r="E14" s="8">
        <f>'4、综合单价分析表'!D105</f>
        <v>380</v>
      </c>
      <c r="F14" s="9" t="s">
        <v>224</v>
      </c>
    </row>
    <row r="15" ht="33" customHeight="1" spans="1:6">
      <c r="A15" s="6">
        <v>13</v>
      </c>
      <c r="B15" s="7" t="s">
        <v>260</v>
      </c>
      <c r="C15" s="13" t="s">
        <v>261</v>
      </c>
      <c r="D15" s="13" t="s">
        <v>140</v>
      </c>
      <c r="E15" s="8">
        <f>'4、综合单价分析表'!D108</f>
        <v>1.8</v>
      </c>
      <c r="F15" s="12" t="s">
        <v>230</v>
      </c>
    </row>
    <row r="16" ht="33" customHeight="1" spans="1:6">
      <c r="A16" s="6">
        <v>14</v>
      </c>
      <c r="B16" s="7" t="s">
        <v>262</v>
      </c>
      <c r="C16" s="7" t="s">
        <v>247</v>
      </c>
      <c r="D16" s="7" t="s">
        <v>226</v>
      </c>
      <c r="E16" s="8">
        <f>'4、综合单价分析表'!D107</f>
        <v>0.9</v>
      </c>
      <c r="F16" s="9" t="s">
        <v>177</v>
      </c>
    </row>
    <row r="17" ht="33" customHeight="1" spans="1:6">
      <c r="A17" s="6">
        <v>15</v>
      </c>
      <c r="B17" s="13" t="s">
        <v>263</v>
      </c>
      <c r="C17" s="13"/>
      <c r="D17" s="13" t="s">
        <v>257</v>
      </c>
      <c r="E17" s="8">
        <f>'4、综合单价分析表'!D153</f>
        <v>430</v>
      </c>
      <c r="F17" s="12" t="s">
        <v>238</v>
      </c>
    </row>
    <row r="18" ht="33" customHeight="1" spans="1:6">
      <c r="A18" s="6">
        <v>16</v>
      </c>
      <c r="B18" s="7" t="s">
        <v>264</v>
      </c>
      <c r="C18" s="13" t="s">
        <v>265</v>
      </c>
      <c r="D18" s="13" t="s">
        <v>226</v>
      </c>
      <c r="E18" s="8"/>
      <c r="F18" s="11"/>
    </row>
  </sheetData>
  <mergeCells count="1">
    <mergeCell ref="A1:F1"/>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AT16"/>
  <sheetViews>
    <sheetView workbookViewId="0">
      <pane xSplit="1" ySplit="2" topLeftCell="B3" activePane="bottomRight" state="frozen"/>
      <selection/>
      <selection pane="topRight"/>
      <selection pane="bottomLeft"/>
      <selection pane="bottomRight" activeCell="G190" sqref="G190"/>
    </sheetView>
  </sheetViews>
  <sheetFormatPr defaultColWidth="9" defaultRowHeight="36" customHeight="1"/>
  <cols>
    <col min="1" max="1" width="22.75" style="114" customWidth="1"/>
    <col min="2" max="2" width="13.875" style="114" customWidth="1"/>
    <col min="3" max="3" width="11.625" style="114" customWidth="1"/>
    <col min="4" max="5" width="13.875" style="114" customWidth="1"/>
    <col min="6" max="16" width="12.75" style="114" customWidth="1" outlineLevel="1"/>
    <col min="17" max="17" width="15.75" style="114" customWidth="1"/>
    <col min="18" max="18" width="13.25" style="114" customWidth="1"/>
    <col min="19" max="20" width="15.75" style="114" customWidth="1"/>
    <col min="21" max="22" width="12.75" style="114" customWidth="1" outlineLevel="1"/>
    <col min="23" max="24" width="13.875" style="114" customWidth="1" outlineLevel="1"/>
    <col min="25" max="28" width="12.75" style="114" customWidth="1" outlineLevel="1"/>
    <col min="29" max="30" width="11.625" style="114" customWidth="1" outlineLevel="1"/>
    <col min="31" max="31" width="8.5" style="114" customWidth="1" outlineLevel="1"/>
    <col min="32" max="32" width="15.75" style="114" customWidth="1"/>
    <col min="33" max="33" width="11.625" style="114" customWidth="1"/>
    <col min="34" max="35" width="15.75" style="114" customWidth="1"/>
    <col min="36" max="37" width="12.75" style="114" hidden="1" customWidth="1" outlineLevel="1"/>
    <col min="38" max="38" width="8.5" style="114" hidden="1" customWidth="1" outlineLevel="1"/>
    <col min="39" max="39" width="12.75" style="114" hidden="1" customWidth="1" outlineLevel="1"/>
    <col min="40" max="41" width="12.875" style="114" hidden="1" customWidth="1" outlineLevel="1"/>
    <col min="42" max="43" width="12.75" style="114" hidden="1" customWidth="1" outlineLevel="1"/>
    <col min="44" max="45" width="11.75" style="114" hidden="1" customWidth="1" outlineLevel="1"/>
    <col min="46" max="46" width="11.125" style="114" hidden="1" customWidth="1" outlineLevel="1"/>
    <col min="47" max="47" width="9" style="114" collapsed="1"/>
    <col min="48" max="16384" width="9" style="114"/>
  </cols>
  <sheetData>
    <row r="1" customHeight="1" spans="1:46">
      <c r="A1" s="115" t="s">
        <v>0</v>
      </c>
      <c r="B1" s="116" t="s">
        <v>1</v>
      </c>
      <c r="C1" s="117"/>
      <c r="D1" s="117"/>
      <c r="E1" s="117"/>
      <c r="F1" s="117"/>
      <c r="G1" s="117"/>
      <c r="H1" s="117"/>
      <c r="I1" s="117"/>
      <c r="J1" s="117"/>
      <c r="K1" s="117"/>
      <c r="L1" s="117"/>
      <c r="M1" s="117"/>
      <c r="N1" s="117"/>
      <c r="O1" s="117"/>
      <c r="P1" s="126"/>
      <c r="Q1" s="127" t="s">
        <v>2</v>
      </c>
      <c r="R1" s="128"/>
      <c r="S1" s="128"/>
      <c r="T1" s="128"/>
      <c r="U1" s="128"/>
      <c r="V1" s="128"/>
      <c r="W1" s="128"/>
      <c r="X1" s="128"/>
      <c r="Y1" s="128"/>
      <c r="Z1" s="128"/>
      <c r="AA1" s="128"/>
      <c r="AB1" s="128"/>
      <c r="AC1" s="128"/>
      <c r="AD1" s="128"/>
      <c r="AE1" s="137"/>
      <c r="AF1" s="138" t="s">
        <v>3</v>
      </c>
      <c r="AG1" s="140"/>
      <c r="AH1" s="140"/>
      <c r="AI1" s="140"/>
      <c r="AJ1" s="140"/>
      <c r="AK1" s="140"/>
      <c r="AL1" s="140"/>
      <c r="AM1" s="140"/>
      <c r="AN1" s="140"/>
      <c r="AO1" s="140"/>
      <c r="AP1" s="140"/>
      <c r="AQ1" s="140"/>
      <c r="AR1" s="140"/>
      <c r="AS1" s="140"/>
      <c r="AT1" s="140"/>
    </row>
    <row r="2" customHeight="1" spans="1:46">
      <c r="A2" s="118" t="s">
        <v>4</v>
      </c>
      <c r="B2" s="118" t="s">
        <v>5</v>
      </c>
      <c r="C2" s="118" t="s">
        <v>6</v>
      </c>
      <c r="D2" s="118" t="s">
        <v>7</v>
      </c>
      <c r="E2" s="118" t="s">
        <v>8</v>
      </c>
      <c r="F2" s="118" t="s">
        <v>9</v>
      </c>
      <c r="G2" s="118" t="s">
        <v>10</v>
      </c>
      <c r="H2" s="118" t="s">
        <v>11</v>
      </c>
      <c r="I2" s="118" t="s">
        <v>12</v>
      </c>
      <c r="J2" s="118" t="s">
        <v>13</v>
      </c>
      <c r="K2" s="118" t="s">
        <v>14</v>
      </c>
      <c r="L2" s="118" t="s">
        <v>15</v>
      </c>
      <c r="M2" s="118" t="s">
        <v>16</v>
      </c>
      <c r="N2" s="118" t="s">
        <v>17</v>
      </c>
      <c r="O2" s="118" t="s">
        <v>18</v>
      </c>
      <c r="P2" s="118" t="s">
        <v>19</v>
      </c>
      <c r="Q2" s="129" t="s">
        <v>5</v>
      </c>
      <c r="R2" s="129" t="s">
        <v>6</v>
      </c>
      <c r="S2" s="129" t="s">
        <v>7</v>
      </c>
      <c r="T2" s="129" t="s">
        <v>8</v>
      </c>
      <c r="U2" s="130" t="s">
        <v>9</v>
      </c>
      <c r="V2" s="130" t="s">
        <v>10</v>
      </c>
      <c r="W2" s="130" t="s">
        <v>11</v>
      </c>
      <c r="X2" s="130" t="s">
        <v>12</v>
      </c>
      <c r="Y2" s="130" t="s">
        <v>13</v>
      </c>
      <c r="Z2" s="130" t="s">
        <v>14</v>
      </c>
      <c r="AA2" s="130" t="s">
        <v>15</v>
      </c>
      <c r="AB2" s="130" t="s">
        <v>16</v>
      </c>
      <c r="AC2" s="130" t="s">
        <v>17</v>
      </c>
      <c r="AD2" s="130" t="s">
        <v>18</v>
      </c>
      <c r="AE2" s="130" t="s">
        <v>19</v>
      </c>
      <c r="AF2" s="139" t="s">
        <v>5</v>
      </c>
      <c r="AG2" s="139" t="s">
        <v>20</v>
      </c>
      <c r="AH2" s="139" t="s">
        <v>7</v>
      </c>
      <c r="AI2" s="139" t="s">
        <v>8</v>
      </c>
      <c r="AJ2" s="139" t="s">
        <v>9</v>
      </c>
      <c r="AK2" s="139" t="s">
        <v>10</v>
      </c>
      <c r="AL2" s="139" t="s">
        <v>11</v>
      </c>
      <c r="AM2" s="139" t="s">
        <v>12</v>
      </c>
      <c r="AN2" s="139" t="s">
        <v>13</v>
      </c>
      <c r="AO2" s="139" t="s">
        <v>14</v>
      </c>
      <c r="AP2" s="139" t="s">
        <v>15</v>
      </c>
      <c r="AQ2" s="139" t="s">
        <v>16</v>
      </c>
      <c r="AR2" s="139" t="s">
        <v>17</v>
      </c>
      <c r="AS2" s="139" t="s">
        <v>18</v>
      </c>
      <c r="AT2" s="139" t="s">
        <v>19</v>
      </c>
    </row>
    <row r="3" customHeight="1" spans="1:46">
      <c r="A3" s="119" t="s">
        <v>21</v>
      </c>
      <c r="B3" s="119">
        <f>Q3+AF3</f>
        <v>158.6212755</v>
      </c>
      <c r="C3" s="119" t="e">
        <f>R3+AG3</f>
        <v>#REF!</v>
      </c>
      <c r="D3" s="119" t="e">
        <f>S3+AH3</f>
        <v>#REF!</v>
      </c>
      <c r="E3" s="119" t="e">
        <f>T3+AI3</f>
        <v>#REF!</v>
      </c>
      <c r="F3" s="119">
        <f t="shared" ref="F3:P3" si="0">U3+AJ3</f>
        <v>0</v>
      </c>
      <c r="G3" s="119">
        <f t="shared" si="0"/>
        <v>0</v>
      </c>
      <c r="H3" s="119">
        <f t="shared" si="0"/>
        <v>0</v>
      </c>
      <c r="I3" s="119">
        <f t="shared" si="0"/>
        <v>0</v>
      </c>
      <c r="J3" s="119">
        <f t="shared" si="0"/>
        <v>0</v>
      </c>
      <c r="K3" s="119">
        <f t="shared" si="0"/>
        <v>0</v>
      </c>
      <c r="L3" s="119">
        <f t="shared" si="0"/>
        <v>0</v>
      </c>
      <c r="M3" s="119">
        <f t="shared" si="0"/>
        <v>0</v>
      </c>
      <c r="N3" s="119">
        <f t="shared" si="0"/>
        <v>0</v>
      </c>
      <c r="O3" s="119">
        <f t="shared" si="0"/>
        <v>0</v>
      </c>
      <c r="P3" s="119">
        <f t="shared" si="0"/>
        <v>0</v>
      </c>
      <c r="Q3" s="119">
        <f>Q4*15/10000</f>
        <v>87.3442665</v>
      </c>
      <c r="R3" s="131" t="e">
        <f>#REF!</f>
        <v>#REF!</v>
      </c>
      <c r="S3" s="119" t="e">
        <f>Q3*R3</f>
        <v>#REF!</v>
      </c>
      <c r="T3" s="119" t="e">
        <f>S3</f>
        <v>#REF!</v>
      </c>
      <c r="U3" s="131"/>
      <c r="V3" s="131"/>
      <c r="W3" s="131">
        <v>0</v>
      </c>
      <c r="X3" s="131"/>
      <c r="Y3" s="131">
        <v>0</v>
      </c>
      <c r="Z3" s="131"/>
      <c r="AA3" s="131">
        <v>0</v>
      </c>
      <c r="AB3" s="131"/>
      <c r="AC3" s="131">
        <v>0</v>
      </c>
      <c r="AD3" s="131"/>
      <c r="AE3" s="131">
        <v>0</v>
      </c>
      <c r="AF3" s="119">
        <f>AF4*15/10000</f>
        <v>71.277009</v>
      </c>
      <c r="AG3" s="131" t="e">
        <f>R3</f>
        <v>#REF!</v>
      </c>
      <c r="AH3" s="119" t="e">
        <f>AF3*AG3</f>
        <v>#REF!</v>
      </c>
      <c r="AI3" s="119" t="e">
        <f>AH3</f>
        <v>#REF!</v>
      </c>
      <c r="AJ3" s="141"/>
      <c r="AK3" s="141"/>
      <c r="AL3" s="141"/>
      <c r="AM3" s="141"/>
      <c r="AN3" s="141"/>
      <c r="AO3" s="141"/>
      <c r="AP3" s="141"/>
      <c r="AQ3" s="141"/>
      <c r="AR3" s="141"/>
      <c r="AS3" s="141"/>
      <c r="AT3" s="141"/>
    </row>
    <row r="4" customHeight="1" spans="1:46">
      <c r="A4" s="119" t="s">
        <v>22</v>
      </c>
      <c r="B4" s="119">
        <f t="shared" ref="B4:B16" si="1">Q4+AF4</f>
        <v>105747.517</v>
      </c>
      <c r="C4" s="119">
        <f t="shared" ref="C4:C16" si="2">R4+AG4</f>
        <v>0</v>
      </c>
      <c r="D4" s="119">
        <f t="shared" ref="D4:D15" si="3">S4+AH4</f>
        <v>0</v>
      </c>
      <c r="E4" s="119">
        <f t="shared" ref="E4:E15" si="4">T4+AI4</f>
        <v>0</v>
      </c>
      <c r="F4" s="119">
        <f t="shared" ref="F4:F15" si="5">U4+AJ4</f>
        <v>0</v>
      </c>
      <c r="G4" s="119">
        <f t="shared" ref="G4:G15" si="6">V4+AK4</f>
        <v>0</v>
      </c>
      <c r="H4" s="119">
        <f t="shared" ref="H4:H15" si="7">W4+AL4</f>
        <v>0</v>
      </c>
      <c r="I4" s="119">
        <f t="shared" ref="I4:I15" si="8">X4+AM4</f>
        <v>0</v>
      </c>
      <c r="J4" s="119">
        <f t="shared" ref="J4:J15" si="9">Y4+AN4</f>
        <v>0</v>
      </c>
      <c r="K4" s="119">
        <f t="shared" ref="K4:K15" si="10">Z4+AO4</f>
        <v>0</v>
      </c>
      <c r="L4" s="119">
        <f t="shared" ref="L4:L15" si="11">AA4+AP4</f>
        <v>0</v>
      </c>
      <c r="M4" s="119">
        <f t="shared" ref="M4:M15" si="12">AB4+AQ4</f>
        <v>0</v>
      </c>
      <c r="N4" s="119">
        <f t="shared" ref="N4:N15" si="13">AC4+AR4</f>
        <v>0</v>
      </c>
      <c r="O4" s="119">
        <f t="shared" ref="O4:O15" si="14">AD4+AS4</f>
        <v>0</v>
      </c>
      <c r="P4" s="119">
        <f t="shared" ref="P4:P15" si="15">AE4+AT4</f>
        <v>0</v>
      </c>
      <c r="Q4" s="119">
        <v>58229.511</v>
      </c>
      <c r="R4" s="131"/>
      <c r="S4" s="119"/>
      <c r="T4" s="119"/>
      <c r="U4" s="131"/>
      <c r="V4" s="131"/>
      <c r="W4" s="131"/>
      <c r="X4" s="131"/>
      <c r="Y4" s="131"/>
      <c r="Z4" s="131"/>
      <c r="AA4" s="131"/>
      <c r="AB4" s="131"/>
      <c r="AC4" s="131"/>
      <c r="AD4" s="131"/>
      <c r="AE4" s="131"/>
      <c r="AF4" s="119">
        <v>47518.006</v>
      </c>
      <c r="AG4" s="131"/>
      <c r="AH4" s="119">
        <f>AF4*AG4</f>
        <v>0</v>
      </c>
      <c r="AI4" s="119"/>
      <c r="AJ4" s="142"/>
      <c r="AK4" s="142"/>
      <c r="AL4" s="142"/>
      <c r="AM4" s="142"/>
      <c r="AN4" s="142"/>
      <c r="AO4" s="142"/>
      <c r="AP4" s="142"/>
      <c r="AQ4" s="142"/>
      <c r="AR4" s="142"/>
      <c r="AS4" s="142"/>
      <c r="AT4" s="142"/>
    </row>
    <row r="5" customHeight="1" spans="1:46">
      <c r="A5" s="119" t="s">
        <v>23</v>
      </c>
      <c r="B5" s="119">
        <f t="shared" si="1"/>
        <v>7</v>
      </c>
      <c r="C5" s="119">
        <f t="shared" si="2"/>
        <v>0</v>
      </c>
      <c r="D5" s="119">
        <f t="shared" si="3"/>
        <v>0</v>
      </c>
      <c r="E5" s="119">
        <f t="shared" si="4"/>
        <v>0</v>
      </c>
      <c r="F5" s="119">
        <f t="shared" si="5"/>
        <v>0</v>
      </c>
      <c r="G5" s="119">
        <f t="shared" si="6"/>
        <v>0</v>
      </c>
      <c r="H5" s="119">
        <f t="shared" si="7"/>
        <v>0</v>
      </c>
      <c r="I5" s="119">
        <f t="shared" si="8"/>
        <v>0</v>
      </c>
      <c r="J5" s="119">
        <f t="shared" si="9"/>
        <v>0</v>
      </c>
      <c r="K5" s="119">
        <f t="shared" si="10"/>
        <v>0</v>
      </c>
      <c r="L5" s="119">
        <f t="shared" si="11"/>
        <v>0</v>
      </c>
      <c r="M5" s="119">
        <f t="shared" si="12"/>
        <v>0</v>
      </c>
      <c r="N5" s="119">
        <f t="shared" si="13"/>
        <v>0</v>
      </c>
      <c r="O5" s="119">
        <f t="shared" si="14"/>
        <v>0</v>
      </c>
      <c r="P5" s="119">
        <f t="shared" si="15"/>
        <v>0</v>
      </c>
      <c r="Q5" s="119">
        <v>3.5</v>
      </c>
      <c r="R5" s="131"/>
      <c r="S5" s="119"/>
      <c r="T5" s="119"/>
      <c r="U5" s="131"/>
      <c r="V5" s="131"/>
      <c r="W5" s="131"/>
      <c r="X5" s="131"/>
      <c r="Y5" s="131"/>
      <c r="Z5" s="131"/>
      <c r="AA5" s="131"/>
      <c r="AB5" s="131"/>
      <c r="AC5" s="131"/>
      <c r="AD5" s="131"/>
      <c r="AE5" s="131"/>
      <c r="AF5" s="119">
        <v>3.5</v>
      </c>
      <c r="AG5" s="131"/>
      <c r="AH5" s="119">
        <f>AF5*AG5</f>
        <v>0</v>
      </c>
      <c r="AI5" s="119"/>
      <c r="AJ5" s="142"/>
      <c r="AK5" s="142"/>
      <c r="AL5" s="142"/>
      <c r="AM5" s="142"/>
      <c r="AN5" s="142"/>
      <c r="AO5" s="142"/>
      <c r="AP5" s="142"/>
      <c r="AQ5" s="142"/>
      <c r="AR5" s="142"/>
      <c r="AS5" s="142"/>
      <c r="AT5" s="142"/>
    </row>
    <row r="6" customHeight="1" spans="1:46">
      <c r="A6" s="119" t="s">
        <v>24</v>
      </c>
      <c r="B6" s="119">
        <f t="shared" si="1"/>
        <v>0.5</v>
      </c>
      <c r="C6" s="119">
        <f t="shared" si="2"/>
        <v>0</v>
      </c>
      <c r="D6" s="119">
        <f t="shared" si="3"/>
        <v>0</v>
      </c>
      <c r="E6" s="119">
        <f t="shared" si="4"/>
        <v>0</v>
      </c>
      <c r="F6" s="119">
        <f t="shared" si="5"/>
        <v>0</v>
      </c>
      <c r="G6" s="119">
        <f t="shared" si="6"/>
        <v>0</v>
      </c>
      <c r="H6" s="119">
        <f t="shared" si="7"/>
        <v>0</v>
      </c>
      <c r="I6" s="119">
        <f t="shared" si="8"/>
        <v>0</v>
      </c>
      <c r="J6" s="119">
        <f t="shared" si="9"/>
        <v>0</v>
      </c>
      <c r="K6" s="119">
        <f t="shared" si="10"/>
        <v>0</v>
      </c>
      <c r="L6" s="119">
        <f t="shared" si="11"/>
        <v>0</v>
      </c>
      <c r="M6" s="119">
        <f t="shared" si="12"/>
        <v>0</v>
      </c>
      <c r="N6" s="119">
        <f t="shared" si="13"/>
        <v>0</v>
      </c>
      <c r="O6" s="119">
        <f t="shared" si="14"/>
        <v>0</v>
      </c>
      <c r="P6" s="119">
        <f t="shared" si="15"/>
        <v>0</v>
      </c>
      <c r="Q6" s="119">
        <v>0.25</v>
      </c>
      <c r="R6" s="131"/>
      <c r="S6" s="119"/>
      <c r="T6" s="119"/>
      <c r="U6" s="131"/>
      <c r="V6" s="131"/>
      <c r="W6" s="131"/>
      <c r="X6" s="131"/>
      <c r="Y6" s="131"/>
      <c r="Z6" s="131"/>
      <c r="AA6" s="131"/>
      <c r="AB6" s="131"/>
      <c r="AC6" s="131"/>
      <c r="AD6" s="131"/>
      <c r="AE6" s="131"/>
      <c r="AF6" s="119">
        <v>0.25</v>
      </c>
      <c r="AG6" s="131"/>
      <c r="AH6" s="119">
        <f>AF6*AG6</f>
        <v>0</v>
      </c>
      <c r="AI6" s="119"/>
      <c r="AJ6" s="142"/>
      <c r="AK6" s="142"/>
      <c r="AL6" s="142"/>
      <c r="AM6" s="142"/>
      <c r="AN6" s="142"/>
      <c r="AO6" s="142"/>
      <c r="AP6" s="142"/>
      <c r="AQ6" s="142"/>
      <c r="AR6" s="142"/>
      <c r="AS6" s="142"/>
      <c r="AT6" s="142"/>
    </row>
    <row r="7" customHeight="1" spans="1:46">
      <c r="A7" s="120" t="s">
        <v>25</v>
      </c>
      <c r="B7" s="119" t="e">
        <f t="shared" si="1"/>
        <v>#REF!</v>
      </c>
      <c r="C7" s="119"/>
      <c r="D7" s="119" t="e">
        <f t="shared" si="3"/>
        <v>#REF!</v>
      </c>
      <c r="E7" s="119">
        <f t="shared" si="4"/>
        <v>0</v>
      </c>
      <c r="F7" s="119">
        <f t="shared" si="5"/>
        <v>0</v>
      </c>
      <c r="G7" s="119" t="e">
        <f t="shared" si="6"/>
        <v>#REF!</v>
      </c>
      <c r="H7" s="119" t="e">
        <f t="shared" si="7"/>
        <v>#REF!</v>
      </c>
      <c r="I7" s="119" t="e">
        <f t="shared" si="8"/>
        <v>#REF!</v>
      </c>
      <c r="J7" s="119" t="e">
        <f t="shared" si="9"/>
        <v>#REF!</v>
      </c>
      <c r="K7" s="119" t="e">
        <f t="shared" si="10"/>
        <v>#REF!</v>
      </c>
      <c r="L7" s="119" t="e">
        <f t="shared" si="11"/>
        <v>#REF!</v>
      </c>
      <c r="M7" s="119" t="e">
        <f t="shared" si="12"/>
        <v>#REF!</v>
      </c>
      <c r="N7" s="119" t="e">
        <f t="shared" si="13"/>
        <v>#REF!</v>
      </c>
      <c r="O7" s="119">
        <f t="shared" si="14"/>
        <v>0</v>
      </c>
      <c r="P7" s="119">
        <f t="shared" si="15"/>
        <v>0</v>
      </c>
      <c r="Q7" s="119" t="e">
        <f>#REF!</f>
        <v>#REF!</v>
      </c>
      <c r="R7" s="131" t="e">
        <f>#REF!/10000</f>
        <v>#REF!</v>
      </c>
      <c r="S7" s="119" t="e">
        <f>Q7*R7</f>
        <v>#REF!</v>
      </c>
      <c r="T7" s="119"/>
      <c r="U7" s="131"/>
      <c r="V7" s="131" t="e">
        <f>S7*0.2</f>
        <v>#REF!</v>
      </c>
      <c r="W7" s="131" t="e">
        <f>S7*0.4</f>
        <v>#REF!</v>
      </c>
      <c r="X7" s="131" t="e">
        <f>S7*0.15</f>
        <v>#REF!</v>
      </c>
      <c r="Y7" s="131" t="e">
        <f>S7*0.15</f>
        <v>#REF!</v>
      </c>
      <c r="Z7" s="131" t="e">
        <f>S7*0.05</f>
        <v>#REF!</v>
      </c>
      <c r="AA7" s="131" t="e">
        <f>S7*0.05</f>
        <v>#REF!</v>
      </c>
      <c r="AB7" s="131"/>
      <c r="AC7" s="131"/>
      <c r="AD7" s="131"/>
      <c r="AE7" s="131"/>
      <c r="AF7" s="119" t="e">
        <f>#REF!</f>
        <v>#REF!</v>
      </c>
      <c r="AG7" s="131" t="e">
        <f>#REF!/10000</f>
        <v>#REF!</v>
      </c>
      <c r="AH7" s="119" t="e">
        <f>AF7*AG7</f>
        <v>#REF!</v>
      </c>
      <c r="AI7" s="119"/>
      <c r="AJ7" s="142"/>
      <c r="AK7" s="142"/>
      <c r="AL7" s="142"/>
      <c r="AM7" s="141" t="e">
        <f>AH7*0.2</f>
        <v>#REF!</v>
      </c>
      <c r="AN7" s="141" t="e">
        <f>AH7*0.4</f>
        <v>#REF!</v>
      </c>
      <c r="AO7" s="141" t="e">
        <f>AH7*0.15</f>
        <v>#REF!</v>
      </c>
      <c r="AP7" s="141" t="e">
        <f>AH7*0.15</f>
        <v>#REF!</v>
      </c>
      <c r="AQ7" s="141" t="e">
        <f>AH7*0.05</f>
        <v>#REF!</v>
      </c>
      <c r="AR7" s="141" t="e">
        <f>AH7*0.05</f>
        <v>#REF!</v>
      </c>
      <c r="AS7" s="141"/>
      <c r="AT7" s="142"/>
    </row>
    <row r="8" customHeight="1" spans="1:46">
      <c r="A8" s="120" t="s">
        <v>26</v>
      </c>
      <c r="B8" s="119" t="e">
        <f t="shared" si="1"/>
        <v>#REF!</v>
      </c>
      <c r="C8" s="119">
        <f t="shared" si="2"/>
        <v>0</v>
      </c>
      <c r="D8" s="119">
        <f t="shared" si="3"/>
        <v>0</v>
      </c>
      <c r="E8" s="119">
        <f t="shared" si="4"/>
        <v>0</v>
      </c>
      <c r="F8" s="119">
        <f t="shared" si="5"/>
        <v>0</v>
      </c>
      <c r="G8" s="119">
        <f t="shared" si="6"/>
        <v>0</v>
      </c>
      <c r="H8" s="119">
        <f t="shared" si="7"/>
        <v>0</v>
      </c>
      <c r="I8" s="119">
        <f t="shared" si="8"/>
        <v>0</v>
      </c>
      <c r="J8" s="119">
        <f t="shared" si="9"/>
        <v>0</v>
      </c>
      <c r="K8" s="119">
        <f t="shared" si="10"/>
        <v>0</v>
      </c>
      <c r="L8" s="119">
        <f t="shared" si="11"/>
        <v>0</v>
      </c>
      <c r="M8" s="119">
        <f t="shared" si="12"/>
        <v>0</v>
      </c>
      <c r="N8" s="119">
        <f t="shared" si="13"/>
        <v>0</v>
      </c>
      <c r="O8" s="119">
        <f t="shared" si="14"/>
        <v>0</v>
      </c>
      <c r="P8" s="119">
        <f t="shared" si="15"/>
        <v>0</v>
      </c>
      <c r="Q8" s="119" t="e">
        <f>#REF!</f>
        <v>#REF!</v>
      </c>
      <c r="R8" s="131"/>
      <c r="S8" s="119"/>
      <c r="T8" s="119"/>
      <c r="U8" s="131"/>
      <c r="V8" s="131"/>
      <c r="W8" s="131"/>
      <c r="X8" s="131"/>
      <c r="Y8" s="131"/>
      <c r="Z8" s="131"/>
      <c r="AA8" s="131"/>
      <c r="AB8" s="131"/>
      <c r="AC8" s="131"/>
      <c r="AD8" s="131"/>
      <c r="AE8" s="131"/>
      <c r="AF8" s="125" t="e">
        <f>#REF!</f>
        <v>#REF!</v>
      </c>
      <c r="AG8" s="142"/>
      <c r="AH8" s="125"/>
      <c r="AI8" s="125"/>
      <c r="AJ8" s="142"/>
      <c r="AK8" s="142"/>
      <c r="AL8" s="142"/>
      <c r="AM8" s="142"/>
      <c r="AN8" s="142"/>
      <c r="AO8" s="142"/>
      <c r="AP8" s="142"/>
      <c r="AQ8" s="142"/>
      <c r="AR8" s="142"/>
      <c r="AS8" s="142"/>
      <c r="AT8" s="142"/>
    </row>
    <row r="9" customHeight="1" spans="1:46">
      <c r="A9" s="120" t="s">
        <v>27</v>
      </c>
      <c r="B9" s="119">
        <f t="shared" si="1"/>
        <v>0</v>
      </c>
      <c r="C9" s="119">
        <f t="shared" si="2"/>
        <v>0</v>
      </c>
      <c r="D9" s="119">
        <f t="shared" si="3"/>
        <v>0</v>
      </c>
      <c r="E9" s="119">
        <f t="shared" si="4"/>
        <v>0</v>
      </c>
      <c r="F9" s="119">
        <f t="shared" si="5"/>
        <v>0</v>
      </c>
      <c r="G9" s="119">
        <f t="shared" si="6"/>
        <v>0</v>
      </c>
      <c r="H9" s="119">
        <f t="shared" si="7"/>
        <v>0</v>
      </c>
      <c r="I9" s="119">
        <f t="shared" si="8"/>
        <v>0</v>
      </c>
      <c r="J9" s="119">
        <f t="shared" si="9"/>
        <v>0</v>
      </c>
      <c r="K9" s="119">
        <f t="shared" si="10"/>
        <v>0</v>
      </c>
      <c r="L9" s="119">
        <f t="shared" si="11"/>
        <v>0</v>
      </c>
      <c r="M9" s="119">
        <f t="shared" si="12"/>
        <v>0</v>
      </c>
      <c r="N9" s="119">
        <f t="shared" si="13"/>
        <v>0</v>
      </c>
      <c r="O9" s="119">
        <f t="shared" si="14"/>
        <v>0</v>
      </c>
      <c r="P9" s="119">
        <f t="shared" si="15"/>
        <v>0</v>
      </c>
      <c r="Q9" s="119"/>
      <c r="R9" s="131"/>
      <c r="S9" s="119"/>
      <c r="T9" s="119"/>
      <c r="U9" s="131"/>
      <c r="V9" s="131"/>
      <c r="W9" s="131"/>
      <c r="X9" s="131"/>
      <c r="Y9" s="131"/>
      <c r="Z9" s="131"/>
      <c r="AA9" s="131"/>
      <c r="AB9" s="131"/>
      <c r="AC9" s="131"/>
      <c r="AD9" s="131"/>
      <c r="AE9" s="131"/>
      <c r="AF9" s="125"/>
      <c r="AG9" s="142"/>
      <c r="AH9" s="125"/>
      <c r="AI9" s="125"/>
      <c r="AJ9" s="142"/>
      <c r="AK9" s="142"/>
      <c r="AL9" s="142"/>
      <c r="AM9" s="142"/>
      <c r="AN9" s="142"/>
      <c r="AO9" s="142"/>
      <c r="AP9" s="142"/>
      <c r="AQ9" s="142"/>
      <c r="AR9" s="142"/>
      <c r="AS9" s="142"/>
      <c r="AT9" s="142"/>
    </row>
    <row r="10" customHeight="1" spans="1:46">
      <c r="A10" s="120" t="s">
        <v>28</v>
      </c>
      <c r="B10" s="119">
        <f t="shared" si="1"/>
        <v>2910</v>
      </c>
      <c r="C10" s="119">
        <f t="shared" si="2"/>
        <v>0</v>
      </c>
      <c r="D10" s="119">
        <f t="shared" si="3"/>
        <v>0</v>
      </c>
      <c r="E10" s="119">
        <f t="shared" si="4"/>
        <v>0</v>
      </c>
      <c r="F10" s="119">
        <f t="shared" si="5"/>
        <v>0</v>
      </c>
      <c r="G10" s="119">
        <f t="shared" si="6"/>
        <v>0</v>
      </c>
      <c r="H10" s="119">
        <f t="shared" si="7"/>
        <v>0</v>
      </c>
      <c r="I10" s="119">
        <f t="shared" si="8"/>
        <v>0</v>
      </c>
      <c r="J10" s="119">
        <f t="shared" si="9"/>
        <v>0</v>
      </c>
      <c r="K10" s="119">
        <f t="shared" si="10"/>
        <v>0</v>
      </c>
      <c r="L10" s="119">
        <f t="shared" si="11"/>
        <v>0</v>
      </c>
      <c r="M10" s="119">
        <f t="shared" si="12"/>
        <v>0</v>
      </c>
      <c r="N10" s="119">
        <f t="shared" si="13"/>
        <v>0</v>
      </c>
      <c r="O10" s="119">
        <f t="shared" si="14"/>
        <v>0</v>
      </c>
      <c r="P10" s="119">
        <f t="shared" si="15"/>
        <v>0</v>
      </c>
      <c r="Q10" s="119">
        <v>1180</v>
      </c>
      <c r="R10" s="131">
        <v>0</v>
      </c>
      <c r="S10" s="119">
        <f>Q10*R10</f>
        <v>0</v>
      </c>
      <c r="T10" s="119"/>
      <c r="U10" s="131"/>
      <c r="V10" s="131"/>
      <c r="W10" s="131"/>
      <c r="X10" s="131"/>
      <c r="Y10" s="131"/>
      <c r="Z10" s="131"/>
      <c r="AA10" s="131"/>
      <c r="AB10" s="131"/>
      <c r="AC10" s="131"/>
      <c r="AD10" s="131"/>
      <c r="AE10" s="131"/>
      <c r="AF10" s="119">
        <v>1730</v>
      </c>
      <c r="AG10" s="131">
        <v>0</v>
      </c>
      <c r="AH10" s="119">
        <f>AF10*AG10</f>
        <v>0</v>
      </c>
      <c r="AI10" s="119"/>
      <c r="AJ10" s="142"/>
      <c r="AK10" s="142"/>
      <c r="AL10" s="142"/>
      <c r="AM10" s="142"/>
      <c r="AN10" s="142"/>
      <c r="AO10" s="142"/>
      <c r="AP10" s="142"/>
      <c r="AQ10" s="142"/>
      <c r="AR10" s="142"/>
      <c r="AS10" s="142"/>
      <c r="AT10" s="142"/>
    </row>
    <row r="11" customHeight="1" spans="1:46">
      <c r="A11" s="120" t="s">
        <v>29</v>
      </c>
      <c r="B11" s="119">
        <f t="shared" si="1"/>
        <v>6412</v>
      </c>
      <c r="C11" s="119">
        <f t="shared" si="2"/>
        <v>0</v>
      </c>
      <c r="D11" s="119">
        <f t="shared" si="3"/>
        <v>0</v>
      </c>
      <c r="E11" s="119">
        <f t="shared" si="4"/>
        <v>0</v>
      </c>
      <c r="F11" s="119">
        <f t="shared" si="5"/>
        <v>0</v>
      </c>
      <c r="G11" s="119">
        <f t="shared" si="6"/>
        <v>0</v>
      </c>
      <c r="H11" s="119">
        <f t="shared" si="7"/>
        <v>0</v>
      </c>
      <c r="I11" s="119">
        <f t="shared" si="8"/>
        <v>0</v>
      </c>
      <c r="J11" s="119">
        <f t="shared" si="9"/>
        <v>0</v>
      </c>
      <c r="K11" s="119">
        <f t="shared" si="10"/>
        <v>0</v>
      </c>
      <c r="L11" s="119">
        <f t="shared" si="11"/>
        <v>0</v>
      </c>
      <c r="M11" s="119">
        <f t="shared" si="12"/>
        <v>0</v>
      </c>
      <c r="N11" s="119">
        <f t="shared" si="13"/>
        <v>0</v>
      </c>
      <c r="O11" s="119">
        <f t="shared" si="14"/>
        <v>0</v>
      </c>
      <c r="P11" s="119">
        <f t="shared" si="15"/>
        <v>0</v>
      </c>
      <c r="Q11" s="119">
        <v>3206</v>
      </c>
      <c r="R11" s="131">
        <v>0</v>
      </c>
      <c r="S11" s="119">
        <f>Q11*R11</f>
        <v>0</v>
      </c>
      <c r="T11" s="119"/>
      <c r="U11" s="131"/>
      <c r="V11" s="131"/>
      <c r="W11" s="131"/>
      <c r="X11" s="131"/>
      <c r="Y11" s="131"/>
      <c r="Z11" s="131"/>
      <c r="AA11" s="131"/>
      <c r="AB11" s="131"/>
      <c r="AC11" s="131"/>
      <c r="AD11" s="131"/>
      <c r="AE11" s="131"/>
      <c r="AF11" s="119">
        <v>3206</v>
      </c>
      <c r="AG11" s="131">
        <v>0</v>
      </c>
      <c r="AH11" s="119">
        <f>AF11*AG11</f>
        <v>0</v>
      </c>
      <c r="AI11" s="119"/>
      <c r="AJ11" s="142"/>
      <c r="AK11" s="142"/>
      <c r="AL11" s="142"/>
      <c r="AM11" s="142"/>
      <c r="AN11" s="142"/>
      <c r="AO11" s="142"/>
      <c r="AP11" s="142"/>
      <c r="AQ11" s="142"/>
      <c r="AR11" s="142"/>
      <c r="AS11" s="142"/>
      <c r="AT11" s="142"/>
    </row>
    <row r="12" customHeight="1" spans="1:46">
      <c r="A12" s="121" t="s">
        <v>30</v>
      </c>
      <c r="B12" s="119" t="e">
        <f t="shared" si="1"/>
        <v>#REF!</v>
      </c>
      <c r="C12" s="119">
        <f t="shared" si="2"/>
        <v>0</v>
      </c>
      <c r="D12" s="119" t="e">
        <f t="shared" si="3"/>
        <v>#REF!</v>
      </c>
      <c r="E12" s="119">
        <f t="shared" si="4"/>
        <v>0</v>
      </c>
      <c r="F12" s="119">
        <f t="shared" si="5"/>
        <v>0</v>
      </c>
      <c r="G12" s="119">
        <f t="shared" si="6"/>
        <v>0</v>
      </c>
      <c r="H12" s="119">
        <f t="shared" si="7"/>
        <v>0</v>
      </c>
      <c r="I12" s="119">
        <f t="shared" si="8"/>
        <v>0</v>
      </c>
      <c r="J12" s="119">
        <f t="shared" si="9"/>
        <v>0</v>
      </c>
      <c r="K12" s="119">
        <f t="shared" si="10"/>
        <v>0</v>
      </c>
      <c r="L12" s="119">
        <f t="shared" si="11"/>
        <v>0</v>
      </c>
      <c r="M12" s="119">
        <f t="shared" si="12"/>
        <v>0</v>
      </c>
      <c r="N12" s="119">
        <f t="shared" si="13"/>
        <v>0</v>
      </c>
      <c r="O12" s="119">
        <f t="shared" si="14"/>
        <v>0</v>
      </c>
      <c r="P12" s="119">
        <f t="shared" si="15"/>
        <v>0</v>
      </c>
      <c r="Q12" s="121" t="e">
        <f>SUM(Q7:Q11)</f>
        <v>#REF!</v>
      </c>
      <c r="R12" s="132"/>
      <c r="S12" s="121" t="e">
        <f>SUM(S7:S11)</f>
        <v>#REF!</v>
      </c>
      <c r="T12" s="121"/>
      <c r="U12" s="132"/>
      <c r="V12" s="132"/>
      <c r="W12" s="132"/>
      <c r="X12" s="132"/>
      <c r="Y12" s="132"/>
      <c r="Z12" s="132"/>
      <c r="AA12" s="132"/>
      <c r="AB12" s="132"/>
      <c r="AC12" s="132"/>
      <c r="AD12" s="132"/>
      <c r="AE12" s="132"/>
      <c r="AF12" s="121" t="e">
        <f>SUM(AF7:AF11)</f>
        <v>#REF!</v>
      </c>
      <c r="AG12" s="132"/>
      <c r="AH12" s="121" t="e">
        <f>SUM(AH7:AH11)</f>
        <v>#REF!</v>
      </c>
      <c r="AI12" s="121"/>
      <c r="AJ12" s="142"/>
      <c r="AK12" s="142"/>
      <c r="AL12" s="142"/>
      <c r="AM12" s="142"/>
      <c r="AN12" s="142"/>
      <c r="AO12" s="142"/>
      <c r="AP12" s="142"/>
      <c r="AQ12" s="142"/>
      <c r="AR12" s="142"/>
      <c r="AS12" s="142"/>
      <c r="AT12" s="142"/>
    </row>
    <row r="13" customHeight="1" spans="1:46">
      <c r="A13" s="122" t="s">
        <v>31</v>
      </c>
      <c r="B13" s="119" t="e">
        <f t="shared" si="1"/>
        <v>#REF!</v>
      </c>
      <c r="C13" s="119">
        <f t="shared" si="2"/>
        <v>0</v>
      </c>
      <c r="D13" s="119" t="e">
        <f t="shared" si="3"/>
        <v>#REF!</v>
      </c>
      <c r="E13" s="119">
        <f t="shared" si="4"/>
        <v>0</v>
      </c>
      <c r="F13" s="119">
        <f t="shared" si="5"/>
        <v>0</v>
      </c>
      <c r="G13" s="119">
        <f t="shared" si="6"/>
        <v>0</v>
      </c>
      <c r="H13" s="119">
        <f t="shared" si="7"/>
        <v>0</v>
      </c>
      <c r="I13" s="119">
        <f t="shared" si="8"/>
        <v>0</v>
      </c>
      <c r="J13" s="119">
        <f t="shared" si="9"/>
        <v>0</v>
      </c>
      <c r="K13" s="119">
        <f t="shared" si="10"/>
        <v>0</v>
      </c>
      <c r="L13" s="119">
        <f t="shared" si="11"/>
        <v>0</v>
      </c>
      <c r="M13" s="119">
        <f t="shared" si="12"/>
        <v>0</v>
      </c>
      <c r="N13" s="119">
        <f t="shared" si="13"/>
        <v>0</v>
      </c>
      <c r="O13" s="119">
        <f t="shared" si="14"/>
        <v>0</v>
      </c>
      <c r="P13" s="119">
        <f t="shared" si="15"/>
        <v>0</v>
      </c>
      <c r="Q13" s="133" t="e">
        <f>#REF!</f>
        <v>#REF!</v>
      </c>
      <c r="R13" s="131"/>
      <c r="S13" s="119" t="e">
        <f>Q13*R13</f>
        <v>#REF!</v>
      </c>
      <c r="T13" s="119"/>
      <c r="U13" s="131"/>
      <c r="V13" s="131"/>
      <c r="W13" s="131"/>
      <c r="X13" s="131"/>
      <c r="Y13" s="131"/>
      <c r="Z13" s="131"/>
      <c r="AA13" s="131"/>
      <c r="AB13" s="131"/>
      <c r="AC13" s="131"/>
      <c r="AD13" s="131"/>
      <c r="AE13" s="131"/>
      <c r="AF13" s="133" t="e">
        <f>#REF!</f>
        <v>#REF!</v>
      </c>
      <c r="AG13" s="143"/>
      <c r="AH13" s="119" t="e">
        <f>AF13*AG13</f>
        <v>#REF!</v>
      </c>
      <c r="AI13" s="119"/>
      <c r="AJ13" s="142"/>
      <c r="AK13" s="142"/>
      <c r="AL13" s="142"/>
      <c r="AM13" s="142"/>
      <c r="AN13" s="142"/>
      <c r="AO13" s="142"/>
      <c r="AP13" s="142"/>
      <c r="AQ13" s="142"/>
      <c r="AR13" s="142"/>
      <c r="AS13" s="142"/>
      <c r="AT13" s="142"/>
    </row>
    <row r="14" customHeight="1" spans="1:46">
      <c r="A14" s="123" t="s">
        <v>32</v>
      </c>
      <c r="B14" s="119" t="e">
        <f t="shared" si="1"/>
        <v>#REF!</v>
      </c>
      <c r="C14" s="119">
        <f t="shared" si="2"/>
        <v>0</v>
      </c>
      <c r="D14" s="119" t="e">
        <f t="shared" si="3"/>
        <v>#REF!</v>
      </c>
      <c r="E14" s="119">
        <f t="shared" si="4"/>
        <v>0</v>
      </c>
      <c r="F14" s="119">
        <f t="shared" si="5"/>
        <v>0</v>
      </c>
      <c r="G14" s="119">
        <f t="shared" si="6"/>
        <v>0</v>
      </c>
      <c r="H14" s="119">
        <f t="shared" si="7"/>
        <v>0</v>
      </c>
      <c r="I14" s="119">
        <f t="shared" si="8"/>
        <v>0</v>
      </c>
      <c r="J14" s="119">
        <f t="shared" si="9"/>
        <v>0</v>
      </c>
      <c r="K14" s="119">
        <f t="shared" si="10"/>
        <v>0</v>
      </c>
      <c r="L14" s="119">
        <f t="shared" si="11"/>
        <v>0</v>
      </c>
      <c r="M14" s="119">
        <f t="shared" si="12"/>
        <v>0</v>
      </c>
      <c r="N14" s="119">
        <f t="shared" si="13"/>
        <v>0</v>
      </c>
      <c r="O14" s="119">
        <f t="shared" si="14"/>
        <v>0</v>
      </c>
      <c r="P14" s="119">
        <f t="shared" si="15"/>
        <v>0</v>
      </c>
      <c r="Q14" s="134" t="e">
        <f>Q12+Q13</f>
        <v>#REF!</v>
      </c>
      <c r="R14" s="135">
        <f>R12+R13</f>
        <v>0</v>
      </c>
      <c r="S14" s="134" t="e">
        <f>S12+S13</f>
        <v>#REF!</v>
      </c>
      <c r="T14" s="134"/>
      <c r="U14" s="135"/>
      <c r="V14" s="135"/>
      <c r="W14" s="135"/>
      <c r="X14" s="135"/>
      <c r="Y14" s="135"/>
      <c r="Z14" s="135"/>
      <c r="AA14" s="135"/>
      <c r="AB14" s="135"/>
      <c r="AC14" s="135"/>
      <c r="AD14" s="135"/>
      <c r="AE14" s="135"/>
      <c r="AF14" s="134" t="e">
        <f>AF12+AF13</f>
        <v>#REF!</v>
      </c>
      <c r="AG14" s="135">
        <f>AG12+AG13</f>
        <v>0</v>
      </c>
      <c r="AH14" s="134" t="e">
        <f>AH12+AH13</f>
        <v>#REF!</v>
      </c>
      <c r="AI14" s="134"/>
      <c r="AJ14" s="142"/>
      <c r="AK14" s="142"/>
      <c r="AL14" s="142"/>
      <c r="AM14" s="142"/>
      <c r="AN14" s="142"/>
      <c r="AO14" s="142"/>
      <c r="AP14" s="142"/>
      <c r="AQ14" s="142"/>
      <c r="AR14" s="142"/>
      <c r="AS14" s="142"/>
      <c r="AT14" s="142"/>
    </row>
    <row r="15" customHeight="1" spans="1:46">
      <c r="A15" s="124" t="s">
        <v>33</v>
      </c>
      <c r="B15" s="119" t="e">
        <f t="shared" si="1"/>
        <v>#REF!</v>
      </c>
      <c r="C15" s="119" t="e">
        <f t="shared" si="2"/>
        <v>#REF!</v>
      </c>
      <c r="D15" s="119" t="e">
        <f t="shared" si="3"/>
        <v>#REF!</v>
      </c>
      <c r="E15" s="119">
        <f t="shared" si="4"/>
        <v>0</v>
      </c>
      <c r="F15" s="119">
        <f t="shared" si="5"/>
        <v>0</v>
      </c>
      <c r="G15" s="119" t="e">
        <f t="shared" si="6"/>
        <v>#REF!</v>
      </c>
      <c r="H15" s="119" t="e">
        <f t="shared" si="7"/>
        <v>#REF!</v>
      </c>
      <c r="I15" s="119" t="e">
        <f t="shared" si="8"/>
        <v>#REF!</v>
      </c>
      <c r="J15" s="119" t="e">
        <f t="shared" si="9"/>
        <v>#REF!</v>
      </c>
      <c r="K15" s="119" t="e">
        <f t="shared" si="10"/>
        <v>#REF!</v>
      </c>
      <c r="L15" s="119" t="e">
        <f t="shared" si="11"/>
        <v>#REF!</v>
      </c>
      <c r="M15" s="119" t="e">
        <f t="shared" si="12"/>
        <v>#REF!</v>
      </c>
      <c r="N15" s="119" t="e">
        <f t="shared" si="13"/>
        <v>#REF!</v>
      </c>
      <c r="O15" s="119" t="e">
        <f t="shared" si="14"/>
        <v>#REF!</v>
      </c>
      <c r="P15" s="119" t="e">
        <f t="shared" si="15"/>
        <v>#REF!</v>
      </c>
      <c r="Q15" s="133" t="e">
        <f>ROUND(Q13/45,0)</f>
        <v>#REF!</v>
      </c>
      <c r="R15" s="136" t="e">
        <f>#REF!</f>
        <v>#REF!</v>
      </c>
      <c r="S15" s="124" t="e">
        <f>Q15*R15</f>
        <v>#REF!</v>
      </c>
      <c r="T15" s="124"/>
      <c r="U15" s="136"/>
      <c r="V15" s="136" t="e">
        <f>S15*0.1</f>
        <v>#REF!</v>
      </c>
      <c r="W15" s="136" t="e">
        <f t="shared" ref="W15:AB15" si="16">$S$15*0.15</f>
        <v>#REF!</v>
      </c>
      <c r="X15" s="136" t="e">
        <f t="shared" si="16"/>
        <v>#REF!</v>
      </c>
      <c r="Y15" s="136" t="e">
        <f t="shared" si="16"/>
        <v>#REF!</v>
      </c>
      <c r="Z15" s="136" t="e">
        <f t="shared" si="16"/>
        <v>#REF!</v>
      </c>
      <c r="AA15" s="136" t="e">
        <f t="shared" si="16"/>
        <v>#REF!</v>
      </c>
      <c r="AB15" s="136" t="e">
        <f t="shared" si="16"/>
        <v>#REF!</v>
      </c>
      <c r="AC15" s="136"/>
      <c r="AD15" s="136"/>
      <c r="AE15" s="136"/>
      <c r="AF15" s="133" t="e">
        <f>ROUND(AF13/45,0)</f>
        <v>#REF!</v>
      </c>
      <c r="AG15" s="143" t="e">
        <f>#REF!</f>
        <v>#REF!</v>
      </c>
      <c r="AH15" s="124" t="e">
        <f>AF15*AG15</f>
        <v>#REF!</v>
      </c>
      <c r="AI15" s="124"/>
      <c r="AJ15" s="142"/>
      <c r="AK15" s="142"/>
      <c r="AL15" s="142"/>
      <c r="AM15" s="141" t="e">
        <f t="shared" ref="AM15:AR15" si="17">$AH$15*0.15</f>
        <v>#REF!</v>
      </c>
      <c r="AN15" s="141" t="e">
        <f t="shared" si="17"/>
        <v>#REF!</v>
      </c>
      <c r="AO15" s="141" t="e">
        <f t="shared" si="17"/>
        <v>#REF!</v>
      </c>
      <c r="AP15" s="141" t="e">
        <f t="shared" si="17"/>
        <v>#REF!</v>
      </c>
      <c r="AQ15" s="141" t="e">
        <f t="shared" si="17"/>
        <v>#REF!</v>
      </c>
      <c r="AR15" s="141" t="e">
        <f t="shared" si="17"/>
        <v>#REF!</v>
      </c>
      <c r="AS15" s="141" t="e">
        <f>$AH$15*0.05</f>
        <v>#REF!</v>
      </c>
      <c r="AT15" s="141" t="e">
        <f>$AH$15*0.05</f>
        <v>#REF!</v>
      </c>
    </row>
    <row r="16" customHeight="1" spans="1:46">
      <c r="A16" s="125" t="s">
        <v>34</v>
      </c>
      <c r="B16" s="119" t="e">
        <f t="shared" si="1"/>
        <v>#REF!</v>
      </c>
      <c r="C16" s="119" t="e">
        <f t="shared" si="2"/>
        <v>#REF!</v>
      </c>
      <c r="D16" s="119" t="e">
        <f>SUM(D7:D9)+D15</f>
        <v>#REF!</v>
      </c>
      <c r="E16" s="119">
        <f t="shared" ref="E16:AT16" si="18">SUM(E7:E9)+E15</f>
        <v>0</v>
      </c>
      <c r="F16" s="119">
        <f t="shared" si="18"/>
        <v>0</v>
      </c>
      <c r="G16" s="119" t="e">
        <f t="shared" si="18"/>
        <v>#REF!</v>
      </c>
      <c r="H16" s="119" t="e">
        <f t="shared" si="18"/>
        <v>#REF!</v>
      </c>
      <c r="I16" s="119" t="e">
        <f t="shared" si="18"/>
        <v>#REF!</v>
      </c>
      <c r="J16" s="119" t="e">
        <f t="shared" si="18"/>
        <v>#REF!</v>
      </c>
      <c r="K16" s="119" t="e">
        <f t="shared" si="18"/>
        <v>#REF!</v>
      </c>
      <c r="L16" s="119" t="e">
        <f t="shared" si="18"/>
        <v>#REF!</v>
      </c>
      <c r="M16" s="119" t="e">
        <f t="shared" si="18"/>
        <v>#REF!</v>
      </c>
      <c r="N16" s="119" t="e">
        <f t="shared" si="18"/>
        <v>#REF!</v>
      </c>
      <c r="O16" s="119" t="e">
        <f t="shared" si="18"/>
        <v>#REF!</v>
      </c>
      <c r="P16" s="119" t="e">
        <f t="shared" si="18"/>
        <v>#REF!</v>
      </c>
      <c r="Q16" s="119" t="e">
        <f t="shared" si="18"/>
        <v>#REF!</v>
      </c>
      <c r="R16" s="119" t="e">
        <f t="shared" si="18"/>
        <v>#REF!</v>
      </c>
      <c r="S16" s="119" t="e">
        <f t="shared" si="18"/>
        <v>#REF!</v>
      </c>
      <c r="T16" s="119">
        <f t="shared" si="18"/>
        <v>0</v>
      </c>
      <c r="U16" s="119">
        <f t="shared" si="18"/>
        <v>0</v>
      </c>
      <c r="V16" s="119" t="e">
        <f t="shared" si="18"/>
        <v>#REF!</v>
      </c>
      <c r="W16" s="119" t="e">
        <f t="shared" si="18"/>
        <v>#REF!</v>
      </c>
      <c r="X16" s="119" t="e">
        <f t="shared" si="18"/>
        <v>#REF!</v>
      </c>
      <c r="Y16" s="119" t="e">
        <f t="shared" si="18"/>
        <v>#REF!</v>
      </c>
      <c r="Z16" s="119" t="e">
        <f t="shared" si="18"/>
        <v>#REF!</v>
      </c>
      <c r="AA16" s="119" t="e">
        <f t="shared" si="18"/>
        <v>#REF!</v>
      </c>
      <c r="AB16" s="119" t="e">
        <f t="shared" si="18"/>
        <v>#REF!</v>
      </c>
      <c r="AC16" s="119">
        <f t="shared" si="18"/>
        <v>0</v>
      </c>
      <c r="AD16" s="119">
        <f t="shared" si="18"/>
        <v>0</v>
      </c>
      <c r="AE16" s="119">
        <f t="shared" si="18"/>
        <v>0</v>
      </c>
      <c r="AF16" s="119" t="e">
        <f t="shared" si="18"/>
        <v>#REF!</v>
      </c>
      <c r="AG16" s="119" t="e">
        <f t="shared" si="18"/>
        <v>#REF!</v>
      </c>
      <c r="AH16" s="119" t="e">
        <f t="shared" si="18"/>
        <v>#REF!</v>
      </c>
      <c r="AI16" s="119">
        <f t="shared" si="18"/>
        <v>0</v>
      </c>
      <c r="AJ16" s="119">
        <f t="shared" si="18"/>
        <v>0</v>
      </c>
      <c r="AK16" s="119">
        <f t="shared" si="18"/>
        <v>0</v>
      </c>
      <c r="AL16" s="119">
        <f t="shared" si="18"/>
        <v>0</v>
      </c>
      <c r="AM16" s="119" t="e">
        <f t="shared" si="18"/>
        <v>#REF!</v>
      </c>
      <c r="AN16" s="119" t="e">
        <f t="shared" si="18"/>
        <v>#REF!</v>
      </c>
      <c r="AO16" s="119" t="e">
        <f t="shared" si="18"/>
        <v>#REF!</v>
      </c>
      <c r="AP16" s="119" t="e">
        <f t="shared" si="18"/>
        <v>#REF!</v>
      </c>
      <c r="AQ16" s="119" t="e">
        <f t="shared" si="18"/>
        <v>#REF!</v>
      </c>
      <c r="AR16" s="119" t="e">
        <f t="shared" si="18"/>
        <v>#REF!</v>
      </c>
      <c r="AS16" s="119" t="e">
        <f t="shared" si="18"/>
        <v>#REF!</v>
      </c>
      <c r="AT16" s="119" t="e">
        <f t="shared" si="18"/>
        <v>#REF!</v>
      </c>
    </row>
  </sheetData>
  <mergeCells count="3">
    <mergeCell ref="B1:P1"/>
    <mergeCell ref="Q1:AE1"/>
    <mergeCell ref="AF1:AT1"/>
  </mergeCells>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AN63"/>
  <sheetViews>
    <sheetView topLeftCell="A40" workbookViewId="0">
      <selection activeCell="G190" sqref="G190"/>
    </sheetView>
  </sheetViews>
  <sheetFormatPr defaultColWidth="9" defaultRowHeight="18.75" customHeight="1"/>
  <cols>
    <col min="1" max="1" width="9.25" style="92" customWidth="1"/>
    <col min="2" max="3" width="10.875" style="92" customWidth="1"/>
    <col min="4" max="16384" width="9" style="92"/>
  </cols>
  <sheetData>
    <row r="1" customHeight="1" spans="1:40">
      <c r="A1" s="93" t="s">
        <v>35</v>
      </c>
      <c r="B1" s="93" t="s">
        <v>36</v>
      </c>
      <c r="C1" s="93" t="s">
        <v>1</v>
      </c>
      <c r="D1" s="93" t="s">
        <v>37</v>
      </c>
      <c r="E1" s="93" t="s">
        <v>38</v>
      </c>
      <c r="F1" s="93" t="s">
        <v>39</v>
      </c>
      <c r="G1" s="93" t="s">
        <v>40</v>
      </c>
      <c r="H1" s="93" t="s">
        <v>41</v>
      </c>
      <c r="I1" s="93" t="s">
        <v>42</v>
      </c>
      <c r="J1" s="93" t="s">
        <v>43</v>
      </c>
      <c r="K1" s="93" t="s">
        <v>44</v>
      </c>
      <c r="L1" s="93" t="s">
        <v>45</v>
      </c>
      <c r="M1" s="93" t="s">
        <v>46</v>
      </c>
      <c r="N1" s="93" t="s">
        <v>47</v>
      </c>
      <c r="O1" s="93" t="s">
        <v>48</v>
      </c>
      <c r="P1" s="93" t="s">
        <v>49</v>
      </c>
      <c r="Q1" s="93" t="s">
        <v>50</v>
      </c>
      <c r="R1" s="93" t="s">
        <v>51</v>
      </c>
      <c r="S1" s="93" t="s">
        <v>52</v>
      </c>
      <c r="T1" s="93" t="s">
        <v>53</v>
      </c>
      <c r="U1" s="93" t="s">
        <v>54</v>
      </c>
      <c r="V1" s="93" t="s">
        <v>55</v>
      </c>
      <c r="W1" s="93" t="s">
        <v>56</v>
      </c>
      <c r="X1" s="93" t="s">
        <v>57</v>
      </c>
      <c r="Y1" s="93" t="s">
        <v>58</v>
      </c>
      <c r="Z1" s="93" t="s">
        <v>59</v>
      </c>
      <c r="AA1" s="93" t="s">
        <v>60</v>
      </c>
      <c r="AB1" s="93" t="s">
        <v>61</v>
      </c>
      <c r="AC1" s="93" t="s">
        <v>62</v>
      </c>
      <c r="AD1" s="93" t="s">
        <v>63</v>
      </c>
      <c r="AE1" s="93" t="s">
        <v>64</v>
      </c>
      <c r="AF1" s="93" t="s">
        <v>65</v>
      </c>
      <c r="AG1" s="93" t="s">
        <v>66</v>
      </c>
      <c r="AH1" s="93" t="s">
        <v>67</v>
      </c>
      <c r="AI1" s="93" t="s">
        <v>68</v>
      </c>
      <c r="AJ1" s="93" t="s">
        <v>69</v>
      </c>
      <c r="AK1" s="93" t="s">
        <v>70</v>
      </c>
      <c r="AL1" s="93" t="s">
        <v>71</v>
      </c>
      <c r="AM1" s="93" t="s">
        <v>72</v>
      </c>
      <c r="AN1" s="93" t="s">
        <v>73</v>
      </c>
    </row>
    <row r="2" customHeight="1" spans="1:40">
      <c r="A2" s="94">
        <v>1</v>
      </c>
      <c r="B2" s="95" t="s">
        <v>74</v>
      </c>
      <c r="C2" s="95"/>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7">
        <f>SUM(D2:AM2)</f>
        <v>0</v>
      </c>
    </row>
    <row r="3" customHeight="1" spans="1:40">
      <c r="A3" s="98"/>
      <c r="B3" s="95" t="s">
        <v>75</v>
      </c>
      <c r="C3" s="95"/>
      <c r="D3" s="93"/>
      <c r="E3" s="93"/>
      <c r="F3" s="93"/>
      <c r="G3" s="93"/>
      <c r="H3" s="93"/>
      <c r="I3" s="93"/>
      <c r="J3" s="93"/>
      <c r="K3" s="93"/>
      <c r="L3" s="93"/>
      <c r="M3" s="93"/>
      <c r="N3" s="93"/>
      <c r="O3" s="93"/>
      <c r="P3" s="93"/>
      <c r="Q3" s="93"/>
      <c r="R3" s="93"/>
      <c r="S3" s="93"/>
      <c r="T3" s="93"/>
      <c r="U3" s="93"/>
      <c r="V3" s="93"/>
      <c r="W3" s="93"/>
      <c r="X3" s="93"/>
      <c r="Y3" s="93"/>
      <c r="Z3" s="93"/>
      <c r="AA3" s="93"/>
      <c r="AB3" s="93"/>
      <c r="AC3" s="93"/>
      <c r="AD3" s="93"/>
      <c r="AE3" s="93"/>
      <c r="AF3" s="93"/>
      <c r="AG3" s="93"/>
      <c r="AH3" s="93"/>
      <c r="AI3" s="93"/>
      <c r="AJ3" s="93"/>
      <c r="AK3" s="93"/>
      <c r="AL3" s="93"/>
      <c r="AM3" s="93"/>
      <c r="AN3" s="97">
        <f t="shared" ref="AN3:AN52" si="0">SUM(D3:AM3)</f>
        <v>0</v>
      </c>
    </row>
    <row r="4" customHeight="1" spans="1:40">
      <c r="A4" s="98"/>
      <c r="B4" s="95" t="s">
        <v>76</v>
      </c>
      <c r="C4" s="95"/>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c r="AK4" s="93"/>
      <c r="AL4" s="93"/>
      <c r="AM4" s="93"/>
      <c r="AN4" s="97"/>
    </row>
    <row r="5" customHeight="1" spans="1:40">
      <c r="A5" s="98"/>
      <c r="B5" s="95" t="s">
        <v>77</v>
      </c>
      <c r="C5" s="95"/>
      <c r="D5" s="97">
        <f>D3*D4/10000</f>
        <v>0</v>
      </c>
      <c r="E5" s="97">
        <f t="shared" ref="E5:AM5" si="1">E3*E4/10000</f>
        <v>0</v>
      </c>
      <c r="F5" s="97">
        <f t="shared" si="1"/>
        <v>0</v>
      </c>
      <c r="G5" s="97">
        <f t="shared" si="1"/>
        <v>0</v>
      </c>
      <c r="H5" s="97">
        <f t="shared" si="1"/>
        <v>0</v>
      </c>
      <c r="I5" s="97">
        <f t="shared" si="1"/>
        <v>0</v>
      </c>
      <c r="J5" s="97">
        <f t="shared" si="1"/>
        <v>0</v>
      </c>
      <c r="K5" s="97">
        <f t="shared" si="1"/>
        <v>0</v>
      </c>
      <c r="L5" s="97">
        <f t="shared" si="1"/>
        <v>0</v>
      </c>
      <c r="M5" s="97">
        <f t="shared" si="1"/>
        <v>0</v>
      </c>
      <c r="N5" s="97">
        <f t="shared" si="1"/>
        <v>0</v>
      </c>
      <c r="O5" s="97">
        <f t="shared" si="1"/>
        <v>0</v>
      </c>
      <c r="P5" s="97">
        <f t="shared" si="1"/>
        <v>0</v>
      </c>
      <c r="Q5" s="97">
        <f t="shared" si="1"/>
        <v>0</v>
      </c>
      <c r="R5" s="97">
        <f t="shared" si="1"/>
        <v>0</v>
      </c>
      <c r="S5" s="97">
        <f t="shared" si="1"/>
        <v>0</v>
      </c>
      <c r="T5" s="97">
        <f t="shared" si="1"/>
        <v>0</v>
      </c>
      <c r="U5" s="97">
        <f t="shared" si="1"/>
        <v>0</v>
      </c>
      <c r="V5" s="97">
        <f t="shared" si="1"/>
        <v>0</v>
      </c>
      <c r="W5" s="97">
        <f t="shared" si="1"/>
        <v>0</v>
      </c>
      <c r="X5" s="97">
        <f t="shared" si="1"/>
        <v>0</v>
      </c>
      <c r="Y5" s="97">
        <f t="shared" si="1"/>
        <v>0</v>
      </c>
      <c r="Z5" s="97">
        <f t="shared" si="1"/>
        <v>0</v>
      </c>
      <c r="AA5" s="97">
        <f t="shared" si="1"/>
        <v>0</v>
      </c>
      <c r="AB5" s="97">
        <f t="shared" si="1"/>
        <v>0</v>
      </c>
      <c r="AC5" s="97">
        <f t="shared" si="1"/>
        <v>0</v>
      </c>
      <c r="AD5" s="97">
        <f t="shared" si="1"/>
        <v>0</v>
      </c>
      <c r="AE5" s="97">
        <f t="shared" si="1"/>
        <v>0</v>
      </c>
      <c r="AF5" s="97">
        <f t="shared" si="1"/>
        <v>0</v>
      </c>
      <c r="AG5" s="97">
        <f t="shared" si="1"/>
        <v>0</v>
      </c>
      <c r="AH5" s="97">
        <f t="shared" si="1"/>
        <v>0</v>
      </c>
      <c r="AI5" s="97">
        <f t="shared" si="1"/>
        <v>0</v>
      </c>
      <c r="AJ5" s="97">
        <f t="shared" si="1"/>
        <v>0</v>
      </c>
      <c r="AK5" s="97">
        <f t="shared" si="1"/>
        <v>0</v>
      </c>
      <c r="AL5" s="97">
        <f t="shared" si="1"/>
        <v>0</v>
      </c>
      <c r="AM5" s="97">
        <f t="shared" si="1"/>
        <v>0</v>
      </c>
      <c r="AN5" s="97">
        <f t="shared" si="0"/>
        <v>0</v>
      </c>
    </row>
    <row r="6" customHeight="1" spans="1:40">
      <c r="A6" s="98"/>
      <c r="B6" s="95" t="s">
        <v>78</v>
      </c>
      <c r="C6" s="95"/>
      <c r="D6" s="93"/>
      <c r="E6" s="93"/>
      <c r="F6" s="93"/>
      <c r="G6" s="93"/>
      <c r="H6" s="93"/>
      <c r="I6" s="93"/>
      <c r="J6" s="93"/>
      <c r="K6" s="93"/>
      <c r="L6" s="93"/>
      <c r="M6" s="93"/>
      <c r="N6" s="93"/>
      <c r="O6" s="93"/>
      <c r="P6" s="93"/>
      <c r="Q6" s="93"/>
      <c r="R6" s="93"/>
      <c r="S6" s="93"/>
      <c r="T6" s="93"/>
      <c r="U6" s="93"/>
      <c r="V6" s="93"/>
      <c r="W6" s="93"/>
      <c r="X6" s="93"/>
      <c r="Y6" s="93"/>
      <c r="Z6" s="93"/>
      <c r="AA6" s="93"/>
      <c r="AB6" s="93"/>
      <c r="AC6" s="93"/>
      <c r="AD6" s="93"/>
      <c r="AE6" s="93"/>
      <c r="AF6" s="93"/>
      <c r="AG6" s="93"/>
      <c r="AH6" s="93"/>
      <c r="AI6" s="93"/>
      <c r="AJ6" s="93"/>
      <c r="AK6" s="93"/>
      <c r="AL6" s="93"/>
      <c r="AM6" s="93"/>
      <c r="AN6" s="97">
        <f t="shared" si="0"/>
        <v>0</v>
      </c>
    </row>
    <row r="7" customHeight="1" spans="1:40">
      <c r="A7" s="98"/>
      <c r="B7" s="95" t="s">
        <v>79</v>
      </c>
      <c r="C7" s="95"/>
      <c r="D7" s="93"/>
      <c r="E7" s="93"/>
      <c r="F7" s="93"/>
      <c r="G7" s="93"/>
      <c r="H7" s="93"/>
      <c r="I7" s="93"/>
      <c r="J7" s="93"/>
      <c r="K7" s="93"/>
      <c r="L7" s="93"/>
      <c r="M7" s="93"/>
      <c r="N7" s="93"/>
      <c r="O7" s="93"/>
      <c r="P7" s="93"/>
      <c r="Q7" s="93"/>
      <c r="R7" s="93"/>
      <c r="S7" s="93"/>
      <c r="T7" s="93"/>
      <c r="U7" s="93"/>
      <c r="V7" s="93"/>
      <c r="W7" s="93"/>
      <c r="X7" s="93"/>
      <c r="Y7" s="93"/>
      <c r="Z7" s="93"/>
      <c r="AA7" s="93"/>
      <c r="AB7" s="93"/>
      <c r="AC7" s="93"/>
      <c r="AD7" s="93"/>
      <c r="AE7" s="93"/>
      <c r="AF7" s="93"/>
      <c r="AG7" s="93"/>
      <c r="AH7" s="93"/>
      <c r="AI7" s="93"/>
      <c r="AJ7" s="93"/>
      <c r="AK7" s="93"/>
      <c r="AL7" s="93"/>
      <c r="AM7" s="93"/>
      <c r="AN7" s="97">
        <f t="shared" si="0"/>
        <v>0</v>
      </c>
    </row>
    <row r="8" customHeight="1" spans="1:40">
      <c r="A8" s="98"/>
      <c r="B8" s="95" t="s">
        <v>80</v>
      </c>
      <c r="C8" s="95"/>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7">
        <f t="shared" si="0"/>
        <v>0</v>
      </c>
    </row>
    <row r="9" customHeight="1" spans="1:40">
      <c r="A9" s="98"/>
      <c r="B9" s="95" t="s">
        <v>81</v>
      </c>
      <c r="C9" s="95"/>
      <c r="D9" s="93"/>
      <c r="E9" s="93"/>
      <c r="F9" s="93"/>
      <c r="G9" s="93"/>
      <c r="H9" s="93"/>
      <c r="I9" s="93"/>
      <c r="J9" s="93"/>
      <c r="K9" s="93"/>
      <c r="L9" s="93"/>
      <c r="M9" s="93"/>
      <c r="N9" s="93"/>
      <c r="O9" s="93"/>
      <c r="P9" s="93"/>
      <c r="Q9" s="93"/>
      <c r="R9" s="93"/>
      <c r="S9" s="93"/>
      <c r="T9" s="93"/>
      <c r="U9" s="93"/>
      <c r="V9" s="93"/>
      <c r="W9" s="93"/>
      <c r="X9" s="93"/>
      <c r="Y9" s="93"/>
      <c r="Z9" s="93"/>
      <c r="AA9" s="93"/>
      <c r="AB9" s="93"/>
      <c r="AC9" s="93"/>
      <c r="AD9" s="93"/>
      <c r="AE9" s="93"/>
      <c r="AF9" s="93"/>
      <c r="AG9" s="93"/>
      <c r="AH9" s="93"/>
      <c r="AI9" s="93"/>
      <c r="AJ9" s="93"/>
      <c r="AK9" s="93"/>
      <c r="AL9" s="93"/>
      <c r="AM9" s="93"/>
      <c r="AN9" s="97">
        <f t="shared" si="0"/>
        <v>0</v>
      </c>
    </row>
    <row r="10" customHeight="1" spans="1:40">
      <c r="A10" s="99"/>
      <c r="B10" s="95" t="s">
        <v>82</v>
      </c>
      <c r="C10" s="95"/>
      <c r="D10" s="97">
        <f>D8+D9</f>
        <v>0</v>
      </c>
      <c r="E10" s="97">
        <f t="shared" ref="E10:AM10" si="2">E8+E9</f>
        <v>0</v>
      </c>
      <c r="F10" s="97">
        <f t="shared" si="2"/>
        <v>0</v>
      </c>
      <c r="G10" s="97">
        <f t="shared" si="2"/>
        <v>0</v>
      </c>
      <c r="H10" s="97">
        <f t="shared" si="2"/>
        <v>0</v>
      </c>
      <c r="I10" s="97">
        <f t="shared" si="2"/>
        <v>0</v>
      </c>
      <c r="J10" s="97">
        <f t="shared" si="2"/>
        <v>0</v>
      </c>
      <c r="K10" s="97">
        <f t="shared" si="2"/>
        <v>0</v>
      </c>
      <c r="L10" s="97">
        <f t="shared" si="2"/>
        <v>0</v>
      </c>
      <c r="M10" s="97">
        <f t="shared" si="2"/>
        <v>0</v>
      </c>
      <c r="N10" s="97">
        <f t="shared" si="2"/>
        <v>0</v>
      </c>
      <c r="O10" s="97">
        <f t="shared" si="2"/>
        <v>0</v>
      </c>
      <c r="P10" s="97">
        <f t="shared" si="2"/>
        <v>0</v>
      </c>
      <c r="Q10" s="97">
        <f t="shared" si="2"/>
        <v>0</v>
      </c>
      <c r="R10" s="97">
        <f t="shared" si="2"/>
        <v>0</v>
      </c>
      <c r="S10" s="97">
        <f t="shared" si="2"/>
        <v>0</v>
      </c>
      <c r="T10" s="97">
        <f t="shared" si="2"/>
        <v>0</v>
      </c>
      <c r="U10" s="97">
        <f t="shared" si="2"/>
        <v>0</v>
      </c>
      <c r="V10" s="97">
        <f t="shared" si="2"/>
        <v>0</v>
      </c>
      <c r="W10" s="97">
        <f t="shared" si="2"/>
        <v>0</v>
      </c>
      <c r="X10" s="97">
        <f t="shared" si="2"/>
        <v>0</v>
      </c>
      <c r="Y10" s="97">
        <f t="shared" si="2"/>
        <v>0</v>
      </c>
      <c r="Z10" s="97">
        <f t="shared" si="2"/>
        <v>0</v>
      </c>
      <c r="AA10" s="97">
        <f t="shared" si="2"/>
        <v>0</v>
      </c>
      <c r="AB10" s="97">
        <f t="shared" si="2"/>
        <v>0</v>
      </c>
      <c r="AC10" s="97">
        <f t="shared" si="2"/>
        <v>0</v>
      </c>
      <c r="AD10" s="97">
        <f t="shared" si="2"/>
        <v>0</v>
      </c>
      <c r="AE10" s="97">
        <f t="shared" si="2"/>
        <v>0</v>
      </c>
      <c r="AF10" s="97">
        <f t="shared" si="2"/>
        <v>0</v>
      </c>
      <c r="AG10" s="97">
        <f t="shared" si="2"/>
        <v>0</v>
      </c>
      <c r="AH10" s="97">
        <f t="shared" si="2"/>
        <v>0</v>
      </c>
      <c r="AI10" s="97">
        <f t="shared" si="2"/>
        <v>0</v>
      </c>
      <c r="AJ10" s="97">
        <f t="shared" si="2"/>
        <v>0</v>
      </c>
      <c r="AK10" s="97">
        <f t="shared" si="2"/>
        <v>0</v>
      </c>
      <c r="AL10" s="97">
        <f t="shared" si="2"/>
        <v>0</v>
      </c>
      <c r="AM10" s="97">
        <f t="shared" si="2"/>
        <v>0</v>
      </c>
      <c r="AN10" s="97">
        <f t="shared" si="0"/>
        <v>0</v>
      </c>
    </row>
    <row r="11" customHeight="1" spans="1:40">
      <c r="A11" s="100">
        <v>2</v>
      </c>
      <c r="B11" s="101" t="s">
        <v>74</v>
      </c>
      <c r="C11" s="101"/>
      <c r="D11" s="93"/>
      <c r="E11" s="93"/>
      <c r="F11" s="93"/>
      <c r="G11" s="93"/>
      <c r="H11" s="93"/>
      <c r="I11" s="93"/>
      <c r="J11" s="93"/>
      <c r="K11" s="93"/>
      <c r="L11" s="93"/>
      <c r="M11" s="93"/>
      <c r="N11" s="93"/>
      <c r="O11" s="93"/>
      <c r="P11" s="93"/>
      <c r="Q11" s="93"/>
      <c r="R11" s="93"/>
      <c r="S11" s="93"/>
      <c r="T11" s="93"/>
      <c r="U11" s="93"/>
      <c r="V11" s="93"/>
      <c r="W11" s="93"/>
      <c r="X11" s="93"/>
      <c r="Y11" s="93"/>
      <c r="Z11" s="93"/>
      <c r="AA11" s="93"/>
      <c r="AB11" s="93"/>
      <c r="AC11" s="93"/>
      <c r="AD11" s="93"/>
      <c r="AE11" s="93"/>
      <c r="AF11" s="93"/>
      <c r="AG11" s="93"/>
      <c r="AH11" s="93"/>
      <c r="AI11" s="93"/>
      <c r="AJ11" s="93"/>
      <c r="AK11" s="93"/>
      <c r="AL11" s="93"/>
      <c r="AM11" s="93"/>
      <c r="AN11" s="97">
        <f t="shared" si="0"/>
        <v>0</v>
      </c>
    </row>
    <row r="12" customHeight="1" spans="1:40">
      <c r="A12" s="102"/>
      <c r="B12" s="101" t="s">
        <v>75</v>
      </c>
      <c r="C12" s="101"/>
      <c r="D12" s="93"/>
      <c r="E12" s="93"/>
      <c r="F12" s="93"/>
      <c r="G12" s="93"/>
      <c r="H12" s="93"/>
      <c r="I12" s="93"/>
      <c r="J12" s="93"/>
      <c r="K12" s="93"/>
      <c r="L12" s="93"/>
      <c r="M12" s="93"/>
      <c r="N12" s="93"/>
      <c r="O12" s="93"/>
      <c r="P12" s="93"/>
      <c r="Q12" s="93"/>
      <c r="R12" s="93"/>
      <c r="S12" s="93"/>
      <c r="T12" s="93"/>
      <c r="U12" s="93"/>
      <c r="V12" s="93"/>
      <c r="W12" s="93"/>
      <c r="X12" s="93"/>
      <c r="Y12" s="93"/>
      <c r="Z12" s="93"/>
      <c r="AA12" s="93"/>
      <c r="AB12" s="93"/>
      <c r="AC12" s="93"/>
      <c r="AD12" s="93"/>
      <c r="AE12" s="93"/>
      <c r="AF12" s="93"/>
      <c r="AG12" s="93"/>
      <c r="AH12" s="93"/>
      <c r="AI12" s="93"/>
      <c r="AJ12" s="93"/>
      <c r="AK12" s="93"/>
      <c r="AL12" s="93"/>
      <c r="AM12" s="93"/>
      <c r="AN12" s="97">
        <f t="shared" si="0"/>
        <v>0</v>
      </c>
    </row>
    <row r="13" customHeight="1" spans="1:40">
      <c r="A13" s="102"/>
      <c r="B13" s="101" t="s">
        <v>76</v>
      </c>
      <c r="C13" s="101"/>
      <c r="D13" s="93"/>
      <c r="E13" s="93"/>
      <c r="F13" s="93"/>
      <c r="G13" s="93"/>
      <c r="H13" s="93"/>
      <c r="I13" s="93"/>
      <c r="J13" s="93"/>
      <c r="K13" s="93"/>
      <c r="L13" s="93"/>
      <c r="M13" s="93"/>
      <c r="N13" s="93"/>
      <c r="O13" s="93"/>
      <c r="P13" s="93"/>
      <c r="Q13" s="93"/>
      <c r="R13" s="93"/>
      <c r="S13" s="93"/>
      <c r="T13" s="93"/>
      <c r="U13" s="93"/>
      <c r="V13" s="93"/>
      <c r="W13" s="93"/>
      <c r="X13" s="93"/>
      <c r="Y13" s="93"/>
      <c r="Z13" s="93"/>
      <c r="AA13" s="93"/>
      <c r="AB13" s="93"/>
      <c r="AC13" s="93"/>
      <c r="AD13" s="93"/>
      <c r="AE13" s="93"/>
      <c r="AF13" s="93"/>
      <c r="AG13" s="93"/>
      <c r="AH13" s="93"/>
      <c r="AI13" s="93"/>
      <c r="AJ13" s="93"/>
      <c r="AK13" s="93"/>
      <c r="AL13" s="93"/>
      <c r="AM13" s="93"/>
      <c r="AN13" s="97">
        <f t="shared" si="0"/>
        <v>0</v>
      </c>
    </row>
    <row r="14" customHeight="1" spans="1:40">
      <c r="A14" s="102"/>
      <c r="B14" s="101" t="s">
        <v>77</v>
      </c>
      <c r="C14" s="101"/>
      <c r="D14" s="97">
        <f>D12*D13/10000</f>
        <v>0</v>
      </c>
      <c r="E14" s="97">
        <f t="shared" ref="E14" si="3">E12*E13/10000</f>
        <v>0</v>
      </c>
      <c r="F14" s="97">
        <f t="shared" ref="F14" si="4">F12*F13/10000</f>
        <v>0</v>
      </c>
      <c r="G14" s="97">
        <f t="shared" ref="G14" si="5">G12*G13/10000</f>
        <v>0</v>
      </c>
      <c r="H14" s="97">
        <f t="shared" ref="H14" si="6">H12*H13/10000</f>
        <v>0</v>
      </c>
      <c r="I14" s="97">
        <f t="shared" ref="I14" si="7">I12*I13/10000</f>
        <v>0</v>
      </c>
      <c r="J14" s="97">
        <f t="shared" ref="J14" si="8">J12*J13/10000</f>
        <v>0</v>
      </c>
      <c r="K14" s="97">
        <f t="shared" ref="K14" si="9">K12*K13/10000</f>
        <v>0</v>
      </c>
      <c r="L14" s="97">
        <f t="shared" ref="L14" si="10">L12*L13/10000</f>
        <v>0</v>
      </c>
      <c r="M14" s="97">
        <f t="shared" ref="M14" si="11">M12*M13/10000</f>
        <v>0</v>
      </c>
      <c r="N14" s="97">
        <f t="shared" ref="N14" si="12">N12*N13/10000</f>
        <v>0</v>
      </c>
      <c r="O14" s="97">
        <f t="shared" ref="O14" si="13">O12*O13/10000</f>
        <v>0</v>
      </c>
      <c r="P14" s="97">
        <f t="shared" ref="P14" si="14">P12*P13/10000</f>
        <v>0</v>
      </c>
      <c r="Q14" s="97">
        <f t="shared" ref="Q14" si="15">Q12*Q13/10000</f>
        <v>0</v>
      </c>
      <c r="R14" s="97">
        <f t="shared" ref="R14" si="16">R12*R13/10000</f>
        <v>0</v>
      </c>
      <c r="S14" s="97">
        <f t="shared" ref="S14" si="17">S12*S13/10000</f>
        <v>0</v>
      </c>
      <c r="T14" s="97">
        <f t="shared" ref="T14" si="18">T12*T13/10000</f>
        <v>0</v>
      </c>
      <c r="U14" s="97">
        <f t="shared" ref="U14" si="19">U12*U13/10000</f>
        <v>0</v>
      </c>
      <c r="V14" s="97">
        <f t="shared" ref="V14" si="20">V12*V13/10000</f>
        <v>0</v>
      </c>
      <c r="W14" s="97">
        <f t="shared" ref="W14" si="21">W12*W13/10000</f>
        <v>0</v>
      </c>
      <c r="X14" s="97">
        <f t="shared" ref="X14" si="22">X12*X13/10000</f>
        <v>0</v>
      </c>
      <c r="Y14" s="97">
        <f t="shared" ref="Y14" si="23">Y12*Y13/10000</f>
        <v>0</v>
      </c>
      <c r="Z14" s="97">
        <f t="shared" ref="Z14" si="24">Z12*Z13/10000</f>
        <v>0</v>
      </c>
      <c r="AA14" s="97">
        <f t="shared" ref="AA14" si="25">AA12*AA13/10000</f>
        <v>0</v>
      </c>
      <c r="AB14" s="97">
        <f t="shared" ref="AB14" si="26">AB12*AB13/10000</f>
        <v>0</v>
      </c>
      <c r="AC14" s="97">
        <f t="shared" ref="AC14" si="27">AC12*AC13/10000</f>
        <v>0</v>
      </c>
      <c r="AD14" s="97">
        <f t="shared" ref="AD14" si="28">AD12*AD13/10000</f>
        <v>0</v>
      </c>
      <c r="AE14" s="97">
        <f t="shared" ref="AE14" si="29">AE12*AE13/10000</f>
        <v>0</v>
      </c>
      <c r="AF14" s="97">
        <f t="shared" ref="AF14" si="30">AF12*AF13/10000</f>
        <v>0</v>
      </c>
      <c r="AG14" s="97">
        <f t="shared" ref="AG14" si="31">AG12*AG13/10000</f>
        <v>0</v>
      </c>
      <c r="AH14" s="97">
        <f t="shared" ref="AH14" si="32">AH12*AH13/10000</f>
        <v>0</v>
      </c>
      <c r="AI14" s="97">
        <f t="shared" ref="AI14" si="33">AI12*AI13/10000</f>
        <v>0</v>
      </c>
      <c r="AJ14" s="97">
        <f t="shared" ref="AJ14" si="34">AJ12*AJ13/10000</f>
        <v>0</v>
      </c>
      <c r="AK14" s="97">
        <f t="shared" ref="AK14" si="35">AK12*AK13/10000</f>
        <v>0</v>
      </c>
      <c r="AL14" s="97">
        <f t="shared" ref="AL14" si="36">AL12*AL13/10000</f>
        <v>0</v>
      </c>
      <c r="AM14" s="97">
        <f t="shared" ref="AM14" si="37">AM12*AM13/10000</f>
        <v>0</v>
      </c>
      <c r="AN14" s="97">
        <f t="shared" si="0"/>
        <v>0</v>
      </c>
    </row>
    <row r="15" customHeight="1" spans="1:40">
      <c r="A15" s="102"/>
      <c r="B15" s="101" t="s">
        <v>78</v>
      </c>
      <c r="C15" s="101"/>
      <c r="D15" s="93"/>
      <c r="E15" s="93"/>
      <c r="F15" s="93"/>
      <c r="G15" s="93"/>
      <c r="H15" s="93"/>
      <c r="I15" s="93"/>
      <c r="J15" s="93"/>
      <c r="K15" s="93"/>
      <c r="L15" s="93"/>
      <c r="M15" s="93"/>
      <c r="N15" s="93"/>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7">
        <f t="shared" si="0"/>
        <v>0</v>
      </c>
    </row>
    <row r="16" customHeight="1" spans="1:40">
      <c r="A16" s="102"/>
      <c r="B16" s="101" t="s">
        <v>79</v>
      </c>
      <c r="C16" s="101"/>
      <c r="D16" s="93"/>
      <c r="E16" s="93"/>
      <c r="F16" s="93"/>
      <c r="G16" s="93"/>
      <c r="H16" s="93"/>
      <c r="I16" s="93"/>
      <c r="J16" s="93"/>
      <c r="K16" s="93"/>
      <c r="L16" s="93"/>
      <c r="M16" s="93"/>
      <c r="N16" s="93"/>
      <c r="O16" s="93"/>
      <c r="P16" s="93"/>
      <c r="Q16" s="93"/>
      <c r="R16" s="93"/>
      <c r="S16" s="93"/>
      <c r="T16" s="93"/>
      <c r="U16" s="93"/>
      <c r="V16" s="93"/>
      <c r="W16" s="93"/>
      <c r="X16" s="93"/>
      <c r="Y16" s="93"/>
      <c r="Z16" s="93"/>
      <c r="AA16" s="93"/>
      <c r="AB16" s="93"/>
      <c r="AC16" s="93"/>
      <c r="AD16" s="93"/>
      <c r="AE16" s="93"/>
      <c r="AF16" s="93"/>
      <c r="AG16" s="93"/>
      <c r="AH16" s="93"/>
      <c r="AI16" s="93"/>
      <c r="AJ16" s="93"/>
      <c r="AK16" s="93"/>
      <c r="AL16" s="93"/>
      <c r="AM16" s="93"/>
      <c r="AN16" s="97">
        <f t="shared" si="0"/>
        <v>0</v>
      </c>
    </row>
    <row r="17" customHeight="1" spans="1:40">
      <c r="A17" s="102"/>
      <c r="B17" s="101" t="s">
        <v>80</v>
      </c>
      <c r="C17" s="101"/>
      <c r="D17" s="93"/>
      <c r="E17" s="93"/>
      <c r="F17" s="93"/>
      <c r="G17" s="93"/>
      <c r="H17" s="93"/>
      <c r="I17" s="93"/>
      <c r="J17" s="93"/>
      <c r="K17" s="93"/>
      <c r="L17" s="93"/>
      <c r="M17" s="93"/>
      <c r="N17" s="93"/>
      <c r="O17" s="93"/>
      <c r="P17" s="93"/>
      <c r="Q17" s="93"/>
      <c r="R17" s="93"/>
      <c r="S17" s="93"/>
      <c r="T17" s="93"/>
      <c r="U17" s="93"/>
      <c r="V17" s="93"/>
      <c r="W17" s="93"/>
      <c r="X17" s="93"/>
      <c r="Y17" s="93"/>
      <c r="Z17" s="93"/>
      <c r="AA17" s="93"/>
      <c r="AB17" s="93"/>
      <c r="AC17" s="93"/>
      <c r="AD17" s="93"/>
      <c r="AE17" s="93"/>
      <c r="AF17" s="93"/>
      <c r="AG17" s="93"/>
      <c r="AH17" s="93"/>
      <c r="AI17" s="93"/>
      <c r="AJ17" s="93"/>
      <c r="AK17" s="93"/>
      <c r="AL17" s="93"/>
      <c r="AM17" s="93"/>
      <c r="AN17" s="97">
        <f t="shared" si="0"/>
        <v>0</v>
      </c>
    </row>
    <row r="18" customHeight="1" spans="1:40">
      <c r="A18" s="102"/>
      <c r="B18" s="101" t="s">
        <v>81</v>
      </c>
      <c r="C18" s="101"/>
      <c r="D18" s="93"/>
      <c r="E18" s="93"/>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7">
        <f t="shared" si="0"/>
        <v>0</v>
      </c>
    </row>
    <row r="19" customHeight="1" spans="1:40">
      <c r="A19" s="103"/>
      <c r="B19" s="101" t="s">
        <v>82</v>
      </c>
      <c r="C19" s="101"/>
      <c r="D19" s="97">
        <f>D17+D18</f>
        <v>0</v>
      </c>
      <c r="E19" s="97">
        <f t="shared" ref="E19" si="38">E17+E18</f>
        <v>0</v>
      </c>
      <c r="F19" s="97">
        <f t="shared" ref="F19" si="39">F17+F18</f>
        <v>0</v>
      </c>
      <c r="G19" s="97">
        <f t="shared" ref="G19" si="40">G17+G18</f>
        <v>0</v>
      </c>
      <c r="H19" s="97">
        <f t="shared" ref="H19" si="41">H17+H18</f>
        <v>0</v>
      </c>
      <c r="I19" s="97">
        <f t="shared" ref="I19" si="42">I17+I18</f>
        <v>0</v>
      </c>
      <c r="J19" s="97">
        <f t="shared" ref="J19" si="43">J17+J18</f>
        <v>0</v>
      </c>
      <c r="K19" s="97">
        <f t="shared" ref="K19" si="44">K17+K18</f>
        <v>0</v>
      </c>
      <c r="L19" s="97">
        <f t="shared" ref="L19" si="45">L17+L18</f>
        <v>0</v>
      </c>
      <c r="M19" s="97">
        <f t="shared" ref="M19" si="46">M17+M18</f>
        <v>0</v>
      </c>
      <c r="N19" s="97">
        <f t="shared" ref="N19" si="47">N17+N18</f>
        <v>0</v>
      </c>
      <c r="O19" s="97">
        <f t="shared" ref="O19" si="48">O17+O18</f>
        <v>0</v>
      </c>
      <c r="P19" s="97">
        <f t="shared" ref="P19" si="49">P17+P18</f>
        <v>0</v>
      </c>
      <c r="Q19" s="97">
        <f t="shared" ref="Q19" si="50">Q17+Q18</f>
        <v>0</v>
      </c>
      <c r="R19" s="97">
        <f t="shared" ref="R19" si="51">R17+R18</f>
        <v>0</v>
      </c>
      <c r="S19" s="97">
        <f t="shared" ref="S19" si="52">S17+S18</f>
        <v>0</v>
      </c>
      <c r="T19" s="97">
        <f t="shared" ref="T19" si="53">T17+T18</f>
        <v>0</v>
      </c>
      <c r="U19" s="97">
        <f t="shared" ref="U19" si="54">U17+U18</f>
        <v>0</v>
      </c>
      <c r="V19" s="97">
        <f t="shared" ref="V19" si="55">V17+V18</f>
        <v>0</v>
      </c>
      <c r="W19" s="97">
        <f t="shared" ref="W19" si="56">W17+W18</f>
        <v>0</v>
      </c>
      <c r="X19" s="97">
        <f t="shared" ref="X19" si="57">X17+X18</f>
        <v>0</v>
      </c>
      <c r="Y19" s="97">
        <f t="shared" ref="Y19" si="58">Y17+Y18</f>
        <v>0</v>
      </c>
      <c r="Z19" s="97">
        <f t="shared" ref="Z19" si="59">Z17+Z18</f>
        <v>0</v>
      </c>
      <c r="AA19" s="97">
        <f t="shared" ref="AA19" si="60">AA17+AA18</f>
        <v>0</v>
      </c>
      <c r="AB19" s="97">
        <f t="shared" ref="AB19" si="61">AB17+AB18</f>
        <v>0</v>
      </c>
      <c r="AC19" s="97">
        <f t="shared" ref="AC19" si="62">AC17+AC18</f>
        <v>0</v>
      </c>
      <c r="AD19" s="97">
        <f t="shared" ref="AD19" si="63">AD17+AD18</f>
        <v>0</v>
      </c>
      <c r="AE19" s="97">
        <f t="shared" ref="AE19" si="64">AE17+AE18</f>
        <v>0</v>
      </c>
      <c r="AF19" s="97">
        <f t="shared" ref="AF19" si="65">AF17+AF18</f>
        <v>0</v>
      </c>
      <c r="AG19" s="97">
        <f t="shared" ref="AG19" si="66">AG17+AG18</f>
        <v>0</v>
      </c>
      <c r="AH19" s="97">
        <f t="shared" ref="AH19" si="67">AH17+AH18</f>
        <v>0</v>
      </c>
      <c r="AI19" s="97">
        <f t="shared" ref="AI19" si="68">AI17+AI18</f>
        <v>0</v>
      </c>
      <c r="AJ19" s="97">
        <f t="shared" ref="AJ19" si="69">AJ17+AJ18</f>
        <v>0</v>
      </c>
      <c r="AK19" s="97">
        <f t="shared" ref="AK19" si="70">AK17+AK18</f>
        <v>0</v>
      </c>
      <c r="AL19" s="97">
        <f t="shared" ref="AL19" si="71">AL17+AL18</f>
        <v>0</v>
      </c>
      <c r="AM19" s="97">
        <f t="shared" ref="AM19" si="72">AM17+AM18</f>
        <v>0</v>
      </c>
      <c r="AN19" s="97">
        <f t="shared" si="0"/>
        <v>0</v>
      </c>
    </row>
    <row r="20" customHeight="1" spans="1:40">
      <c r="A20" s="104">
        <v>3</v>
      </c>
      <c r="B20" s="105" t="s">
        <v>74</v>
      </c>
      <c r="C20" s="105"/>
      <c r="D20" s="93"/>
      <c r="E20" s="93"/>
      <c r="F20" s="93"/>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3"/>
      <c r="AK20" s="93"/>
      <c r="AL20" s="93"/>
      <c r="AM20" s="93"/>
      <c r="AN20" s="97">
        <f t="shared" si="0"/>
        <v>0</v>
      </c>
    </row>
    <row r="21" customHeight="1" spans="1:40">
      <c r="A21" s="106"/>
      <c r="B21" s="105" t="s">
        <v>75</v>
      </c>
      <c r="C21" s="105"/>
      <c r="D21" s="93"/>
      <c r="E21" s="93"/>
      <c r="F21" s="93"/>
      <c r="G21" s="93"/>
      <c r="H21" s="93"/>
      <c r="I21" s="93"/>
      <c r="J21" s="93"/>
      <c r="K21" s="93"/>
      <c r="L21" s="93"/>
      <c r="M21" s="93"/>
      <c r="N21" s="93"/>
      <c r="O21" s="93"/>
      <c r="P21" s="93"/>
      <c r="Q21" s="93"/>
      <c r="R21" s="93"/>
      <c r="S21" s="93"/>
      <c r="T21" s="93"/>
      <c r="U21" s="93"/>
      <c r="V21" s="93"/>
      <c r="W21" s="93"/>
      <c r="X21" s="93"/>
      <c r="Y21" s="93"/>
      <c r="Z21" s="93"/>
      <c r="AA21" s="93"/>
      <c r="AB21" s="93"/>
      <c r="AC21" s="93"/>
      <c r="AD21" s="93"/>
      <c r="AE21" s="93"/>
      <c r="AF21" s="93"/>
      <c r="AG21" s="93"/>
      <c r="AH21" s="93"/>
      <c r="AI21" s="93"/>
      <c r="AJ21" s="93"/>
      <c r="AK21" s="93"/>
      <c r="AL21" s="93"/>
      <c r="AM21" s="93"/>
      <c r="AN21" s="97">
        <f t="shared" si="0"/>
        <v>0</v>
      </c>
    </row>
    <row r="22" customHeight="1" spans="1:40">
      <c r="A22" s="106"/>
      <c r="B22" s="105" t="s">
        <v>76</v>
      </c>
      <c r="C22" s="105"/>
      <c r="D22" s="93"/>
      <c r="E22" s="93"/>
      <c r="F22" s="93"/>
      <c r="G22" s="93"/>
      <c r="H22" s="93"/>
      <c r="I22" s="93"/>
      <c r="J22" s="93"/>
      <c r="K22" s="93"/>
      <c r="L22" s="93"/>
      <c r="M22" s="93"/>
      <c r="N22" s="93"/>
      <c r="O22" s="93"/>
      <c r="P22" s="93"/>
      <c r="Q22" s="93"/>
      <c r="R22" s="93"/>
      <c r="S22" s="93"/>
      <c r="T22" s="93"/>
      <c r="U22" s="93"/>
      <c r="V22" s="93"/>
      <c r="W22" s="93"/>
      <c r="X22" s="93"/>
      <c r="Y22" s="93"/>
      <c r="Z22" s="93"/>
      <c r="AA22" s="93"/>
      <c r="AB22" s="93"/>
      <c r="AC22" s="93"/>
      <c r="AD22" s="93"/>
      <c r="AE22" s="93"/>
      <c r="AF22" s="93"/>
      <c r="AG22" s="93"/>
      <c r="AH22" s="93"/>
      <c r="AI22" s="93"/>
      <c r="AJ22" s="93"/>
      <c r="AK22" s="93"/>
      <c r="AL22" s="93"/>
      <c r="AM22" s="93"/>
      <c r="AN22" s="97">
        <f t="shared" si="0"/>
        <v>0</v>
      </c>
    </row>
    <row r="23" customHeight="1" spans="1:40">
      <c r="A23" s="106"/>
      <c r="B23" s="105" t="s">
        <v>77</v>
      </c>
      <c r="C23" s="105"/>
      <c r="D23" s="97">
        <f>D21*D22/10000</f>
        <v>0</v>
      </c>
      <c r="E23" s="97">
        <f t="shared" ref="E23" si="73">E21*E22/10000</f>
        <v>0</v>
      </c>
      <c r="F23" s="97">
        <f t="shared" ref="F23" si="74">F21*F22/10000</f>
        <v>0</v>
      </c>
      <c r="G23" s="97">
        <f t="shared" ref="G23" si="75">G21*G22/10000</f>
        <v>0</v>
      </c>
      <c r="H23" s="97">
        <f t="shared" ref="H23" si="76">H21*H22/10000</f>
        <v>0</v>
      </c>
      <c r="I23" s="97">
        <f t="shared" ref="I23" si="77">I21*I22/10000</f>
        <v>0</v>
      </c>
      <c r="J23" s="97">
        <f t="shared" ref="J23" si="78">J21*J22/10000</f>
        <v>0</v>
      </c>
      <c r="K23" s="97">
        <f t="shared" ref="K23" si="79">K21*K22/10000</f>
        <v>0</v>
      </c>
      <c r="L23" s="97">
        <f t="shared" ref="L23" si="80">L21*L22/10000</f>
        <v>0</v>
      </c>
      <c r="M23" s="97">
        <f t="shared" ref="M23" si="81">M21*M22/10000</f>
        <v>0</v>
      </c>
      <c r="N23" s="97">
        <f t="shared" ref="N23" si="82">N21*N22/10000</f>
        <v>0</v>
      </c>
      <c r="O23" s="97">
        <f t="shared" ref="O23" si="83">O21*O22/10000</f>
        <v>0</v>
      </c>
      <c r="P23" s="97">
        <f t="shared" ref="P23" si="84">P21*P22/10000</f>
        <v>0</v>
      </c>
      <c r="Q23" s="97">
        <f t="shared" ref="Q23" si="85">Q21*Q22/10000</f>
        <v>0</v>
      </c>
      <c r="R23" s="97">
        <f t="shared" ref="R23" si="86">R21*R22/10000</f>
        <v>0</v>
      </c>
      <c r="S23" s="97">
        <f t="shared" ref="S23" si="87">S21*S22/10000</f>
        <v>0</v>
      </c>
      <c r="T23" s="97">
        <f t="shared" ref="T23" si="88">T21*T22/10000</f>
        <v>0</v>
      </c>
      <c r="U23" s="97">
        <f t="shared" ref="U23" si="89">U21*U22/10000</f>
        <v>0</v>
      </c>
      <c r="V23" s="97">
        <f t="shared" ref="V23" si="90">V21*V22/10000</f>
        <v>0</v>
      </c>
      <c r="W23" s="97">
        <f t="shared" ref="W23" si="91">W21*W22/10000</f>
        <v>0</v>
      </c>
      <c r="X23" s="97">
        <f t="shared" ref="X23" si="92">X21*X22/10000</f>
        <v>0</v>
      </c>
      <c r="Y23" s="97">
        <f t="shared" ref="Y23" si="93">Y21*Y22/10000</f>
        <v>0</v>
      </c>
      <c r="Z23" s="97">
        <f t="shared" ref="Z23" si="94">Z21*Z22/10000</f>
        <v>0</v>
      </c>
      <c r="AA23" s="97">
        <f t="shared" ref="AA23" si="95">AA21*AA22/10000</f>
        <v>0</v>
      </c>
      <c r="AB23" s="97">
        <f t="shared" ref="AB23" si="96">AB21*AB22/10000</f>
        <v>0</v>
      </c>
      <c r="AC23" s="97">
        <f t="shared" ref="AC23" si="97">AC21*AC22/10000</f>
        <v>0</v>
      </c>
      <c r="AD23" s="97">
        <f t="shared" ref="AD23" si="98">AD21*AD22/10000</f>
        <v>0</v>
      </c>
      <c r="AE23" s="97">
        <f t="shared" ref="AE23" si="99">AE21*AE22/10000</f>
        <v>0</v>
      </c>
      <c r="AF23" s="97">
        <f t="shared" ref="AF23" si="100">AF21*AF22/10000</f>
        <v>0</v>
      </c>
      <c r="AG23" s="97">
        <f t="shared" ref="AG23" si="101">AG21*AG22/10000</f>
        <v>0</v>
      </c>
      <c r="AH23" s="97">
        <f t="shared" ref="AH23" si="102">AH21*AH22/10000</f>
        <v>0</v>
      </c>
      <c r="AI23" s="97">
        <f t="shared" ref="AI23" si="103">AI21*AI22/10000</f>
        <v>0</v>
      </c>
      <c r="AJ23" s="97">
        <f t="shared" ref="AJ23" si="104">AJ21*AJ22/10000</f>
        <v>0</v>
      </c>
      <c r="AK23" s="97">
        <f t="shared" ref="AK23" si="105">AK21*AK22/10000</f>
        <v>0</v>
      </c>
      <c r="AL23" s="97">
        <f t="shared" ref="AL23" si="106">AL21*AL22/10000</f>
        <v>0</v>
      </c>
      <c r="AM23" s="97">
        <f t="shared" ref="AM23" si="107">AM21*AM22/10000</f>
        <v>0</v>
      </c>
      <c r="AN23" s="97">
        <f t="shared" si="0"/>
        <v>0</v>
      </c>
    </row>
    <row r="24" customHeight="1" spans="1:40">
      <c r="A24" s="106"/>
      <c r="B24" s="105" t="s">
        <v>78</v>
      </c>
      <c r="C24" s="105"/>
      <c r="D24" s="93"/>
      <c r="E24" s="93"/>
      <c r="F24" s="93"/>
      <c r="G24" s="93"/>
      <c r="H24" s="93"/>
      <c r="I24" s="93"/>
      <c r="J24" s="93"/>
      <c r="K24" s="93"/>
      <c r="L24" s="93"/>
      <c r="M24" s="93"/>
      <c r="N24" s="93"/>
      <c r="O24" s="93"/>
      <c r="P24" s="93"/>
      <c r="Q24" s="93"/>
      <c r="R24" s="93"/>
      <c r="S24" s="93"/>
      <c r="T24" s="93"/>
      <c r="U24" s="93"/>
      <c r="V24" s="93"/>
      <c r="W24" s="93"/>
      <c r="X24" s="93"/>
      <c r="Y24" s="93"/>
      <c r="Z24" s="93"/>
      <c r="AA24" s="93"/>
      <c r="AB24" s="93"/>
      <c r="AC24" s="93"/>
      <c r="AD24" s="93"/>
      <c r="AE24" s="93"/>
      <c r="AF24" s="93"/>
      <c r="AG24" s="93"/>
      <c r="AH24" s="93"/>
      <c r="AI24" s="93"/>
      <c r="AJ24" s="93"/>
      <c r="AK24" s="93"/>
      <c r="AL24" s="93"/>
      <c r="AM24" s="93"/>
      <c r="AN24" s="97">
        <f t="shared" si="0"/>
        <v>0</v>
      </c>
    </row>
    <row r="25" customHeight="1" spans="1:40">
      <c r="A25" s="106"/>
      <c r="B25" s="105" t="s">
        <v>79</v>
      </c>
      <c r="C25" s="105"/>
      <c r="D25" s="93"/>
      <c r="E25" s="93"/>
      <c r="F25" s="93"/>
      <c r="G25" s="93"/>
      <c r="H25" s="93"/>
      <c r="I25" s="93"/>
      <c r="J25" s="93"/>
      <c r="K25" s="93"/>
      <c r="L25" s="93"/>
      <c r="M25" s="93"/>
      <c r="N25" s="93"/>
      <c r="O25" s="93"/>
      <c r="P25" s="93"/>
      <c r="Q25" s="93"/>
      <c r="R25" s="93"/>
      <c r="S25" s="93"/>
      <c r="T25" s="93"/>
      <c r="U25" s="93"/>
      <c r="V25" s="93"/>
      <c r="W25" s="93"/>
      <c r="X25" s="93"/>
      <c r="Y25" s="93"/>
      <c r="Z25" s="93"/>
      <c r="AA25" s="93"/>
      <c r="AB25" s="93"/>
      <c r="AC25" s="93"/>
      <c r="AD25" s="93"/>
      <c r="AE25" s="93"/>
      <c r="AF25" s="93"/>
      <c r="AG25" s="93"/>
      <c r="AH25" s="93"/>
      <c r="AI25" s="93"/>
      <c r="AJ25" s="93"/>
      <c r="AK25" s="93"/>
      <c r="AL25" s="93"/>
      <c r="AM25" s="93"/>
      <c r="AN25" s="97">
        <f t="shared" si="0"/>
        <v>0</v>
      </c>
    </row>
    <row r="26" customHeight="1" spans="1:40">
      <c r="A26" s="106"/>
      <c r="B26" s="105" t="s">
        <v>80</v>
      </c>
      <c r="C26" s="105"/>
      <c r="D26" s="93"/>
      <c r="E26" s="93"/>
      <c r="F26" s="93"/>
      <c r="G26" s="93"/>
      <c r="H26" s="93"/>
      <c r="I26" s="93"/>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3"/>
      <c r="AL26" s="93"/>
      <c r="AM26" s="93"/>
      <c r="AN26" s="97">
        <f t="shared" si="0"/>
        <v>0</v>
      </c>
    </row>
    <row r="27" customHeight="1" spans="1:40">
      <c r="A27" s="106"/>
      <c r="B27" s="105" t="s">
        <v>81</v>
      </c>
      <c r="C27" s="105"/>
      <c r="D27" s="93"/>
      <c r="E27" s="93"/>
      <c r="F27" s="93"/>
      <c r="G27" s="93"/>
      <c r="H27" s="93"/>
      <c r="I27" s="93"/>
      <c r="J27" s="93"/>
      <c r="K27" s="93"/>
      <c r="L27" s="93"/>
      <c r="M27" s="93"/>
      <c r="N27" s="93"/>
      <c r="O27" s="93"/>
      <c r="P27" s="93"/>
      <c r="Q27" s="93"/>
      <c r="R27" s="93"/>
      <c r="S27" s="93"/>
      <c r="T27" s="93"/>
      <c r="U27" s="93"/>
      <c r="V27" s="93"/>
      <c r="W27" s="93"/>
      <c r="X27" s="93"/>
      <c r="Y27" s="93"/>
      <c r="Z27" s="93"/>
      <c r="AA27" s="93"/>
      <c r="AB27" s="93"/>
      <c r="AC27" s="93"/>
      <c r="AD27" s="93"/>
      <c r="AE27" s="93"/>
      <c r="AF27" s="93"/>
      <c r="AG27" s="93"/>
      <c r="AH27" s="93"/>
      <c r="AI27" s="93"/>
      <c r="AJ27" s="93"/>
      <c r="AK27" s="93"/>
      <c r="AL27" s="93"/>
      <c r="AM27" s="93"/>
      <c r="AN27" s="97">
        <f t="shared" si="0"/>
        <v>0</v>
      </c>
    </row>
    <row r="28" customHeight="1" spans="1:40">
      <c r="A28" s="107"/>
      <c r="B28" s="105" t="s">
        <v>82</v>
      </c>
      <c r="C28" s="105"/>
      <c r="D28" s="97">
        <f>D26+D27</f>
        <v>0</v>
      </c>
      <c r="E28" s="97">
        <f t="shared" ref="E28" si="108">E26+E27</f>
        <v>0</v>
      </c>
      <c r="F28" s="97">
        <f t="shared" ref="F28" si="109">F26+F27</f>
        <v>0</v>
      </c>
      <c r="G28" s="97">
        <f t="shared" ref="G28" si="110">G26+G27</f>
        <v>0</v>
      </c>
      <c r="H28" s="97">
        <f t="shared" ref="H28" si="111">H26+H27</f>
        <v>0</v>
      </c>
      <c r="I28" s="97">
        <f t="shared" ref="I28" si="112">I26+I27</f>
        <v>0</v>
      </c>
      <c r="J28" s="97">
        <f t="shared" ref="J28" si="113">J26+J27</f>
        <v>0</v>
      </c>
      <c r="K28" s="97">
        <f t="shared" ref="K28" si="114">K26+K27</f>
        <v>0</v>
      </c>
      <c r="L28" s="97">
        <f t="shared" ref="L28" si="115">L26+L27</f>
        <v>0</v>
      </c>
      <c r="M28" s="97">
        <f t="shared" ref="M28" si="116">M26+M27</f>
        <v>0</v>
      </c>
      <c r="N28" s="97">
        <f t="shared" ref="N28" si="117">N26+N27</f>
        <v>0</v>
      </c>
      <c r="O28" s="97">
        <f t="shared" ref="O28" si="118">O26+O27</f>
        <v>0</v>
      </c>
      <c r="P28" s="97">
        <f t="shared" ref="P28" si="119">P26+P27</f>
        <v>0</v>
      </c>
      <c r="Q28" s="97">
        <f t="shared" ref="Q28" si="120">Q26+Q27</f>
        <v>0</v>
      </c>
      <c r="R28" s="97">
        <f t="shared" ref="R28" si="121">R26+R27</f>
        <v>0</v>
      </c>
      <c r="S28" s="97">
        <f t="shared" ref="S28" si="122">S26+S27</f>
        <v>0</v>
      </c>
      <c r="T28" s="97">
        <f t="shared" ref="T28" si="123">T26+T27</f>
        <v>0</v>
      </c>
      <c r="U28" s="97">
        <f t="shared" ref="U28" si="124">U26+U27</f>
        <v>0</v>
      </c>
      <c r="V28" s="97">
        <f t="shared" ref="V28" si="125">V26+V27</f>
        <v>0</v>
      </c>
      <c r="W28" s="97">
        <f t="shared" ref="W28" si="126">W26+W27</f>
        <v>0</v>
      </c>
      <c r="X28" s="97">
        <f t="shared" ref="X28" si="127">X26+X27</f>
        <v>0</v>
      </c>
      <c r="Y28" s="97">
        <f t="shared" ref="Y28" si="128">Y26+Y27</f>
        <v>0</v>
      </c>
      <c r="Z28" s="97">
        <f t="shared" ref="Z28" si="129">Z26+Z27</f>
        <v>0</v>
      </c>
      <c r="AA28" s="97">
        <f t="shared" ref="AA28" si="130">AA26+AA27</f>
        <v>0</v>
      </c>
      <c r="AB28" s="97">
        <f t="shared" ref="AB28" si="131">AB26+AB27</f>
        <v>0</v>
      </c>
      <c r="AC28" s="97">
        <f t="shared" ref="AC28" si="132">AC26+AC27</f>
        <v>0</v>
      </c>
      <c r="AD28" s="97">
        <f t="shared" ref="AD28" si="133">AD26+AD27</f>
        <v>0</v>
      </c>
      <c r="AE28" s="97">
        <f t="shared" ref="AE28" si="134">AE26+AE27</f>
        <v>0</v>
      </c>
      <c r="AF28" s="97">
        <f t="shared" ref="AF28" si="135">AF26+AF27</f>
        <v>0</v>
      </c>
      <c r="AG28" s="97">
        <f t="shared" ref="AG28" si="136">AG26+AG27</f>
        <v>0</v>
      </c>
      <c r="AH28" s="97">
        <f t="shared" ref="AH28" si="137">AH26+AH27</f>
        <v>0</v>
      </c>
      <c r="AI28" s="97">
        <f t="shared" ref="AI28" si="138">AI26+AI27</f>
        <v>0</v>
      </c>
      <c r="AJ28" s="97">
        <f t="shared" ref="AJ28" si="139">AJ26+AJ27</f>
        <v>0</v>
      </c>
      <c r="AK28" s="97">
        <f t="shared" ref="AK28" si="140">AK26+AK27</f>
        <v>0</v>
      </c>
      <c r="AL28" s="97">
        <f t="shared" ref="AL28" si="141">AL26+AL27</f>
        <v>0</v>
      </c>
      <c r="AM28" s="97">
        <f t="shared" ref="AM28" si="142">AM26+AM27</f>
        <v>0</v>
      </c>
      <c r="AN28" s="97">
        <f t="shared" si="0"/>
        <v>0</v>
      </c>
    </row>
    <row r="29" customHeight="1" spans="1:40">
      <c r="A29" s="100">
        <v>4</v>
      </c>
      <c r="B29" s="101" t="s">
        <v>74</v>
      </c>
      <c r="C29" s="101"/>
      <c r="D29" s="93"/>
      <c r="E29" s="93"/>
      <c r="F29" s="93"/>
      <c r="G29" s="93"/>
      <c r="H29" s="93"/>
      <c r="I29" s="93"/>
      <c r="J29" s="93"/>
      <c r="K29" s="93"/>
      <c r="L29" s="93"/>
      <c r="M29" s="93"/>
      <c r="N29" s="93"/>
      <c r="O29" s="93"/>
      <c r="P29" s="93"/>
      <c r="Q29" s="93"/>
      <c r="R29" s="93"/>
      <c r="S29" s="93"/>
      <c r="T29" s="93"/>
      <c r="U29" s="93"/>
      <c r="V29" s="93"/>
      <c r="W29" s="93"/>
      <c r="X29" s="93"/>
      <c r="Y29" s="93"/>
      <c r="Z29" s="93"/>
      <c r="AA29" s="93"/>
      <c r="AB29" s="93"/>
      <c r="AC29" s="93"/>
      <c r="AD29" s="93"/>
      <c r="AE29" s="93"/>
      <c r="AF29" s="93"/>
      <c r="AG29" s="93"/>
      <c r="AH29" s="93"/>
      <c r="AI29" s="93"/>
      <c r="AJ29" s="93"/>
      <c r="AK29" s="93"/>
      <c r="AL29" s="93"/>
      <c r="AM29" s="93"/>
      <c r="AN29" s="97">
        <f t="shared" si="0"/>
        <v>0</v>
      </c>
    </row>
    <row r="30" customHeight="1" spans="1:40">
      <c r="A30" s="102"/>
      <c r="B30" s="101" t="s">
        <v>75</v>
      </c>
      <c r="C30" s="101"/>
      <c r="D30" s="93"/>
      <c r="E30" s="93"/>
      <c r="F30" s="93"/>
      <c r="G30" s="93"/>
      <c r="H30" s="93"/>
      <c r="I30" s="93"/>
      <c r="J30" s="93"/>
      <c r="K30" s="93"/>
      <c r="L30" s="93"/>
      <c r="M30" s="93"/>
      <c r="N30" s="93"/>
      <c r="O30" s="93"/>
      <c r="P30" s="93"/>
      <c r="Q30" s="93"/>
      <c r="R30" s="93"/>
      <c r="S30" s="93"/>
      <c r="T30" s="93"/>
      <c r="U30" s="93"/>
      <c r="V30" s="93"/>
      <c r="W30" s="93"/>
      <c r="X30" s="93"/>
      <c r="Y30" s="93"/>
      <c r="Z30" s="93"/>
      <c r="AA30" s="93"/>
      <c r="AB30" s="93"/>
      <c r="AC30" s="93"/>
      <c r="AD30" s="93"/>
      <c r="AE30" s="93"/>
      <c r="AF30" s="93"/>
      <c r="AG30" s="93"/>
      <c r="AH30" s="93"/>
      <c r="AI30" s="93"/>
      <c r="AJ30" s="93"/>
      <c r="AK30" s="93"/>
      <c r="AL30" s="93"/>
      <c r="AM30" s="93"/>
      <c r="AN30" s="97">
        <f t="shared" si="0"/>
        <v>0</v>
      </c>
    </row>
    <row r="31" customHeight="1" spans="1:40">
      <c r="A31" s="102"/>
      <c r="B31" s="101" t="s">
        <v>76</v>
      </c>
      <c r="C31" s="101"/>
      <c r="D31" s="93"/>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3"/>
      <c r="AN31" s="97">
        <f t="shared" si="0"/>
        <v>0</v>
      </c>
    </row>
    <row r="32" customHeight="1" spans="1:40">
      <c r="A32" s="102"/>
      <c r="B32" s="101" t="s">
        <v>77</v>
      </c>
      <c r="C32" s="101"/>
      <c r="D32" s="97">
        <f>D30*D31/10000</f>
        <v>0</v>
      </c>
      <c r="E32" s="97">
        <f t="shared" ref="E32" si="143">E30*E31/10000</f>
        <v>0</v>
      </c>
      <c r="F32" s="97">
        <f t="shared" ref="F32" si="144">F30*F31/10000</f>
        <v>0</v>
      </c>
      <c r="G32" s="97">
        <f t="shared" ref="G32" si="145">G30*G31/10000</f>
        <v>0</v>
      </c>
      <c r="H32" s="97">
        <f t="shared" ref="H32" si="146">H30*H31/10000</f>
        <v>0</v>
      </c>
      <c r="I32" s="97">
        <f t="shared" ref="I32" si="147">I30*I31/10000</f>
        <v>0</v>
      </c>
      <c r="J32" s="97">
        <f t="shared" ref="J32" si="148">J30*J31/10000</f>
        <v>0</v>
      </c>
      <c r="K32" s="97">
        <f t="shared" ref="K32" si="149">K30*K31/10000</f>
        <v>0</v>
      </c>
      <c r="L32" s="97">
        <f t="shared" ref="L32" si="150">L30*L31/10000</f>
        <v>0</v>
      </c>
      <c r="M32" s="97">
        <f t="shared" ref="M32" si="151">M30*M31/10000</f>
        <v>0</v>
      </c>
      <c r="N32" s="97">
        <f t="shared" ref="N32" si="152">N30*N31/10000</f>
        <v>0</v>
      </c>
      <c r="O32" s="97">
        <f t="shared" ref="O32" si="153">O30*O31/10000</f>
        <v>0</v>
      </c>
      <c r="P32" s="97">
        <f t="shared" ref="P32" si="154">P30*P31/10000</f>
        <v>0</v>
      </c>
      <c r="Q32" s="97">
        <f t="shared" ref="Q32" si="155">Q30*Q31/10000</f>
        <v>0</v>
      </c>
      <c r="R32" s="97">
        <f t="shared" ref="R32" si="156">R30*R31/10000</f>
        <v>0</v>
      </c>
      <c r="S32" s="97">
        <f t="shared" ref="S32" si="157">S30*S31/10000</f>
        <v>0</v>
      </c>
      <c r="T32" s="97">
        <f t="shared" ref="T32" si="158">T30*T31/10000</f>
        <v>0</v>
      </c>
      <c r="U32" s="97">
        <f t="shared" ref="U32" si="159">U30*U31/10000</f>
        <v>0</v>
      </c>
      <c r="V32" s="97">
        <f t="shared" ref="V32" si="160">V30*V31/10000</f>
        <v>0</v>
      </c>
      <c r="W32" s="97">
        <f t="shared" ref="W32" si="161">W30*W31/10000</f>
        <v>0</v>
      </c>
      <c r="X32" s="97">
        <f t="shared" ref="X32" si="162">X30*X31/10000</f>
        <v>0</v>
      </c>
      <c r="Y32" s="97">
        <f t="shared" ref="Y32" si="163">Y30*Y31/10000</f>
        <v>0</v>
      </c>
      <c r="Z32" s="97">
        <f t="shared" ref="Z32" si="164">Z30*Z31/10000</f>
        <v>0</v>
      </c>
      <c r="AA32" s="97">
        <f t="shared" ref="AA32" si="165">AA30*AA31/10000</f>
        <v>0</v>
      </c>
      <c r="AB32" s="97">
        <f t="shared" ref="AB32" si="166">AB30*AB31/10000</f>
        <v>0</v>
      </c>
      <c r="AC32" s="97">
        <f t="shared" ref="AC32" si="167">AC30*AC31/10000</f>
        <v>0</v>
      </c>
      <c r="AD32" s="97">
        <f t="shared" ref="AD32" si="168">AD30*AD31/10000</f>
        <v>0</v>
      </c>
      <c r="AE32" s="97">
        <f t="shared" ref="AE32" si="169">AE30*AE31/10000</f>
        <v>0</v>
      </c>
      <c r="AF32" s="97">
        <f t="shared" ref="AF32" si="170">AF30*AF31/10000</f>
        <v>0</v>
      </c>
      <c r="AG32" s="97">
        <f t="shared" ref="AG32" si="171">AG30*AG31/10000</f>
        <v>0</v>
      </c>
      <c r="AH32" s="97">
        <f t="shared" ref="AH32" si="172">AH30*AH31/10000</f>
        <v>0</v>
      </c>
      <c r="AI32" s="97">
        <f t="shared" ref="AI32" si="173">AI30*AI31/10000</f>
        <v>0</v>
      </c>
      <c r="AJ32" s="97">
        <f t="shared" ref="AJ32" si="174">AJ30*AJ31/10000</f>
        <v>0</v>
      </c>
      <c r="AK32" s="97">
        <f t="shared" ref="AK32" si="175">AK30*AK31/10000</f>
        <v>0</v>
      </c>
      <c r="AL32" s="97">
        <f t="shared" ref="AL32" si="176">AL30*AL31/10000</f>
        <v>0</v>
      </c>
      <c r="AM32" s="97">
        <f t="shared" ref="AM32" si="177">AM30*AM31/10000</f>
        <v>0</v>
      </c>
      <c r="AN32" s="97">
        <f t="shared" si="0"/>
        <v>0</v>
      </c>
    </row>
    <row r="33" customHeight="1" spans="1:40">
      <c r="A33" s="102"/>
      <c r="B33" s="101" t="s">
        <v>78</v>
      </c>
      <c r="C33" s="101"/>
      <c r="D33" s="93"/>
      <c r="E33" s="93"/>
      <c r="F33" s="93"/>
      <c r="G33" s="93"/>
      <c r="H33" s="93"/>
      <c r="I33" s="93"/>
      <c r="J33" s="93"/>
      <c r="K33" s="93"/>
      <c r="L33" s="93"/>
      <c r="M33" s="93"/>
      <c r="N33" s="93"/>
      <c r="O33" s="93"/>
      <c r="P33" s="93"/>
      <c r="Q33" s="93"/>
      <c r="R33" s="93"/>
      <c r="S33" s="93"/>
      <c r="T33" s="93"/>
      <c r="U33" s="93"/>
      <c r="V33" s="93"/>
      <c r="W33" s="93"/>
      <c r="X33" s="93"/>
      <c r="Y33" s="93"/>
      <c r="Z33" s="93"/>
      <c r="AA33" s="93"/>
      <c r="AB33" s="93"/>
      <c r="AC33" s="93"/>
      <c r="AD33" s="93"/>
      <c r="AE33" s="93"/>
      <c r="AF33" s="93"/>
      <c r="AG33" s="93"/>
      <c r="AH33" s="93"/>
      <c r="AI33" s="93"/>
      <c r="AJ33" s="93"/>
      <c r="AK33" s="93"/>
      <c r="AL33" s="93"/>
      <c r="AM33" s="93"/>
      <c r="AN33" s="97">
        <f t="shared" si="0"/>
        <v>0</v>
      </c>
    </row>
    <row r="34" customHeight="1" spans="1:40">
      <c r="A34" s="102"/>
      <c r="B34" s="101" t="s">
        <v>79</v>
      </c>
      <c r="C34" s="101"/>
      <c r="D34" s="93"/>
      <c r="E34" s="93"/>
      <c r="F34" s="93"/>
      <c r="G34" s="93"/>
      <c r="H34" s="93"/>
      <c r="I34" s="93"/>
      <c r="J34" s="93"/>
      <c r="K34" s="93"/>
      <c r="L34" s="93"/>
      <c r="M34" s="93"/>
      <c r="N34" s="93"/>
      <c r="O34" s="93"/>
      <c r="P34" s="93"/>
      <c r="Q34" s="93"/>
      <c r="R34" s="93"/>
      <c r="S34" s="93"/>
      <c r="T34" s="93"/>
      <c r="U34" s="93"/>
      <c r="V34" s="93"/>
      <c r="W34" s="93"/>
      <c r="X34" s="93"/>
      <c r="Y34" s="93"/>
      <c r="Z34" s="93"/>
      <c r="AA34" s="93"/>
      <c r="AB34" s="93"/>
      <c r="AC34" s="93"/>
      <c r="AD34" s="93"/>
      <c r="AE34" s="93"/>
      <c r="AF34" s="93"/>
      <c r="AG34" s="93"/>
      <c r="AH34" s="93"/>
      <c r="AI34" s="93"/>
      <c r="AJ34" s="93"/>
      <c r="AK34" s="93"/>
      <c r="AL34" s="93"/>
      <c r="AM34" s="93"/>
      <c r="AN34" s="97">
        <f t="shared" si="0"/>
        <v>0</v>
      </c>
    </row>
    <row r="35" customHeight="1" spans="1:40">
      <c r="A35" s="102"/>
      <c r="B35" s="101" t="s">
        <v>80</v>
      </c>
      <c r="C35" s="101"/>
      <c r="D35" s="93"/>
      <c r="E35" s="93"/>
      <c r="F35" s="93"/>
      <c r="G35" s="93"/>
      <c r="H35" s="93"/>
      <c r="I35" s="93"/>
      <c r="J35" s="93"/>
      <c r="K35" s="93"/>
      <c r="L35" s="93"/>
      <c r="M35" s="93"/>
      <c r="N35" s="93"/>
      <c r="O35" s="93"/>
      <c r="P35" s="93"/>
      <c r="Q35" s="93"/>
      <c r="R35" s="93"/>
      <c r="S35" s="93"/>
      <c r="T35" s="93"/>
      <c r="U35" s="93"/>
      <c r="V35" s="93"/>
      <c r="W35" s="93"/>
      <c r="X35" s="93"/>
      <c r="Y35" s="93"/>
      <c r="Z35" s="93"/>
      <c r="AA35" s="93"/>
      <c r="AB35" s="93"/>
      <c r="AC35" s="93"/>
      <c r="AD35" s="93"/>
      <c r="AE35" s="93"/>
      <c r="AF35" s="93"/>
      <c r="AG35" s="93"/>
      <c r="AH35" s="93"/>
      <c r="AI35" s="93"/>
      <c r="AJ35" s="93"/>
      <c r="AK35" s="93"/>
      <c r="AL35" s="93"/>
      <c r="AM35" s="93"/>
      <c r="AN35" s="97">
        <f t="shared" si="0"/>
        <v>0</v>
      </c>
    </row>
    <row r="36" customHeight="1" spans="1:40">
      <c r="A36" s="102"/>
      <c r="B36" s="101" t="s">
        <v>81</v>
      </c>
      <c r="C36" s="101"/>
      <c r="D36" s="93"/>
      <c r="E36" s="93"/>
      <c r="F36" s="93"/>
      <c r="G36" s="93"/>
      <c r="H36" s="93"/>
      <c r="I36" s="93"/>
      <c r="J36" s="93"/>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7">
        <f t="shared" si="0"/>
        <v>0</v>
      </c>
    </row>
    <row r="37" customHeight="1" spans="1:40">
      <c r="A37" s="103"/>
      <c r="B37" s="101" t="s">
        <v>82</v>
      </c>
      <c r="C37" s="101"/>
      <c r="D37" s="97">
        <f>D35+D36</f>
        <v>0</v>
      </c>
      <c r="E37" s="97">
        <f t="shared" ref="E37" si="178">E35+E36</f>
        <v>0</v>
      </c>
      <c r="F37" s="97">
        <f t="shared" ref="F37" si="179">F35+F36</f>
        <v>0</v>
      </c>
      <c r="G37" s="97">
        <f t="shared" ref="G37" si="180">G35+G36</f>
        <v>0</v>
      </c>
      <c r="H37" s="97">
        <f t="shared" ref="H37" si="181">H35+H36</f>
        <v>0</v>
      </c>
      <c r="I37" s="97">
        <f t="shared" ref="I37" si="182">I35+I36</f>
        <v>0</v>
      </c>
      <c r="J37" s="97">
        <f t="shared" ref="J37" si="183">J35+J36</f>
        <v>0</v>
      </c>
      <c r="K37" s="97">
        <f t="shared" ref="K37" si="184">K35+K36</f>
        <v>0</v>
      </c>
      <c r="L37" s="97">
        <f t="shared" ref="L37" si="185">L35+L36</f>
        <v>0</v>
      </c>
      <c r="M37" s="97">
        <f t="shared" ref="M37" si="186">M35+M36</f>
        <v>0</v>
      </c>
      <c r="N37" s="97">
        <f t="shared" ref="N37" si="187">N35+N36</f>
        <v>0</v>
      </c>
      <c r="O37" s="97">
        <f t="shared" ref="O37" si="188">O35+O36</f>
        <v>0</v>
      </c>
      <c r="P37" s="97">
        <f t="shared" ref="P37" si="189">P35+P36</f>
        <v>0</v>
      </c>
      <c r="Q37" s="97">
        <f t="shared" ref="Q37" si="190">Q35+Q36</f>
        <v>0</v>
      </c>
      <c r="R37" s="97">
        <f t="shared" ref="R37" si="191">R35+R36</f>
        <v>0</v>
      </c>
      <c r="S37" s="97">
        <f t="shared" ref="S37" si="192">S35+S36</f>
        <v>0</v>
      </c>
      <c r="T37" s="97">
        <f t="shared" ref="T37" si="193">T35+T36</f>
        <v>0</v>
      </c>
      <c r="U37" s="97">
        <f t="shared" ref="U37" si="194">U35+U36</f>
        <v>0</v>
      </c>
      <c r="V37" s="97">
        <f t="shared" ref="V37" si="195">V35+V36</f>
        <v>0</v>
      </c>
      <c r="W37" s="97">
        <f t="shared" ref="W37" si="196">W35+W36</f>
        <v>0</v>
      </c>
      <c r="X37" s="97">
        <f t="shared" ref="X37" si="197">X35+X36</f>
        <v>0</v>
      </c>
      <c r="Y37" s="97">
        <f t="shared" ref="Y37" si="198">Y35+Y36</f>
        <v>0</v>
      </c>
      <c r="Z37" s="97">
        <f t="shared" ref="Z37" si="199">Z35+Z36</f>
        <v>0</v>
      </c>
      <c r="AA37" s="97">
        <f t="shared" ref="AA37" si="200">AA35+AA36</f>
        <v>0</v>
      </c>
      <c r="AB37" s="97">
        <f t="shared" ref="AB37" si="201">AB35+AB36</f>
        <v>0</v>
      </c>
      <c r="AC37" s="97">
        <f t="shared" ref="AC37" si="202">AC35+AC36</f>
        <v>0</v>
      </c>
      <c r="AD37" s="97">
        <f t="shared" ref="AD37" si="203">AD35+AD36</f>
        <v>0</v>
      </c>
      <c r="AE37" s="97">
        <f t="shared" ref="AE37" si="204">AE35+AE36</f>
        <v>0</v>
      </c>
      <c r="AF37" s="97">
        <f t="shared" ref="AF37" si="205">AF35+AF36</f>
        <v>0</v>
      </c>
      <c r="AG37" s="97">
        <f t="shared" ref="AG37" si="206">AG35+AG36</f>
        <v>0</v>
      </c>
      <c r="AH37" s="97">
        <f t="shared" ref="AH37" si="207">AH35+AH36</f>
        <v>0</v>
      </c>
      <c r="AI37" s="97">
        <f t="shared" ref="AI37" si="208">AI35+AI36</f>
        <v>0</v>
      </c>
      <c r="AJ37" s="97">
        <f t="shared" ref="AJ37" si="209">AJ35+AJ36</f>
        <v>0</v>
      </c>
      <c r="AK37" s="97">
        <f t="shared" ref="AK37" si="210">AK35+AK36</f>
        <v>0</v>
      </c>
      <c r="AL37" s="97">
        <f t="shared" ref="AL37" si="211">AL35+AL36</f>
        <v>0</v>
      </c>
      <c r="AM37" s="97">
        <f t="shared" ref="AM37" si="212">AM35+AM36</f>
        <v>0</v>
      </c>
      <c r="AN37" s="97">
        <f t="shared" si="0"/>
        <v>0</v>
      </c>
    </row>
    <row r="38" customHeight="1" spans="1:40">
      <c r="A38" s="108"/>
      <c r="B38" s="109" t="s">
        <v>74</v>
      </c>
      <c r="C38" s="109"/>
      <c r="D38" s="93"/>
      <c r="E38" s="93"/>
      <c r="F38" s="93"/>
      <c r="G38" s="93"/>
      <c r="H38" s="93"/>
      <c r="I38" s="93"/>
      <c r="J38" s="93"/>
      <c r="K38" s="93"/>
      <c r="L38" s="93"/>
      <c r="M38" s="93"/>
      <c r="N38" s="93"/>
      <c r="O38" s="93"/>
      <c r="P38" s="93"/>
      <c r="Q38" s="93"/>
      <c r="R38" s="93"/>
      <c r="S38" s="93"/>
      <c r="T38" s="93"/>
      <c r="U38" s="93"/>
      <c r="V38" s="93"/>
      <c r="W38" s="93"/>
      <c r="X38" s="93"/>
      <c r="Y38" s="93"/>
      <c r="Z38" s="93"/>
      <c r="AA38" s="93"/>
      <c r="AB38" s="93"/>
      <c r="AC38" s="93"/>
      <c r="AD38" s="93"/>
      <c r="AE38" s="93"/>
      <c r="AF38" s="93"/>
      <c r="AG38" s="93"/>
      <c r="AH38" s="93"/>
      <c r="AI38" s="93"/>
      <c r="AJ38" s="93"/>
      <c r="AK38" s="93"/>
      <c r="AL38" s="93"/>
      <c r="AM38" s="93"/>
      <c r="AN38" s="97">
        <f t="shared" si="0"/>
        <v>0</v>
      </c>
    </row>
    <row r="39" customHeight="1" spans="1:40">
      <c r="A39" s="110"/>
      <c r="B39" s="109" t="s">
        <v>75</v>
      </c>
      <c r="C39" s="109"/>
      <c r="D39" s="93"/>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3"/>
      <c r="AN39" s="97">
        <f t="shared" si="0"/>
        <v>0</v>
      </c>
    </row>
    <row r="40" customHeight="1" spans="1:40">
      <c r="A40" s="110"/>
      <c r="B40" s="109" t="s">
        <v>76</v>
      </c>
      <c r="C40" s="109"/>
      <c r="D40" s="93"/>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3"/>
      <c r="AN40" s="97">
        <f t="shared" si="0"/>
        <v>0</v>
      </c>
    </row>
    <row r="41" customHeight="1" spans="1:40">
      <c r="A41" s="110"/>
      <c r="B41" s="109" t="s">
        <v>77</v>
      </c>
      <c r="C41" s="109"/>
      <c r="D41" s="97">
        <f>D39*D40/10000</f>
        <v>0</v>
      </c>
      <c r="E41" s="97">
        <f t="shared" ref="E41" si="213">E39*E40/10000</f>
        <v>0</v>
      </c>
      <c r="F41" s="97">
        <f t="shared" ref="F41" si="214">F39*F40/10000</f>
        <v>0</v>
      </c>
      <c r="G41" s="97">
        <f t="shared" ref="G41" si="215">G39*G40/10000</f>
        <v>0</v>
      </c>
      <c r="H41" s="97">
        <f t="shared" ref="H41" si="216">H39*H40/10000</f>
        <v>0</v>
      </c>
      <c r="I41" s="97">
        <f t="shared" ref="I41" si="217">I39*I40/10000</f>
        <v>0</v>
      </c>
      <c r="J41" s="97">
        <f t="shared" ref="J41" si="218">J39*J40/10000</f>
        <v>0</v>
      </c>
      <c r="K41" s="97">
        <f t="shared" ref="K41" si="219">K39*K40/10000</f>
        <v>0</v>
      </c>
      <c r="L41" s="97">
        <f t="shared" ref="L41" si="220">L39*L40/10000</f>
        <v>0</v>
      </c>
      <c r="M41" s="97">
        <f t="shared" ref="M41" si="221">M39*M40/10000</f>
        <v>0</v>
      </c>
      <c r="N41" s="97">
        <f t="shared" ref="N41" si="222">N39*N40/10000</f>
        <v>0</v>
      </c>
      <c r="O41" s="97">
        <f t="shared" ref="O41" si="223">O39*O40/10000</f>
        <v>0</v>
      </c>
      <c r="P41" s="97">
        <f t="shared" ref="P41" si="224">P39*P40/10000</f>
        <v>0</v>
      </c>
      <c r="Q41" s="97">
        <f t="shared" ref="Q41" si="225">Q39*Q40/10000</f>
        <v>0</v>
      </c>
      <c r="R41" s="97">
        <f t="shared" ref="R41" si="226">R39*R40/10000</f>
        <v>0</v>
      </c>
      <c r="S41" s="97">
        <f t="shared" ref="S41" si="227">S39*S40/10000</f>
        <v>0</v>
      </c>
      <c r="T41" s="97">
        <f t="shared" ref="T41" si="228">T39*T40/10000</f>
        <v>0</v>
      </c>
      <c r="U41" s="97">
        <f t="shared" ref="U41" si="229">U39*U40/10000</f>
        <v>0</v>
      </c>
      <c r="V41" s="97">
        <f t="shared" ref="V41" si="230">V39*V40/10000</f>
        <v>0</v>
      </c>
      <c r="W41" s="97">
        <f t="shared" ref="W41" si="231">W39*W40/10000</f>
        <v>0</v>
      </c>
      <c r="X41" s="97">
        <f t="shared" ref="X41" si="232">X39*X40/10000</f>
        <v>0</v>
      </c>
      <c r="Y41" s="97">
        <f t="shared" ref="Y41" si="233">Y39*Y40/10000</f>
        <v>0</v>
      </c>
      <c r="Z41" s="97">
        <f t="shared" ref="Z41" si="234">Z39*Z40/10000</f>
        <v>0</v>
      </c>
      <c r="AA41" s="97">
        <f t="shared" ref="AA41" si="235">AA39*AA40/10000</f>
        <v>0</v>
      </c>
      <c r="AB41" s="97">
        <f t="shared" ref="AB41" si="236">AB39*AB40/10000</f>
        <v>0</v>
      </c>
      <c r="AC41" s="97">
        <f t="shared" ref="AC41" si="237">AC39*AC40/10000</f>
        <v>0</v>
      </c>
      <c r="AD41" s="97">
        <f t="shared" ref="AD41" si="238">AD39*AD40/10000</f>
        <v>0</v>
      </c>
      <c r="AE41" s="97">
        <f t="shared" ref="AE41" si="239">AE39*AE40/10000</f>
        <v>0</v>
      </c>
      <c r="AF41" s="97">
        <f t="shared" ref="AF41" si="240">AF39*AF40/10000</f>
        <v>0</v>
      </c>
      <c r="AG41" s="97">
        <f t="shared" ref="AG41" si="241">AG39*AG40/10000</f>
        <v>0</v>
      </c>
      <c r="AH41" s="97">
        <f t="shared" ref="AH41" si="242">AH39*AH40/10000</f>
        <v>0</v>
      </c>
      <c r="AI41" s="97">
        <f t="shared" ref="AI41" si="243">AI39*AI40/10000</f>
        <v>0</v>
      </c>
      <c r="AJ41" s="97">
        <f t="shared" ref="AJ41" si="244">AJ39*AJ40/10000</f>
        <v>0</v>
      </c>
      <c r="AK41" s="97">
        <f t="shared" ref="AK41" si="245">AK39*AK40/10000</f>
        <v>0</v>
      </c>
      <c r="AL41" s="97">
        <f t="shared" ref="AL41" si="246">AL39*AL40/10000</f>
        <v>0</v>
      </c>
      <c r="AM41" s="97">
        <f t="shared" ref="AM41" si="247">AM39*AM40/10000</f>
        <v>0</v>
      </c>
      <c r="AN41" s="97">
        <f t="shared" si="0"/>
        <v>0</v>
      </c>
    </row>
    <row r="42" customHeight="1" spans="1:40">
      <c r="A42" s="110"/>
      <c r="B42" s="109" t="s">
        <v>78</v>
      </c>
      <c r="C42" s="109"/>
      <c r="D42" s="93"/>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c r="AM42" s="93"/>
      <c r="AN42" s="97">
        <f t="shared" si="0"/>
        <v>0</v>
      </c>
    </row>
    <row r="43" customHeight="1" spans="1:40">
      <c r="A43" s="110"/>
      <c r="B43" s="109" t="s">
        <v>79</v>
      </c>
      <c r="C43" s="109"/>
      <c r="D43" s="93"/>
      <c r="E43" s="93"/>
      <c r="F43" s="93"/>
      <c r="G43" s="93"/>
      <c r="H43" s="93"/>
      <c r="I43" s="93"/>
      <c r="J43" s="93"/>
      <c r="K43" s="93"/>
      <c r="L43" s="93"/>
      <c r="M43" s="93"/>
      <c r="N43" s="93"/>
      <c r="O43" s="93"/>
      <c r="P43" s="93"/>
      <c r="Q43" s="93"/>
      <c r="R43" s="93"/>
      <c r="S43" s="93"/>
      <c r="T43" s="93"/>
      <c r="U43" s="93"/>
      <c r="V43" s="93"/>
      <c r="W43" s="93"/>
      <c r="X43" s="93"/>
      <c r="Y43" s="93"/>
      <c r="Z43" s="93"/>
      <c r="AA43" s="93"/>
      <c r="AB43" s="93"/>
      <c r="AC43" s="93"/>
      <c r="AD43" s="93"/>
      <c r="AE43" s="93"/>
      <c r="AF43" s="93"/>
      <c r="AG43" s="93"/>
      <c r="AH43" s="93"/>
      <c r="AI43" s="93"/>
      <c r="AJ43" s="93"/>
      <c r="AK43" s="93"/>
      <c r="AL43" s="93"/>
      <c r="AM43" s="93"/>
      <c r="AN43" s="97">
        <f t="shared" si="0"/>
        <v>0</v>
      </c>
    </row>
    <row r="44" customHeight="1" spans="1:40">
      <c r="A44" s="110"/>
      <c r="B44" s="109" t="s">
        <v>80</v>
      </c>
      <c r="C44" s="109"/>
      <c r="D44" s="93"/>
      <c r="E44" s="93"/>
      <c r="F44" s="93"/>
      <c r="G44" s="93"/>
      <c r="H44" s="93"/>
      <c r="I44" s="93"/>
      <c r="J44" s="93"/>
      <c r="K44" s="93"/>
      <c r="L44" s="93"/>
      <c r="M44" s="93"/>
      <c r="N44" s="93"/>
      <c r="O44" s="93"/>
      <c r="P44" s="93"/>
      <c r="Q44" s="93"/>
      <c r="R44" s="93"/>
      <c r="S44" s="93"/>
      <c r="T44" s="93"/>
      <c r="U44" s="93"/>
      <c r="V44" s="93"/>
      <c r="W44" s="93"/>
      <c r="X44" s="93"/>
      <c r="Y44" s="93"/>
      <c r="Z44" s="93"/>
      <c r="AA44" s="93"/>
      <c r="AB44" s="93"/>
      <c r="AC44" s="93"/>
      <c r="AD44" s="93"/>
      <c r="AE44" s="93"/>
      <c r="AF44" s="93"/>
      <c r="AG44" s="93"/>
      <c r="AH44" s="93"/>
      <c r="AI44" s="93"/>
      <c r="AJ44" s="93"/>
      <c r="AK44" s="93"/>
      <c r="AL44" s="93"/>
      <c r="AM44" s="93"/>
      <c r="AN44" s="97">
        <f t="shared" si="0"/>
        <v>0</v>
      </c>
    </row>
    <row r="45" customHeight="1" spans="1:40">
      <c r="A45" s="110"/>
      <c r="B45" s="109" t="s">
        <v>81</v>
      </c>
      <c r="C45" s="109"/>
      <c r="D45" s="93"/>
      <c r="E45" s="93"/>
      <c r="F45" s="93"/>
      <c r="G45" s="93"/>
      <c r="H45" s="93"/>
      <c r="I45" s="93"/>
      <c r="J45" s="93"/>
      <c r="K45" s="93"/>
      <c r="L45" s="93"/>
      <c r="M45" s="93"/>
      <c r="N45" s="93"/>
      <c r="O45" s="93"/>
      <c r="P45" s="93"/>
      <c r="Q45" s="93"/>
      <c r="R45" s="93"/>
      <c r="S45" s="93"/>
      <c r="T45" s="93"/>
      <c r="U45" s="93"/>
      <c r="V45" s="93"/>
      <c r="W45" s="93"/>
      <c r="X45" s="93"/>
      <c r="Y45" s="93"/>
      <c r="Z45" s="93"/>
      <c r="AA45" s="93"/>
      <c r="AB45" s="93"/>
      <c r="AC45" s="93"/>
      <c r="AD45" s="93"/>
      <c r="AE45" s="93"/>
      <c r="AF45" s="93"/>
      <c r="AG45" s="93"/>
      <c r="AH45" s="93"/>
      <c r="AI45" s="93"/>
      <c r="AJ45" s="93"/>
      <c r="AK45" s="93"/>
      <c r="AL45" s="93"/>
      <c r="AM45" s="93"/>
      <c r="AN45" s="97">
        <f t="shared" si="0"/>
        <v>0</v>
      </c>
    </row>
    <row r="46" customHeight="1" spans="1:40">
      <c r="A46" s="111"/>
      <c r="B46" s="109" t="s">
        <v>82</v>
      </c>
      <c r="C46" s="109"/>
      <c r="D46" s="97">
        <f>D44+D45</f>
        <v>0</v>
      </c>
      <c r="E46" s="97">
        <f t="shared" ref="E46" si="248">E44+E45</f>
        <v>0</v>
      </c>
      <c r="F46" s="97">
        <f t="shared" ref="F46" si="249">F44+F45</f>
        <v>0</v>
      </c>
      <c r="G46" s="97">
        <f t="shared" ref="G46" si="250">G44+G45</f>
        <v>0</v>
      </c>
      <c r="H46" s="97">
        <f t="shared" ref="H46" si="251">H44+H45</f>
        <v>0</v>
      </c>
      <c r="I46" s="97">
        <f t="shared" ref="I46" si="252">I44+I45</f>
        <v>0</v>
      </c>
      <c r="J46" s="97">
        <f t="shared" ref="J46" si="253">J44+J45</f>
        <v>0</v>
      </c>
      <c r="K46" s="97">
        <f t="shared" ref="K46" si="254">K44+K45</f>
        <v>0</v>
      </c>
      <c r="L46" s="97">
        <f t="shared" ref="L46" si="255">L44+L45</f>
        <v>0</v>
      </c>
      <c r="M46" s="97">
        <f t="shared" ref="M46" si="256">M44+M45</f>
        <v>0</v>
      </c>
      <c r="N46" s="97">
        <f t="shared" ref="N46" si="257">N44+N45</f>
        <v>0</v>
      </c>
      <c r="O46" s="97">
        <f t="shared" ref="O46" si="258">O44+O45</f>
        <v>0</v>
      </c>
      <c r="P46" s="97">
        <f t="shared" ref="P46" si="259">P44+P45</f>
        <v>0</v>
      </c>
      <c r="Q46" s="97">
        <f t="shared" ref="Q46" si="260">Q44+Q45</f>
        <v>0</v>
      </c>
      <c r="R46" s="97">
        <f t="shared" ref="R46" si="261">R44+R45</f>
        <v>0</v>
      </c>
      <c r="S46" s="97">
        <f t="shared" ref="S46" si="262">S44+S45</f>
        <v>0</v>
      </c>
      <c r="T46" s="97">
        <f t="shared" ref="T46" si="263">T44+T45</f>
        <v>0</v>
      </c>
      <c r="U46" s="97">
        <f t="shared" ref="U46" si="264">U44+U45</f>
        <v>0</v>
      </c>
      <c r="V46" s="97">
        <f t="shared" ref="V46" si="265">V44+V45</f>
        <v>0</v>
      </c>
      <c r="W46" s="97">
        <f t="shared" ref="W46" si="266">W44+W45</f>
        <v>0</v>
      </c>
      <c r="X46" s="97">
        <f t="shared" ref="X46" si="267">X44+X45</f>
        <v>0</v>
      </c>
      <c r="Y46" s="97">
        <f t="shared" ref="Y46" si="268">Y44+Y45</f>
        <v>0</v>
      </c>
      <c r="Z46" s="97">
        <f t="shared" ref="Z46" si="269">Z44+Z45</f>
        <v>0</v>
      </c>
      <c r="AA46" s="97">
        <f t="shared" ref="AA46" si="270">AA44+AA45</f>
        <v>0</v>
      </c>
      <c r="AB46" s="97">
        <f t="shared" ref="AB46" si="271">AB44+AB45</f>
        <v>0</v>
      </c>
      <c r="AC46" s="97">
        <f t="shared" ref="AC46" si="272">AC44+AC45</f>
        <v>0</v>
      </c>
      <c r="AD46" s="97">
        <f t="shared" ref="AD46" si="273">AD44+AD45</f>
        <v>0</v>
      </c>
      <c r="AE46" s="97">
        <f t="shared" ref="AE46" si="274">AE44+AE45</f>
        <v>0</v>
      </c>
      <c r="AF46" s="97">
        <f t="shared" ref="AF46" si="275">AF44+AF45</f>
        <v>0</v>
      </c>
      <c r="AG46" s="97">
        <f t="shared" ref="AG46" si="276">AG44+AG45</f>
        <v>0</v>
      </c>
      <c r="AH46" s="97">
        <f t="shared" ref="AH46" si="277">AH44+AH45</f>
        <v>0</v>
      </c>
      <c r="AI46" s="97">
        <f t="shared" ref="AI46" si="278">AI44+AI45</f>
        <v>0</v>
      </c>
      <c r="AJ46" s="97">
        <f t="shared" ref="AJ46" si="279">AJ44+AJ45</f>
        <v>0</v>
      </c>
      <c r="AK46" s="97">
        <f t="shared" ref="AK46" si="280">AK44+AK45</f>
        <v>0</v>
      </c>
      <c r="AL46" s="97">
        <f t="shared" ref="AL46" si="281">AL44+AL45</f>
        <v>0</v>
      </c>
      <c r="AM46" s="97">
        <f t="shared" ref="AM46" si="282">AM44+AM45</f>
        <v>0</v>
      </c>
      <c r="AN46" s="97">
        <f t="shared" si="0"/>
        <v>0</v>
      </c>
    </row>
    <row r="47" customHeight="1" spans="1:40">
      <c r="A47" s="112" t="s">
        <v>1</v>
      </c>
      <c r="B47" s="93" t="s">
        <v>77</v>
      </c>
      <c r="C47" s="93"/>
      <c r="D47" s="97">
        <f t="shared" ref="D47:AM47" si="283">D5+D14+D23+D32+D41</f>
        <v>0</v>
      </c>
      <c r="E47" s="97">
        <f t="shared" si="283"/>
        <v>0</v>
      </c>
      <c r="F47" s="97">
        <f t="shared" si="283"/>
        <v>0</v>
      </c>
      <c r="G47" s="97">
        <f t="shared" si="283"/>
        <v>0</v>
      </c>
      <c r="H47" s="97">
        <f t="shared" si="283"/>
        <v>0</v>
      </c>
      <c r="I47" s="97">
        <f t="shared" si="283"/>
        <v>0</v>
      </c>
      <c r="J47" s="97">
        <f t="shared" si="283"/>
        <v>0</v>
      </c>
      <c r="K47" s="97">
        <f t="shared" si="283"/>
        <v>0</v>
      </c>
      <c r="L47" s="97">
        <f t="shared" si="283"/>
        <v>0</v>
      </c>
      <c r="M47" s="97">
        <f t="shared" si="283"/>
        <v>0</v>
      </c>
      <c r="N47" s="97">
        <f t="shared" si="283"/>
        <v>0</v>
      </c>
      <c r="O47" s="97">
        <f t="shared" si="283"/>
        <v>0</v>
      </c>
      <c r="P47" s="97">
        <f t="shared" si="283"/>
        <v>0</v>
      </c>
      <c r="Q47" s="97">
        <f t="shared" si="283"/>
        <v>0</v>
      </c>
      <c r="R47" s="97">
        <f t="shared" si="283"/>
        <v>0</v>
      </c>
      <c r="S47" s="97">
        <f t="shared" si="283"/>
        <v>0</v>
      </c>
      <c r="T47" s="97">
        <f t="shared" si="283"/>
        <v>0</v>
      </c>
      <c r="U47" s="97">
        <f t="shared" si="283"/>
        <v>0</v>
      </c>
      <c r="V47" s="97">
        <f t="shared" si="283"/>
        <v>0</v>
      </c>
      <c r="W47" s="97">
        <f t="shared" si="283"/>
        <v>0</v>
      </c>
      <c r="X47" s="97">
        <f t="shared" si="283"/>
        <v>0</v>
      </c>
      <c r="Y47" s="97">
        <f t="shared" si="283"/>
        <v>0</v>
      </c>
      <c r="Z47" s="97">
        <f t="shared" si="283"/>
        <v>0</v>
      </c>
      <c r="AA47" s="97">
        <f t="shared" si="283"/>
        <v>0</v>
      </c>
      <c r="AB47" s="97">
        <f t="shared" si="283"/>
        <v>0</v>
      </c>
      <c r="AC47" s="97">
        <f t="shared" si="283"/>
        <v>0</v>
      </c>
      <c r="AD47" s="97">
        <f t="shared" si="283"/>
        <v>0</v>
      </c>
      <c r="AE47" s="97">
        <f t="shared" si="283"/>
        <v>0</v>
      </c>
      <c r="AF47" s="97">
        <f t="shared" si="283"/>
        <v>0</v>
      </c>
      <c r="AG47" s="97">
        <f t="shared" si="283"/>
        <v>0</v>
      </c>
      <c r="AH47" s="97">
        <f t="shared" si="283"/>
        <v>0</v>
      </c>
      <c r="AI47" s="97">
        <f t="shared" si="283"/>
        <v>0</v>
      </c>
      <c r="AJ47" s="97">
        <f t="shared" si="283"/>
        <v>0</v>
      </c>
      <c r="AK47" s="97">
        <f t="shared" si="283"/>
        <v>0</v>
      </c>
      <c r="AL47" s="97">
        <f t="shared" si="283"/>
        <v>0</v>
      </c>
      <c r="AM47" s="97">
        <f t="shared" si="283"/>
        <v>0</v>
      </c>
      <c r="AN47" s="97">
        <f t="shared" si="0"/>
        <v>0</v>
      </c>
    </row>
    <row r="48" customHeight="1" spans="1:40">
      <c r="A48" s="112"/>
      <c r="B48" s="93" t="s">
        <v>78</v>
      </c>
      <c r="C48" s="93"/>
      <c r="D48" s="97">
        <f t="shared" ref="D48:AM48" si="284">D6+D15+D24+D33+D42</f>
        <v>0</v>
      </c>
      <c r="E48" s="97">
        <f t="shared" si="284"/>
        <v>0</v>
      </c>
      <c r="F48" s="97">
        <f t="shared" si="284"/>
        <v>0</v>
      </c>
      <c r="G48" s="97">
        <f t="shared" si="284"/>
        <v>0</v>
      </c>
      <c r="H48" s="97">
        <f t="shared" si="284"/>
        <v>0</v>
      </c>
      <c r="I48" s="97">
        <f t="shared" si="284"/>
        <v>0</v>
      </c>
      <c r="J48" s="97">
        <f t="shared" si="284"/>
        <v>0</v>
      </c>
      <c r="K48" s="97">
        <f t="shared" si="284"/>
        <v>0</v>
      </c>
      <c r="L48" s="97">
        <f t="shared" si="284"/>
        <v>0</v>
      </c>
      <c r="M48" s="97">
        <f t="shared" si="284"/>
        <v>0</v>
      </c>
      <c r="N48" s="97">
        <f t="shared" si="284"/>
        <v>0</v>
      </c>
      <c r="O48" s="97">
        <f t="shared" si="284"/>
        <v>0</v>
      </c>
      <c r="P48" s="97">
        <f t="shared" si="284"/>
        <v>0</v>
      </c>
      <c r="Q48" s="97">
        <f t="shared" si="284"/>
        <v>0</v>
      </c>
      <c r="R48" s="97">
        <f t="shared" si="284"/>
        <v>0</v>
      </c>
      <c r="S48" s="97">
        <f t="shared" si="284"/>
        <v>0</v>
      </c>
      <c r="T48" s="97">
        <f t="shared" si="284"/>
        <v>0</v>
      </c>
      <c r="U48" s="97">
        <f t="shared" si="284"/>
        <v>0</v>
      </c>
      <c r="V48" s="97">
        <f t="shared" si="284"/>
        <v>0</v>
      </c>
      <c r="W48" s="97">
        <f t="shared" si="284"/>
        <v>0</v>
      </c>
      <c r="X48" s="97">
        <f t="shared" si="284"/>
        <v>0</v>
      </c>
      <c r="Y48" s="97">
        <f t="shared" si="284"/>
        <v>0</v>
      </c>
      <c r="Z48" s="97">
        <f t="shared" si="284"/>
        <v>0</v>
      </c>
      <c r="AA48" s="97">
        <f t="shared" si="284"/>
        <v>0</v>
      </c>
      <c r="AB48" s="97">
        <f t="shared" si="284"/>
        <v>0</v>
      </c>
      <c r="AC48" s="97">
        <f t="shared" si="284"/>
        <v>0</v>
      </c>
      <c r="AD48" s="97">
        <f t="shared" si="284"/>
        <v>0</v>
      </c>
      <c r="AE48" s="97">
        <f t="shared" si="284"/>
        <v>0</v>
      </c>
      <c r="AF48" s="97">
        <f t="shared" si="284"/>
        <v>0</v>
      </c>
      <c r="AG48" s="97">
        <f t="shared" si="284"/>
        <v>0</v>
      </c>
      <c r="AH48" s="97">
        <f t="shared" si="284"/>
        <v>0</v>
      </c>
      <c r="AI48" s="97">
        <f t="shared" si="284"/>
        <v>0</v>
      </c>
      <c r="AJ48" s="97">
        <f t="shared" si="284"/>
        <v>0</v>
      </c>
      <c r="AK48" s="97">
        <f t="shared" si="284"/>
        <v>0</v>
      </c>
      <c r="AL48" s="97">
        <f t="shared" si="284"/>
        <v>0</v>
      </c>
      <c r="AM48" s="97">
        <f t="shared" si="284"/>
        <v>0</v>
      </c>
      <c r="AN48" s="97">
        <f t="shared" si="0"/>
        <v>0</v>
      </c>
    </row>
    <row r="49" customHeight="1" spans="1:40">
      <c r="A49" s="112"/>
      <c r="B49" s="93" t="s">
        <v>83</v>
      </c>
      <c r="C49" s="93"/>
      <c r="D49" s="97">
        <f t="shared" ref="D49:AM49" si="285">D47-D48</f>
        <v>0</v>
      </c>
      <c r="E49" s="97">
        <f t="shared" si="285"/>
        <v>0</v>
      </c>
      <c r="F49" s="97">
        <f t="shared" si="285"/>
        <v>0</v>
      </c>
      <c r="G49" s="97">
        <f t="shared" si="285"/>
        <v>0</v>
      </c>
      <c r="H49" s="97">
        <f t="shared" si="285"/>
        <v>0</v>
      </c>
      <c r="I49" s="97">
        <f t="shared" si="285"/>
        <v>0</v>
      </c>
      <c r="J49" s="97">
        <f t="shared" si="285"/>
        <v>0</v>
      </c>
      <c r="K49" s="97">
        <f t="shared" si="285"/>
        <v>0</v>
      </c>
      <c r="L49" s="97">
        <f t="shared" si="285"/>
        <v>0</v>
      </c>
      <c r="M49" s="97">
        <f t="shared" si="285"/>
        <v>0</v>
      </c>
      <c r="N49" s="97">
        <f t="shared" si="285"/>
        <v>0</v>
      </c>
      <c r="O49" s="97">
        <f t="shared" si="285"/>
        <v>0</v>
      </c>
      <c r="P49" s="97">
        <f t="shared" si="285"/>
        <v>0</v>
      </c>
      <c r="Q49" s="97">
        <f t="shared" si="285"/>
        <v>0</v>
      </c>
      <c r="R49" s="97">
        <f t="shared" si="285"/>
        <v>0</v>
      </c>
      <c r="S49" s="97">
        <f t="shared" si="285"/>
        <v>0</v>
      </c>
      <c r="T49" s="97">
        <f t="shared" si="285"/>
        <v>0</v>
      </c>
      <c r="U49" s="97">
        <f t="shared" si="285"/>
        <v>0</v>
      </c>
      <c r="V49" s="97">
        <f t="shared" si="285"/>
        <v>0</v>
      </c>
      <c r="W49" s="97">
        <f t="shared" si="285"/>
        <v>0</v>
      </c>
      <c r="X49" s="97">
        <f t="shared" si="285"/>
        <v>0</v>
      </c>
      <c r="Y49" s="97">
        <f t="shared" si="285"/>
        <v>0</v>
      </c>
      <c r="Z49" s="97">
        <f t="shared" si="285"/>
        <v>0</v>
      </c>
      <c r="AA49" s="97">
        <f t="shared" si="285"/>
        <v>0</v>
      </c>
      <c r="AB49" s="97">
        <f t="shared" si="285"/>
        <v>0</v>
      </c>
      <c r="AC49" s="97">
        <f t="shared" si="285"/>
        <v>0</v>
      </c>
      <c r="AD49" s="97">
        <f t="shared" si="285"/>
        <v>0</v>
      </c>
      <c r="AE49" s="97">
        <f t="shared" si="285"/>
        <v>0</v>
      </c>
      <c r="AF49" s="97">
        <f t="shared" si="285"/>
        <v>0</v>
      </c>
      <c r="AG49" s="97">
        <f t="shared" si="285"/>
        <v>0</v>
      </c>
      <c r="AH49" s="97">
        <f t="shared" si="285"/>
        <v>0</v>
      </c>
      <c r="AI49" s="97">
        <f t="shared" si="285"/>
        <v>0</v>
      </c>
      <c r="AJ49" s="97">
        <f t="shared" si="285"/>
        <v>0</v>
      </c>
      <c r="AK49" s="97">
        <f t="shared" si="285"/>
        <v>0</v>
      </c>
      <c r="AL49" s="97">
        <f t="shared" si="285"/>
        <v>0</v>
      </c>
      <c r="AM49" s="97">
        <f t="shared" si="285"/>
        <v>0</v>
      </c>
      <c r="AN49" s="97">
        <f t="shared" si="0"/>
        <v>0</v>
      </c>
    </row>
    <row r="50" customHeight="1" spans="1:40">
      <c r="A50" s="112"/>
      <c r="B50" s="93" t="s">
        <v>80</v>
      </c>
      <c r="C50" s="93"/>
      <c r="D50" s="97">
        <f t="shared" ref="D50:AM50" si="286">D8+D17+D26+D35+D44</f>
        <v>0</v>
      </c>
      <c r="E50" s="97">
        <f t="shared" si="286"/>
        <v>0</v>
      </c>
      <c r="F50" s="97">
        <f t="shared" si="286"/>
        <v>0</v>
      </c>
      <c r="G50" s="97">
        <f t="shared" si="286"/>
        <v>0</v>
      </c>
      <c r="H50" s="97">
        <f t="shared" si="286"/>
        <v>0</v>
      </c>
      <c r="I50" s="97">
        <f t="shared" si="286"/>
        <v>0</v>
      </c>
      <c r="J50" s="97">
        <f t="shared" si="286"/>
        <v>0</v>
      </c>
      <c r="K50" s="97">
        <f t="shared" si="286"/>
        <v>0</v>
      </c>
      <c r="L50" s="97">
        <f t="shared" si="286"/>
        <v>0</v>
      </c>
      <c r="M50" s="97">
        <f t="shared" si="286"/>
        <v>0</v>
      </c>
      <c r="N50" s="97">
        <f t="shared" si="286"/>
        <v>0</v>
      </c>
      <c r="O50" s="97">
        <f t="shared" si="286"/>
        <v>0</v>
      </c>
      <c r="P50" s="97">
        <f t="shared" si="286"/>
        <v>0</v>
      </c>
      <c r="Q50" s="97">
        <f t="shared" si="286"/>
        <v>0</v>
      </c>
      <c r="R50" s="97">
        <f t="shared" si="286"/>
        <v>0</v>
      </c>
      <c r="S50" s="97">
        <f t="shared" si="286"/>
        <v>0</v>
      </c>
      <c r="T50" s="97">
        <f t="shared" si="286"/>
        <v>0</v>
      </c>
      <c r="U50" s="97">
        <f t="shared" si="286"/>
        <v>0</v>
      </c>
      <c r="V50" s="97">
        <f t="shared" si="286"/>
        <v>0</v>
      </c>
      <c r="W50" s="97">
        <f t="shared" si="286"/>
        <v>0</v>
      </c>
      <c r="X50" s="97">
        <f t="shared" si="286"/>
        <v>0</v>
      </c>
      <c r="Y50" s="97">
        <f t="shared" si="286"/>
        <v>0</v>
      </c>
      <c r="Z50" s="97">
        <f t="shared" si="286"/>
        <v>0</v>
      </c>
      <c r="AA50" s="97">
        <f t="shared" si="286"/>
        <v>0</v>
      </c>
      <c r="AB50" s="97">
        <f t="shared" si="286"/>
        <v>0</v>
      </c>
      <c r="AC50" s="97">
        <f t="shared" si="286"/>
        <v>0</v>
      </c>
      <c r="AD50" s="97">
        <f t="shared" si="286"/>
        <v>0</v>
      </c>
      <c r="AE50" s="97">
        <f t="shared" si="286"/>
        <v>0</v>
      </c>
      <c r="AF50" s="97">
        <f t="shared" si="286"/>
        <v>0</v>
      </c>
      <c r="AG50" s="97">
        <f t="shared" si="286"/>
        <v>0</v>
      </c>
      <c r="AH50" s="97">
        <f t="shared" si="286"/>
        <v>0</v>
      </c>
      <c r="AI50" s="97">
        <f t="shared" si="286"/>
        <v>0</v>
      </c>
      <c r="AJ50" s="97">
        <f t="shared" si="286"/>
        <v>0</v>
      </c>
      <c r="AK50" s="97">
        <f t="shared" si="286"/>
        <v>0</v>
      </c>
      <c r="AL50" s="97">
        <f t="shared" si="286"/>
        <v>0</v>
      </c>
      <c r="AM50" s="97">
        <f t="shared" si="286"/>
        <v>0</v>
      </c>
      <c r="AN50" s="97">
        <f t="shared" si="0"/>
        <v>0</v>
      </c>
    </row>
    <row r="51" customHeight="1" spans="1:40">
      <c r="A51" s="112"/>
      <c r="B51" s="93" t="s">
        <v>81</v>
      </c>
      <c r="C51" s="93"/>
      <c r="D51" s="97">
        <f t="shared" ref="D51:AM51" si="287">D9+D18+D27+D36+D45</f>
        <v>0</v>
      </c>
      <c r="E51" s="97">
        <f t="shared" si="287"/>
        <v>0</v>
      </c>
      <c r="F51" s="97">
        <f t="shared" si="287"/>
        <v>0</v>
      </c>
      <c r="G51" s="97">
        <f t="shared" si="287"/>
        <v>0</v>
      </c>
      <c r="H51" s="97">
        <f t="shared" si="287"/>
        <v>0</v>
      </c>
      <c r="I51" s="97">
        <f t="shared" si="287"/>
        <v>0</v>
      </c>
      <c r="J51" s="97">
        <f t="shared" si="287"/>
        <v>0</v>
      </c>
      <c r="K51" s="97">
        <f t="shared" si="287"/>
        <v>0</v>
      </c>
      <c r="L51" s="97">
        <f t="shared" si="287"/>
        <v>0</v>
      </c>
      <c r="M51" s="97">
        <f t="shared" si="287"/>
        <v>0</v>
      </c>
      <c r="N51" s="97">
        <f t="shared" si="287"/>
        <v>0</v>
      </c>
      <c r="O51" s="97">
        <f t="shared" si="287"/>
        <v>0</v>
      </c>
      <c r="P51" s="97">
        <f t="shared" si="287"/>
        <v>0</v>
      </c>
      <c r="Q51" s="97">
        <f t="shared" si="287"/>
        <v>0</v>
      </c>
      <c r="R51" s="97">
        <f t="shared" si="287"/>
        <v>0</v>
      </c>
      <c r="S51" s="97">
        <f t="shared" si="287"/>
        <v>0</v>
      </c>
      <c r="T51" s="97">
        <f t="shared" si="287"/>
        <v>0</v>
      </c>
      <c r="U51" s="97">
        <f t="shared" si="287"/>
        <v>0</v>
      </c>
      <c r="V51" s="97">
        <f t="shared" si="287"/>
        <v>0</v>
      </c>
      <c r="W51" s="97">
        <f t="shared" si="287"/>
        <v>0</v>
      </c>
      <c r="X51" s="97">
        <f t="shared" si="287"/>
        <v>0</v>
      </c>
      <c r="Y51" s="97">
        <f t="shared" si="287"/>
        <v>0</v>
      </c>
      <c r="Z51" s="97">
        <f t="shared" si="287"/>
        <v>0</v>
      </c>
      <c r="AA51" s="97">
        <f t="shared" si="287"/>
        <v>0</v>
      </c>
      <c r="AB51" s="97">
        <f t="shared" si="287"/>
        <v>0</v>
      </c>
      <c r="AC51" s="97">
        <f t="shared" si="287"/>
        <v>0</v>
      </c>
      <c r="AD51" s="97">
        <f t="shared" si="287"/>
        <v>0</v>
      </c>
      <c r="AE51" s="97">
        <f t="shared" si="287"/>
        <v>0</v>
      </c>
      <c r="AF51" s="97">
        <f t="shared" si="287"/>
        <v>0</v>
      </c>
      <c r="AG51" s="97">
        <f t="shared" si="287"/>
        <v>0</v>
      </c>
      <c r="AH51" s="97">
        <f t="shared" si="287"/>
        <v>0</v>
      </c>
      <c r="AI51" s="97">
        <f t="shared" si="287"/>
        <v>0</v>
      </c>
      <c r="AJ51" s="97">
        <f t="shared" si="287"/>
        <v>0</v>
      </c>
      <c r="AK51" s="97">
        <f t="shared" si="287"/>
        <v>0</v>
      </c>
      <c r="AL51" s="97">
        <f t="shared" si="287"/>
        <v>0</v>
      </c>
      <c r="AM51" s="97">
        <f t="shared" si="287"/>
        <v>0</v>
      </c>
      <c r="AN51" s="97">
        <f t="shared" si="0"/>
        <v>0</v>
      </c>
    </row>
    <row r="52" customHeight="1" spans="1:40">
      <c r="A52" s="113"/>
      <c r="B52" s="93" t="s">
        <v>82</v>
      </c>
      <c r="C52" s="93"/>
      <c r="D52" s="97">
        <f t="shared" ref="D52:AM52" si="288">D10+D19+D28+D37+D46</f>
        <v>0</v>
      </c>
      <c r="E52" s="97">
        <f t="shared" si="288"/>
        <v>0</v>
      </c>
      <c r="F52" s="97">
        <f t="shared" si="288"/>
        <v>0</v>
      </c>
      <c r="G52" s="97">
        <f t="shared" si="288"/>
        <v>0</v>
      </c>
      <c r="H52" s="97">
        <f t="shared" si="288"/>
        <v>0</v>
      </c>
      <c r="I52" s="97">
        <f t="shared" si="288"/>
        <v>0</v>
      </c>
      <c r="J52" s="97">
        <f t="shared" si="288"/>
        <v>0</v>
      </c>
      <c r="K52" s="97">
        <f t="shared" si="288"/>
        <v>0</v>
      </c>
      <c r="L52" s="97">
        <f t="shared" si="288"/>
        <v>0</v>
      </c>
      <c r="M52" s="97">
        <f t="shared" si="288"/>
        <v>0</v>
      </c>
      <c r="N52" s="97">
        <f t="shared" si="288"/>
        <v>0</v>
      </c>
      <c r="O52" s="97">
        <f t="shared" si="288"/>
        <v>0</v>
      </c>
      <c r="P52" s="97">
        <f t="shared" si="288"/>
        <v>0</v>
      </c>
      <c r="Q52" s="97">
        <f t="shared" si="288"/>
        <v>0</v>
      </c>
      <c r="R52" s="97">
        <f t="shared" si="288"/>
        <v>0</v>
      </c>
      <c r="S52" s="97">
        <f t="shared" si="288"/>
        <v>0</v>
      </c>
      <c r="T52" s="97">
        <f t="shared" si="288"/>
        <v>0</v>
      </c>
      <c r="U52" s="97">
        <f t="shared" si="288"/>
        <v>0</v>
      </c>
      <c r="V52" s="97">
        <f t="shared" si="288"/>
        <v>0</v>
      </c>
      <c r="W52" s="97">
        <f t="shared" si="288"/>
        <v>0</v>
      </c>
      <c r="X52" s="97">
        <f t="shared" si="288"/>
        <v>0</v>
      </c>
      <c r="Y52" s="97">
        <f t="shared" si="288"/>
        <v>0</v>
      </c>
      <c r="Z52" s="97">
        <f t="shared" si="288"/>
        <v>0</v>
      </c>
      <c r="AA52" s="97">
        <f t="shared" si="288"/>
        <v>0</v>
      </c>
      <c r="AB52" s="97">
        <f t="shared" si="288"/>
        <v>0</v>
      </c>
      <c r="AC52" s="97">
        <f t="shared" si="288"/>
        <v>0</v>
      </c>
      <c r="AD52" s="97">
        <f t="shared" si="288"/>
        <v>0</v>
      </c>
      <c r="AE52" s="97">
        <f t="shared" si="288"/>
        <v>0</v>
      </c>
      <c r="AF52" s="97">
        <f t="shared" si="288"/>
        <v>0</v>
      </c>
      <c r="AG52" s="97">
        <f t="shared" si="288"/>
        <v>0</v>
      </c>
      <c r="AH52" s="97">
        <f t="shared" si="288"/>
        <v>0</v>
      </c>
      <c r="AI52" s="97">
        <f t="shared" si="288"/>
        <v>0</v>
      </c>
      <c r="AJ52" s="97">
        <f t="shared" si="288"/>
        <v>0</v>
      </c>
      <c r="AK52" s="97">
        <f t="shared" si="288"/>
        <v>0</v>
      </c>
      <c r="AL52" s="97">
        <f t="shared" si="288"/>
        <v>0</v>
      </c>
      <c r="AM52" s="97">
        <f t="shared" si="288"/>
        <v>0</v>
      </c>
      <c r="AN52" s="97">
        <f t="shared" si="0"/>
        <v>0</v>
      </c>
    </row>
    <row r="53" customHeight="1" spans="1:40">
      <c r="A53" s="96" t="s">
        <v>84</v>
      </c>
      <c r="B53" s="93"/>
      <c r="C53" s="93"/>
      <c r="D53" s="93"/>
      <c r="E53" s="93"/>
      <c r="F53" s="93"/>
      <c r="G53" s="93"/>
      <c r="H53" s="93"/>
      <c r="I53" s="93"/>
      <c r="J53" s="93"/>
      <c r="K53" s="93"/>
      <c r="L53" s="93"/>
      <c r="M53" s="93"/>
      <c r="N53" s="93"/>
      <c r="O53" s="93"/>
      <c r="P53" s="93"/>
      <c r="Q53" s="93"/>
      <c r="R53" s="93"/>
      <c r="S53" s="93"/>
      <c r="T53" s="93"/>
      <c r="U53" s="93"/>
      <c r="V53" s="93"/>
      <c r="W53" s="93"/>
      <c r="X53" s="93"/>
      <c r="Y53" s="93"/>
      <c r="Z53" s="93"/>
      <c r="AA53" s="93"/>
      <c r="AB53" s="93"/>
      <c r="AC53" s="93"/>
      <c r="AD53" s="93"/>
      <c r="AE53" s="93"/>
      <c r="AF53" s="93"/>
      <c r="AG53" s="93"/>
      <c r="AH53" s="93"/>
      <c r="AI53" s="93"/>
      <c r="AJ53" s="93"/>
      <c r="AK53" s="93"/>
      <c r="AL53" s="93"/>
      <c r="AM53" s="93"/>
      <c r="AN53" s="93"/>
    </row>
    <row r="54" customHeight="1" spans="1:40">
      <c r="A54" s="96"/>
      <c r="B54" s="93"/>
      <c r="C54" s="93"/>
      <c r="D54" s="93"/>
      <c r="E54" s="93"/>
      <c r="F54" s="93"/>
      <c r="G54" s="93"/>
      <c r="H54" s="93"/>
      <c r="I54" s="93"/>
      <c r="J54" s="93"/>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row>
    <row r="55" customHeight="1" spans="1:40">
      <c r="A55" s="96"/>
      <c r="B55" s="93"/>
      <c r="C55" s="93"/>
      <c r="D55" s="93"/>
      <c r="E55" s="93"/>
      <c r="F55" s="93"/>
      <c r="G55" s="93"/>
      <c r="H55" s="93"/>
      <c r="I55" s="93"/>
      <c r="J55" s="93"/>
      <c r="K55" s="93"/>
      <c r="L55" s="93"/>
      <c r="M55" s="93"/>
      <c r="N55" s="93"/>
      <c r="O55" s="93"/>
      <c r="P55" s="93"/>
      <c r="Q55" s="93"/>
      <c r="R55" s="93"/>
      <c r="S55" s="93"/>
      <c r="T55" s="93"/>
      <c r="U55" s="93"/>
      <c r="V55" s="93"/>
      <c r="W55" s="93"/>
      <c r="X55" s="93"/>
      <c r="Y55" s="93"/>
      <c r="Z55" s="93"/>
      <c r="AA55" s="93"/>
      <c r="AB55" s="93"/>
      <c r="AC55" s="93"/>
      <c r="AD55" s="93"/>
      <c r="AE55" s="93"/>
      <c r="AF55" s="93"/>
      <c r="AG55" s="93"/>
      <c r="AH55" s="93"/>
      <c r="AI55" s="93"/>
      <c r="AJ55" s="93"/>
      <c r="AK55" s="93"/>
      <c r="AL55" s="93"/>
      <c r="AM55" s="93"/>
      <c r="AN55" s="93"/>
    </row>
    <row r="56" customHeight="1" spans="1:40">
      <c r="A56" s="96"/>
      <c r="B56" s="93"/>
      <c r="C56" s="93"/>
      <c r="D56" s="93"/>
      <c r="E56" s="93"/>
      <c r="F56" s="93"/>
      <c r="G56" s="93"/>
      <c r="H56" s="93"/>
      <c r="I56" s="93"/>
      <c r="J56" s="93"/>
      <c r="K56" s="93"/>
      <c r="L56" s="93"/>
      <c r="M56" s="93"/>
      <c r="N56" s="93"/>
      <c r="O56" s="93"/>
      <c r="P56" s="93"/>
      <c r="Q56" s="93"/>
      <c r="R56" s="93"/>
      <c r="S56" s="93"/>
      <c r="T56" s="93"/>
      <c r="U56" s="93"/>
      <c r="V56" s="93"/>
      <c r="W56" s="93"/>
      <c r="X56" s="93"/>
      <c r="Y56" s="93"/>
      <c r="Z56" s="93"/>
      <c r="AA56" s="93"/>
      <c r="AB56" s="93"/>
      <c r="AC56" s="93"/>
      <c r="AD56" s="93"/>
      <c r="AE56" s="93"/>
      <c r="AF56" s="93"/>
      <c r="AG56" s="93"/>
      <c r="AH56" s="93"/>
      <c r="AI56" s="93"/>
      <c r="AJ56" s="93"/>
      <c r="AK56" s="93"/>
      <c r="AL56" s="93"/>
      <c r="AM56" s="93"/>
      <c r="AN56" s="93"/>
    </row>
    <row r="57" customHeight="1" spans="1:40">
      <c r="A57" s="96"/>
      <c r="B57" s="93"/>
      <c r="C57" s="93"/>
      <c r="D57" s="93"/>
      <c r="E57" s="93"/>
      <c r="F57" s="93"/>
      <c r="G57" s="93"/>
      <c r="H57" s="93"/>
      <c r="I57" s="93"/>
      <c r="J57" s="93"/>
      <c r="K57" s="93"/>
      <c r="L57" s="93"/>
      <c r="M57" s="93"/>
      <c r="N57" s="93"/>
      <c r="O57" s="93"/>
      <c r="P57" s="93"/>
      <c r="Q57" s="93"/>
      <c r="R57" s="93"/>
      <c r="S57" s="93"/>
      <c r="T57" s="93"/>
      <c r="U57" s="93"/>
      <c r="V57" s="93"/>
      <c r="W57" s="93"/>
      <c r="X57" s="93"/>
      <c r="Y57" s="93"/>
      <c r="Z57" s="93"/>
      <c r="AA57" s="93"/>
      <c r="AB57" s="93"/>
      <c r="AC57" s="93"/>
      <c r="AD57" s="93"/>
      <c r="AE57" s="93"/>
      <c r="AF57" s="93"/>
      <c r="AG57" s="93"/>
      <c r="AH57" s="93"/>
      <c r="AI57" s="93"/>
      <c r="AJ57" s="93"/>
      <c r="AK57" s="93"/>
      <c r="AL57" s="93"/>
      <c r="AM57" s="93"/>
      <c r="AN57" s="93"/>
    </row>
    <row r="58" customHeight="1" spans="1:40">
      <c r="A58" s="96"/>
      <c r="B58" s="93" t="s">
        <v>1</v>
      </c>
      <c r="C58" s="93"/>
      <c r="D58" s="93"/>
      <c r="E58" s="93"/>
      <c r="F58" s="93"/>
      <c r="G58" s="93"/>
      <c r="H58" s="93"/>
      <c r="I58" s="93"/>
      <c r="J58" s="93"/>
      <c r="K58" s="93"/>
      <c r="L58" s="93"/>
      <c r="M58" s="93"/>
      <c r="N58" s="93"/>
      <c r="O58" s="93"/>
      <c r="P58" s="93"/>
      <c r="Q58" s="93"/>
      <c r="R58" s="93"/>
      <c r="S58" s="93"/>
      <c r="T58" s="93"/>
      <c r="U58" s="93"/>
      <c r="V58" s="93"/>
      <c r="W58" s="93"/>
      <c r="X58" s="93"/>
      <c r="Y58" s="93"/>
      <c r="Z58" s="93"/>
      <c r="AA58" s="93"/>
      <c r="AB58" s="93"/>
      <c r="AC58" s="93"/>
      <c r="AD58" s="93"/>
      <c r="AE58" s="93"/>
      <c r="AF58" s="93"/>
      <c r="AG58" s="93"/>
      <c r="AH58" s="93"/>
      <c r="AI58" s="93"/>
      <c r="AJ58" s="93"/>
      <c r="AK58" s="93"/>
      <c r="AL58" s="93"/>
      <c r="AM58" s="93"/>
      <c r="AN58" s="93"/>
    </row>
    <row r="59" customHeight="1" spans="1:2">
      <c r="A59" s="96" t="s">
        <v>85</v>
      </c>
      <c r="B59" s="93"/>
    </row>
    <row r="60" customHeight="1" spans="1:2">
      <c r="A60" s="96"/>
      <c r="B60" s="93"/>
    </row>
    <row r="61" customHeight="1" spans="1:2">
      <c r="A61" s="96"/>
      <c r="B61" s="93"/>
    </row>
    <row r="62" customHeight="1" spans="1:2">
      <c r="A62" s="96"/>
      <c r="B62" s="93"/>
    </row>
    <row r="63" customHeight="1" spans="1:2">
      <c r="A63" s="96"/>
      <c r="B63" s="93"/>
    </row>
  </sheetData>
  <mergeCells count="8">
    <mergeCell ref="A2:A10"/>
    <mergeCell ref="A11:A19"/>
    <mergeCell ref="A20:A28"/>
    <mergeCell ref="A29:A37"/>
    <mergeCell ref="A38:A46"/>
    <mergeCell ref="A47:A52"/>
    <mergeCell ref="A53:A58"/>
    <mergeCell ref="A59:A63"/>
  </mergeCells>
  <pageMargins left="0.699305555555556" right="0.699305555555556"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AN8"/>
  <sheetViews>
    <sheetView workbookViewId="0">
      <selection activeCell="G190" sqref="G190"/>
    </sheetView>
  </sheetViews>
  <sheetFormatPr defaultColWidth="9" defaultRowHeight="14.25" outlineLevelRow="7"/>
  <cols>
    <col min="1" max="1" width="9.25" style="92" customWidth="1"/>
    <col min="2" max="3" width="10.875" style="92" customWidth="1"/>
    <col min="4" max="16384" width="9" style="92"/>
  </cols>
  <sheetData>
    <row r="1" ht="18.75" customHeight="1" spans="1:40">
      <c r="A1" s="93" t="s">
        <v>35</v>
      </c>
      <c r="B1" s="93" t="s">
        <v>36</v>
      </c>
      <c r="C1" s="93" t="s">
        <v>1</v>
      </c>
      <c r="D1" s="93" t="s">
        <v>37</v>
      </c>
      <c r="E1" s="93" t="s">
        <v>38</v>
      </c>
      <c r="F1" s="93" t="s">
        <v>39</v>
      </c>
      <c r="G1" s="93" t="s">
        <v>40</v>
      </c>
      <c r="H1" s="93" t="s">
        <v>41</v>
      </c>
      <c r="I1" s="93" t="s">
        <v>42</v>
      </c>
      <c r="J1" s="93" t="s">
        <v>43</v>
      </c>
      <c r="K1" s="93" t="s">
        <v>44</v>
      </c>
      <c r="L1" s="93" t="s">
        <v>45</v>
      </c>
      <c r="M1" s="93" t="s">
        <v>46</v>
      </c>
      <c r="N1" s="93" t="s">
        <v>47</v>
      </c>
      <c r="O1" s="93" t="s">
        <v>48</v>
      </c>
      <c r="P1" s="93" t="s">
        <v>49</v>
      </c>
      <c r="Q1" s="93" t="s">
        <v>50</v>
      </c>
      <c r="R1" s="93" t="s">
        <v>51</v>
      </c>
      <c r="S1" s="93" t="s">
        <v>52</v>
      </c>
      <c r="T1" s="93" t="s">
        <v>53</v>
      </c>
      <c r="U1" s="93" t="s">
        <v>54</v>
      </c>
      <c r="V1" s="93" t="s">
        <v>55</v>
      </c>
      <c r="W1" s="93" t="s">
        <v>56</v>
      </c>
      <c r="X1" s="93" t="s">
        <v>57</v>
      </c>
      <c r="Y1" s="93" t="s">
        <v>58</v>
      </c>
      <c r="Z1" s="93" t="s">
        <v>59</v>
      </c>
      <c r="AA1" s="93" t="s">
        <v>60</v>
      </c>
      <c r="AB1" s="93" t="s">
        <v>61</v>
      </c>
      <c r="AC1" s="93" t="s">
        <v>62</v>
      </c>
      <c r="AD1" s="93" t="s">
        <v>63</v>
      </c>
      <c r="AE1" s="93" t="s">
        <v>64</v>
      </c>
      <c r="AF1" s="93" t="s">
        <v>65</v>
      </c>
      <c r="AG1" s="93" t="s">
        <v>66</v>
      </c>
      <c r="AH1" s="93" t="s">
        <v>67</v>
      </c>
      <c r="AI1" s="93" t="s">
        <v>68</v>
      </c>
      <c r="AJ1" s="93" t="s">
        <v>69</v>
      </c>
      <c r="AK1" s="93" t="s">
        <v>70</v>
      </c>
      <c r="AL1" s="93" t="s">
        <v>71</v>
      </c>
      <c r="AM1" s="93" t="s">
        <v>72</v>
      </c>
      <c r="AN1" s="93" t="s">
        <v>73</v>
      </c>
    </row>
    <row r="2" ht="18.75" customHeight="1" spans="1:40">
      <c r="A2" s="94">
        <v>1</v>
      </c>
      <c r="B2" s="95"/>
      <c r="C2" s="95"/>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7">
        <f>SUM(D2:AM2)</f>
        <v>0</v>
      </c>
    </row>
    <row r="3" ht="18.75" customHeight="1" spans="1:40">
      <c r="A3" s="96" t="s">
        <v>86</v>
      </c>
      <c r="B3" s="93" t="s">
        <v>87</v>
      </c>
      <c r="C3" s="93"/>
      <c r="D3" s="93"/>
      <c r="E3" s="93"/>
      <c r="F3" s="93"/>
      <c r="G3" s="93"/>
      <c r="H3" s="93"/>
      <c r="I3" s="93"/>
      <c r="J3" s="93"/>
      <c r="K3" s="93"/>
      <c r="L3" s="93"/>
      <c r="M3" s="93"/>
      <c r="N3" s="93"/>
      <c r="O3" s="93"/>
      <c r="P3" s="93"/>
      <c r="Q3" s="93"/>
      <c r="R3" s="93"/>
      <c r="S3" s="93"/>
      <c r="T3" s="93"/>
      <c r="U3" s="93"/>
      <c r="V3" s="93"/>
      <c r="W3" s="93"/>
      <c r="X3" s="93"/>
      <c r="Y3" s="93"/>
      <c r="Z3" s="93"/>
      <c r="AA3" s="93"/>
      <c r="AB3" s="93"/>
      <c r="AC3" s="93"/>
      <c r="AD3" s="93"/>
      <c r="AE3" s="93"/>
      <c r="AF3" s="93"/>
      <c r="AG3" s="93"/>
      <c r="AH3" s="93"/>
      <c r="AI3" s="93"/>
      <c r="AJ3" s="93"/>
      <c r="AK3" s="93"/>
      <c r="AL3" s="93"/>
      <c r="AM3" s="93"/>
      <c r="AN3" s="93"/>
    </row>
    <row r="4" ht="18.75" customHeight="1" spans="1:40">
      <c r="A4" s="96"/>
      <c r="B4" s="93" t="s">
        <v>88</v>
      </c>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c r="AK4" s="93"/>
      <c r="AL4" s="93"/>
      <c r="AM4" s="93"/>
      <c r="AN4" s="93"/>
    </row>
    <row r="5" ht="18.75" customHeight="1" spans="1:40">
      <c r="A5" s="96"/>
      <c r="B5" s="93"/>
      <c r="C5" s="93"/>
      <c r="D5" s="93"/>
      <c r="E5" s="93"/>
      <c r="F5" s="93"/>
      <c r="G5" s="93"/>
      <c r="H5" s="93"/>
      <c r="I5" s="93"/>
      <c r="J5" s="93"/>
      <c r="K5" s="93"/>
      <c r="L5" s="93"/>
      <c r="M5" s="93"/>
      <c r="N5" s="93"/>
      <c r="O5" s="93"/>
      <c r="P5" s="93"/>
      <c r="Q5" s="93"/>
      <c r="R5" s="93"/>
      <c r="S5" s="93"/>
      <c r="T5" s="93"/>
      <c r="U5" s="93"/>
      <c r="V5" s="93"/>
      <c r="W5" s="93"/>
      <c r="X5" s="93"/>
      <c r="Y5" s="93"/>
      <c r="Z5" s="93"/>
      <c r="AA5" s="93"/>
      <c r="AB5" s="93"/>
      <c r="AC5" s="93"/>
      <c r="AD5" s="93"/>
      <c r="AE5" s="93"/>
      <c r="AF5" s="93"/>
      <c r="AG5" s="93"/>
      <c r="AH5" s="93"/>
      <c r="AI5" s="93"/>
      <c r="AJ5" s="93"/>
      <c r="AK5" s="93"/>
      <c r="AL5" s="93"/>
      <c r="AM5" s="93"/>
      <c r="AN5" s="93"/>
    </row>
    <row r="6" ht="18.75" customHeight="1" spans="1:40">
      <c r="A6" s="96"/>
      <c r="B6" s="93" t="s">
        <v>88</v>
      </c>
      <c r="C6" s="93"/>
      <c r="D6" s="93"/>
      <c r="E6" s="93"/>
      <c r="F6" s="93"/>
      <c r="G6" s="93"/>
      <c r="H6" s="93"/>
      <c r="I6" s="93"/>
      <c r="J6" s="93"/>
      <c r="K6" s="93"/>
      <c r="L6" s="93"/>
      <c r="M6" s="93"/>
      <c r="N6" s="93"/>
      <c r="O6" s="93"/>
      <c r="P6" s="93"/>
      <c r="Q6" s="93"/>
      <c r="R6" s="93"/>
      <c r="S6" s="93"/>
      <c r="T6" s="93"/>
      <c r="U6" s="93"/>
      <c r="V6" s="93"/>
      <c r="W6" s="93"/>
      <c r="X6" s="93"/>
      <c r="Y6" s="93"/>
      <c r="Z6" s="93"/>
      <c r="AA6" s="93"/>
      <c r="AB6" s="93"/>
      <c r="AC6" s="93"/>
      <c r="AD6" s="93"/>
      <c r="AE6" s="93"/>
      <c r="AF6" s="93"/>
      <c r="AG6" s="93"/>
      <c r="AH6" s="93"/>
      <c r="AI6" s="93"/>
      <c r="AJ6" s="93"/>
      <c r="AK6" s="93"/>
      <c r="AL6" s="93"/>
      <c r="AM6" s="93"/>
      <c r="AN6" s="93"/>
    </row>
    <row r="7" ht="18.75" customHeight="1" spans="1:40">
      <c r="A7" s="96"/>
      <c r="B7" s="93"/>
      <c r="C7" s="93"/>
      <c r="D7" s="93"/>
      <c r="E7" s="93"/>
      <c r="F7" s="93"/>
      <c r="G7" s="93"/>
      <c r="H7" s="93"/>
      <c r="I7" s="93"/>
      <c r="J7" s="93"/>
      <c r="K7" s="93"/>
      <c r="L7" s="93"/>
      <c r="M7" s="93"/>
      <c r="N7" s="93"/>
      <c r="O7" s="93"/>
      <c r="P7" s="93"/>
      <c r="Q7" s="93"/>
      <c r="R7" s="93"/>
      <c r="S7" s="93"/>
      <c r="T7" s="93"/>
      <c r="U7" s="93"/>
      <c r="V7" s="93"/>
      <c r="W7" s="93"/>
      <c r="X7" s="93"/>
      <c r="Y7" s="93"/>
      <c r="Z7" s="93"/>
      <c r="AA7" s="93"/>
      <c r="AB7" s="93"/>
      <c r="AC7" s="93"/>
      <c r="AD7" s="93"/>
      <c r="AE7" s="93"/>
      <c r="AF7" s="93"/>
      <c r="AG7" s="93"/>
      <c r="AH7" s="93"/>
      <c r="AI7" s="93"/>
      <c r="AJ7" s="93"/>
      <c r="AK7" s="93"/>
      <c r="AL7" s="93"/>
      <c r="AM7" s="93"/>
      <c r="AN7" s="93"/>
    </row>
    <row r="8" ht="18.75" customHeight="1" spans="1:40">
      <c r="A8" s="96"/>
      <c r="B8" s="93" t="s">
        <v>1</v>
      </c>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row>
  </sheetData>
  <mergeCells count="1">
    <mergeCell ref="A3:A8"/>
  </mergeCells>
  <pageMargins left="0.699305555555556" right="0.699305555555556"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AN8"/>
  <sheetViews>
    <sheetView workbookViewId="0">
      <selection activeCell="G190" sqref="G190"/>
    </sheetView>
  </sheetViews>
  <sheetFormatPr defaultColWidth="9" defaultRowHeight="14.25" outlineLevelRow="7"/>
  <sheetData>
    <row r="1" s="92" customFormat="1" ht="18.75" customHeight="1" spans="1:40">
      <c r="A1" s="93" t="s">
        <v>35</v>
      </c>
      <c r="B1" s="93" t="s">
        <v>36</v>
      </c>
      <c r="C1" s="93" t="s">
        <v>1</v>
      </c>
      <c r="D1" s="93" t="s">
        <v>37</v>
      </c>
      <c r="E1" s="93" t="s">
        <v>38</v>
      </c>
      <c r="F1" s="93" t="s">
        <v>39</v>
      </c>
      <c r="G1" s="93" t="s">
        <v>40</v>
      </c>
      <c r="H1" s="93" t="s">
        <v>41</v>
      </c>
      <c r="I1" s="93" t="s">
        <v>42</v>
      </c>
      <c r="J1" s="93" t="s">
        <v>43</v>
      </c>
      <c r="K1" s="93" t="s">
        <v>44</v>
      </c>
      <c r="L1" s="93" t="s">
        <v>45</v>
      </c>
      <c r="M1" s="93" t="s">
        <v>46</v>
      </c>
      <c r="N1" s="93" t="s">
        <v>47</v>
      </c>
      <c r="O1" s="93" t="s">
        <v>48</v>
      </c>
      <c r="P1" s="93" t="s">
        <v>49</v>
      </c>
      <c r="Q1" s="93" t="s">
        <v>50</v>
      </c>
      <c r="R1" s="93" t="s">
        <v>51</v>
      </c>
      <c r="S1" s="93" t="s">
        <v>52</v>
      </c>
      <c r="T1" s="93" t="s">
        <v>53</v>
      </c>
      <c r="U1" s="93" t="s">
        <v>54</v>
      </c>
      <c r="V1" s="93" t="s">
        <v>55</v>
      </c>
      <c r="W1" s="93" t="s">
        <v>56</v>
      </c>
      <c r="X1" s="93" t="s">
        <v>57</v>
      </c>
      <c r="Y1" s="93" t="s">
        <v>58</v>
      </c>
      <c r="Z1" s="93" t="s">
        <v>59</v>
      </c>
      <c r="AA1" s="93" t="s">
        <v>60</v>
      </c>
      <c r="AB1" s="93" t="s">
        <v>61</v>
      </c>
      <c r="AC1" s="93" t="s">
        <v>62</v>
      </c>
      <c r="AD1" s="93" t="s">
        <v>63</v>
      </c>
      <c r="AE1" s="93" t="s">
        <v>64</v>
      </c>
      <c r="AF1" s="93" t="s">
        <v>65</v>
      </c>
      <c r="AG1" s="93" t="s">
        <v>66</v>
      </c>
      <c r="AH1" s="93" t="s">
        <v>67</v>
      </c>
      <c r="AI1" s="93" t="s">
        <v>68</v>
      </c>
      <c r="AJ1" s="93" t="s">
        <v>69</v>
      </c>
      <c r="AK1" s="93" t="s">
        <v>70</v>
      </c>
      <c r="AL1" s="93" t="s">
        <v>71</v>
      </c>
      <c r="AM1" s="93" t="s">
        <v>72</v>
      </c>
      <c r="AN1" s="93" t="s">
        <v>73</v>
      </c>
    </row>
    <row r="2" s="92" customFormat="1" ht="18.75" customHeight="1" spans="1:40">
      <c r="A2" s="94">
        <v>1</v>
      </c>
      <c r="B2" s="95" t="s">
        <v>89</v>
      </c>
      <c r="C2" s="95"/>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7">
        <f>SUM(D2:AM2)</f>
        <v>0</v>
      </c>
    </row>
    <row r="3" s="92" customFormat="1" ht="18.75" customHeight="1" spans="1:40">
      <c r="A3" s="96" t="s">
        <v>86</v>
      </c>
      <c r="B3" s="93"/>
      <c r="C3" s="93"/>
      <c r="D3" s="93"/>
      <c r="E3" s="93"/>
      <c r="F3" s="93"/>
      <c r="G3" s="93"/>
      <c r="H3" s="93"/>
      <c r="I3" s="93"/>
      <c r="J3" s="93"/>
      <c r="K3" s="93"/>
      <c r="L3" s="93"/>
      <c r="M3" s="93"/>
      <c r="N3" s="93"/>
      <c r="O3" s="93"/>
      <c r="P3" s="93"/>
      <c r="Q3" s="93"/>
      <c r="R3" s="93"/>
      <c r="S3" s="93"/>
      <c r="T3" s="93"/>
      <c r="U3" s="93"/>
      <c r="V3" s="93"/>
      <c r="W3" s="93"/>
      <c r="X3" s="93"/>
      <c r="Y3" s="93"/>
      <c r="Z3" s="93"/>
      <c r="AA3" s="93"/>
      <c r="AB3" s="93"/>
      <c r="AC3" s="93"/>
      <c r="AD3" s="93"/>
      <c r="AE3" s="93"/>
      <c r="AF3" s="93"/>
      <c r="AG3" s="93"/>
      <c r="AH3" s="93"/>
      <c r="AI3" s="93"/>
      <c r="AJ3" s="93"/>
      <c r="AK3" s="93"/>
      <c r="AL3" s="93"/>
      <c r="AM3" s="93"/>
      <c r="AN3" s="93"/>
    </row>
    <row r="4" s="92" customFormat="1" ht="18.75" customHeight="1" spans="1:40">
      <c r="A4" s="96"/>
      <c r="B4" s="93"/>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c r="AK4" s="93"/>
      <c r="AL4" s="93"/>
      <c r="AM4" s="93"/>
      <c r="AN4" s="93"/>
    </row>
    <row r="5" s="92" customFormat="1" ht="18.75" customHeight="1" spans="1:40">
      <c r="A5" s="96"/>
      <c r="B5" s="93"/>
      <c r="C5" s="93"/>
      <c r="D5" s="93"/>
      <c r="E5" s="93"/>
      <c r="F5" s="93"/>
      <c r="G5" s="93"/>
      <c r="H5" s="93"/>
      <c r="I5" s="93"/>
      <c r="J5" s="93"/>
      <c r="K5" s="93"/>
      <c r="L5" s="93"/>
      <c r="M5" s="93"/>
      <c r="N5" s="93"/>
      <c r="O5" s="93"/>
      <c r="P5" s="93"/>
      <c r="Q5" s="93"/>
      <c r="R5" s="93"/>
      <c r="S5" s="93"/>
      <c r="T5" s="93"/>
      <c r="U5" s="93"/>
      <c r="V5" s="93"/>
      <c r="W5" s="93"/>
      <c r="X5" s="93"/>
      <c r="Y5" s="93"/>
      <c r="Z5" s="93"/>
      <c r="AA5" s="93"/>
      <c r="AB5" s="93"/>
      <c r="AC5" s="93"/>
      <c r="AD5" s="93"/>
      <c r="AE5" s="93"/>
      <c r="AF5" s="93"/>
      <c r="AG5" s="93"/>
      <c r="AH5" s="93"/>
      <c r="AI5" s="93"/>
      <c r="AJ5" s="93"/>
      <c r="AK5" s="93"/>
      <c r="AL5" s="93"/>
      <c r="AM5" s="93"/>
      <c r="AN5" s="93"/>
    </row>
    <row r="6" s="92" customFormat="1" ht="18.75" customHeight="1" spans="1:40">
      <c r="A6" s="96"/>
      <c r="B6" s="93"/>
      <c r="C6" s="93"/>
      <c r="D6" s="93"/>
      <c r="E6" s="93"/>
      <c r="F6" s="93"/>
      <c r="G6" s="93"/>
      <c r="H6" s="93"/>
      <c r="I6" s="93"/>
      <c r="J6" s="93"/>
      <c r="K6" s="93"/>
      <c r="L6" s="93"/>
      <c r="M6" s="93"/>
      <c r="N6" s="93"/>
      <c r="O6" s="93"/>
      <c r="P6" s="93"/>
      <c r="Q6" s="93"/>
      <c r="R6" s="93"/>
      <c r="S6" s="93"/>
      <c r="T6" s="93"/>
      <c r="U6" s="93"/>
      <c r="V6" s="93"/>
      <c r="W6" s="93"/>
      <c r="X6" s="93"/>
      <c r="Y6" s="93"/>
      <c r="Z6" s="93"/>
      <c r="AA6" s="93"/>
      <c r="AB6" s="93"/>
      <c r="AC6" s="93"/>
      <c r="AD6" s="93"/>
      <c r="AE6" s="93"/>
      <c r="AF6" s="93"/>
      <c r="AG6" s="93"/>
      <c r="AH6" s="93"/>
      <c r="AI6" s="93"/>
      <c r="AJ6" s="93"/>
      <c r="AK6" s="93"/>
      <c r="AL6" s="93"/>
      <c r="AM6" s="93"/>
      <c r="AN6" s="93"/>
    </row>
    <row r="7" s="92" customFormat="1" ht="18.75" customHeight="1" spans="1:40">
      <c r="A7" s="96"/>
      <c r="B7" s="93"/>
      <c r="C7" s="93"/>
      <c r="D7" s="93"/>
      <c r="E7" s="93"/>
      <c r="F7" s="93"/>
      <c r="G7" s="93"/>
      <c r="H7" s="93"/>
      <c r="I7" s="93"/>
      <c r="J7" s="93"/>
      <c r="K7" s="93"/>
      <c r="L7" s="93"/>
      <c r="M7" s="93"/>
      <c r="N7" s="93"/>
      <c r="O7" s="93"/>
      <c r="P7" s="93"/>
      <c r="Q7" s="93"/>
      <c r="R7" s="93"/>
      <c r="S7" s="93"/>
      <c r="T7" s="93"/>
      <c r="U7" s="93"/>
      <c r="V7" s="93"/>
      <c r="W7" s="93"/>
      <c r="X7" s="93"/>
      <c r="Y7" s="93"/>
      <c r="Z7" s="93"/>
      <c r="AA7" s="93"/>
      <c r="AB7" s="93"/>
      <c r="AC7" s="93"/>
      <c r="AD7" s="93"/>
      <c r="AE7" s="93"/>
      <c r="AF7" s="93"/>
      <c r="AG7" s="93"/>
      <c r="AH7" s="93"/>
      <c r="AI7" s="93"/>
      <c r="AJ7" s="93"/>
      <c r="AK7" s="93"/>
      <c r="AL7" s="93"/>
      <c r="AM7" s="93"/>
      <c r="AN7" s="93"/>
    </row>
    <row r="8" s="92" customFormat="1" ht="18.75" customHeight="1" spans="1:40">
      <c r="A8" s="96"/>
      <c r="B8" s="93" t="s">
        <v>1</v>
      </c>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row>
  </sheetData>
  <mergeCells count="1">
    <mergeCell ref="A3:A8"/>
  </mergeCells>
  <pageMargins left="0.699305555555556" right="0.699305555555556"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
  <sheetViews>
    <sheetView workbookViewId="0">
      <selection activeCell="G190" sqref="G190"/>
    </sheetView>
  </sheetViews>
  <sheetFormatPr defaultColWidth="9" defaultRowHeight="14.25"/>
  <sheetData/>
  <pageMargins left="0.699305555555556" right="0.699305555555556"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pageSetUpPr fitToPage="1"/>
  </sheetPr>
  <dimension ref="A1:J14"/>
  <sheetViews>
    <sheetView zoomScale="115" zoomScaleNormal="115" topLeftCell="A12" workbookViewId="0">
      <selection activeCell="C6" sqref="C6:E6"/>
    </sheetView>
  </sheetViews>
  <sheetFormatPr defaultColWidth="9" defaultRowHeight="13.5"/>
  <cols>
    <col min="1" max="1" width="10" style="79" customWidth="1"/>
    <col min="2" max="2" width="26.75" style="79" customWidth="1"/>
    <col min="3" max="4" width="10" style="79" customWidth="1"/>
    <col min="5" max="5" width="16.5" style="79" customWidth="1"/>
    <col min="6" max="6" width="10" style="79" customWidth="1"/>
    <col min="7" max="7" width="19.125" style="79" customWidth="1"/>
    <col min="8" max="8" width="10" style="79" customWidth="1"/>
    <col min="9" max="9" width="17.5" style="79" customWidth="1"/>
    <col min="10" max="10" width="17.2583333333333" style="77"/>
    <col min="11" max="16384" width="9" style="77"/>
  </cols>
  <sheetData>
    <row r="1" s="76" customFormat="1" ht="87" customHeight="1" spans="1:9">
      <c r="A1" s="80" t="s">
        <v>90</v>
      </c>
      <c r="B1" s="80"/>
      <c r="C1" s="80"/>
      <c r="D1" s="80"/>
      <c r="E1" s="80"/>
      <c r="F1" s="80"/>
      <c r="G1" s="80"/>
      <c r="H1" s="80"/>
      <c r="I1" s="90"/>
    </row>
    <row r="2" ht="54" customHeight="1" spans="2:8">
      <c r="B2" s="81" t="s">
        <v>91</v>
      </c>
      <c r="C2" s="82" t="s">
        <v>92</v>
      </c>
      <c r="D2" s="83"/>
      <c r="E2" s="83"/>
      <c r="F2" s="83"/>
      <c r="G2" s="83"/>
      <c r="H2" s="81"/>
    </row>
    <row r="3" ht="48.75" customHeight="1" spans="2:8">
      <c r="B3" s="81" t="s">
        <v>93</v>
      </c>
      <c r="C3" s="82" t="s">
        <v>94</v>
      </c>
      <c r="D3" s="82"/>
      <c r="E3" s="82"/>
      <c r="F3" s="82"/>
      <c r="G3" s="82"/>
      <c r="H3" s="81"/>
    </row>
    <row r="4" s="77" customFormat="1" ht="48.75" customHeight="1" spans="1:9">
      <c r="A4" s="79"/>
      <c r="B4" s="81"/>
      <c r="C4" s="81"/>
      <c r="D4" s="81"/>
      <c r="E4" s="81"/>
      <c r="F4" s="81"/>
      <c r="G4" s="81"/>
      <c r="H4" s="81"/>
      <c r="I4" s="79"/>
    </row>
    <row r="5" s="77" customFormat="1" ht="48.75" customHeight="1" spans="1:9">
      <c r="A5" s="79"/>
      <c r="B5" s="81"/>
      <c r="C5" s="81"/>
      <c r="D5" s="81"/>
      <c r="E5" s="81"/>
      <c r="F5" s="81"/>
      <c r="G5" s="81"/>
      <c r="H5" s="81"/>
      <c r="I5" s="79"/>
    </row>
    <row r="6" s="78" customFormat="1" ht="40.5" customHeight="1" spans="1:10">
      <c r="A6" s="84"/>
      <c r="B6" s="85" t="s">
        <v>95</v>
      </c>
      <c r="C6" s="86">
        <f>'3、工程量清单计价表'!G18</f>
        <v>6310870.69472743</v>
      </c>
      <c r="D6" s="86"/>
      <c r="E6" s="86"/>
      <c r="F6" s="87"/>
      <c r="G6" s="85"/>
      <c r="H6" s="85"/>
      <c r="I6" s="84"/>
      <c r="J6" s="91"/>
    </row>
    <row r="7" s="78" customFormat="1" ht="40.5" customHeight="1" spans="1:9">
      <c r="A7" s="84"/>
      <c r="B7" s="85" t="s">
        <v>96</v>
      </c>
      <c r="C7" s="88" t="s">
        <v>97</v>
      </c>
      <c r="D7" s="88"/>
      <c r="E7" s="88"/>
      <c r="F7" s="88"/>
      <c r="G7" s="89"/>
      <c r="H7" s="85"/>
      <c r="I7" s="84"/>
    </row>
    <row r="8" s="78" customFormat="1" ht="19.5" spans="1:9">
      <c r="A8" s="84"/>
      <c r="B8" s="85"/>
      <c r="C8" s="85"/>
      <c r="D8" s="85"/>
      <c r="E8" s="85"/>
      <c r="F8" s="85"/>
      <c r="G8" s="85"/>
      <c r="H8" s="85"/>
      <c r="I8" s="84"/>
    </row>
    <row r="9" s="78" customFormat="1" ht="63.75" customHeight="1" spans="1:9">
      <c r="A9" s="84"/>
      <c r="B9" s="85"/>
      <c r="C9" s="85"/>
      <c r="D9" s="85"/>
      <c r="E9" s="85"/>
      <c r="F9" s="85"/>
      <c r="G9" s="85"/>
      <c r="H9" s="85"/>
      <c r="I9" s="84"/>
    </row>
    <row r="10" s="78" customFormat="1" ht="45" customHeight="1" spans="1:9">
      <c r="A10" s="84"/>
      <c r="B10" s="85" t="s">
        <v>98</v>
      </c>
      <c r="C10" s="83" t="s">
        <v>99</v>
      </c>
      <c r="D10" s="83"/>
      <c r="E10" s="83"/>
      <c r="F10" s="83"/>
      <c r="G10" s="83"/>
      <c r="H10" s="85"/>
      <c r="I10" s="84"/>
    </row>
    <row r="11" s="78" customFormat="1" ht="42.75" customHeight="1" spans="1:9">
      <c r="A11" s="84"/>
      <c r="B11" s="85" t="s">
        <v>100</v>
      </c>
      <c r="C11" s="83" t="s">
        <v>101</v>
      </c>
      <c r="D11" s="83"/>
      <c r="E11" s="83"/>
      <c r="F11" s="83"/>
      <c r="G11" s="83"/>
      <c r="H11" s="85"/>
      <c r="I11" s="84"/>
    </row>
    <row r="12" s="78" customFormat="1" ht="42.75" customHeight="1" spans="1:9">
      <c r="A12" s="84"/>
      <c r="B12" s="85" t="s">
        <v>102</v>
      </c>
      <c r="C12" s="83" t="s">
        <v>103</v>
      </c>
      <c r="D12" s="83"/>
      <c r="E12" s="83"/>
      <c r="F12" s="83"/>
      <c r="G12" s="83"/>
      <c r="H12" s="85"/>
      <c r="I12" s="84"/>
    </row>
    <row r="13" s="78" customFormat="1" ht="42.75" customHeight="1" spans="1:9">
      <c r="A13" s="84"/>
      <c r="B13" s="85" t="s">
        <v>104</v>
      </c>
      <c r="C13" s="83" t="s">
        <v>105</v>
      </c>
      <c r="D13" s="83"/>
      <c r="E13" s="83"/>
      <c r="F13" s="83"/>
      <c r="G13" s="83"/>
      <c r="H13" s="85"/>
      <c r="I13" s="84"/>
    </row>
    <row r="14" s="77" customFormat="1" ht="42.75" customHeight="1" spans="1:9">
      <c r="A14" s="79"/>
      <c r="B14" s="79"/>
      <c r="C14" s="79"/>
      <c r="D14" s="79"/>
      <c r="E14" s="79"/>
      <c r="F14" s="79"/>
      <c r="G14" s="79"/>
      <c r="H14" s="79"/>
      <c r="I14" s="79"/>
    </row>
  </sheetData>
  <mergeCells count="9">
    <mergeCell ref="A1:H1"/>
    <mergeCell ref="C2:G2"/>
    <mergeCell ref="C3:G3"/>
    <mergeCell ref="C6:E6"/>
    <mergeCell ref="B9:H9"/>
    <mergeCell ref="C10:G10"/>
    <mergeCell ref="C11:G11"/>
    <mergeCell ref="C12:G12"/>
    <mergeCell ref="C13:G13"/>
  </mergeCells>
  <pageMargins left="0.75" right="0.75" top="1" bottom="1" header="0.5" footer="0.5"/>
  <pageSetup paperSize="9" scale="72"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pageSetUpPr fitToPage="1"/>
  </sheetPr>
  <dimension ref="A1:XFD23"/>
  <sheetViews>
    <sheetView zoomScale="160" zoomScaleNormal="160" workbookViewId="0">
      <selection activeCell="A1" sqref="A1:H1"/>
    </sheetView>
  </sheetViews>
  <sheetFormatPr defaultColWidth="8.63333333333333" defaultRowHeight="14.25"/>
  <cols>
    <col min="1" max="2" width="8.63333333333333" style="68"/>
    <col min="3" max="3" width="11.2416666666667" style="68" customWidth="1"/>
    <col min="4" max="4" width="14.325" style="68" customWidth="1"/>
    <col min="5" max="5" width="11.4416666666667" style="68" customWidth="1"/>
    <col min="6" max="6" width="9.38333333333333" style="68" customWidth="1"/>
    <col min="7" max="7" width="10.3" style="68" customWidth="1"/>
    <col min="8" max="8" width="16.1416666666667" style="68" customWidth="1"/>
    <col min="9" max="16382" width="8.63333333333333" style="67"/>
    <col min="16383" max="16384" width="8.63333333333333" style="69"/>
  </cols>
  <sheetData>
    <row r="1" s="67" customFormat="1" ht="29" customHeight="1" spans="1:16384">
      <c r="A1" s="70" t="str">
        <f>+'1、封面'!C3</f>
        <v>悠然居项目外墙保温及外墙漆施工工程</v>
      </c>
      <c r="B1" s="71"/>
      <c r="C1" s="70"/>
      <c r="D1" s="70"/>
      <c r="E1" s="70"/>
      <c r="F1" s="70"/>
      <c r="G1" s="70"/>
      <c r="H1" s="70"/>
      <c r="XFC1" s="69"/>
      <c r="XFD1" s="69"/>
    </row>
    <row r="2" s="67" customFormat="1" ht="18.75" spans="1:16384">
      <c r="A2" s="72" t="s">
        <v>106</v>
      </c>
      <c r="B2" s="72"/>
      <c r="C2" s="72"/>
      <c r="D2" s="72"/>
      <c r="E2" s="72"/>
      <c r="F2" s="72"/>
      <c r="G2" s="72"/>
      <c r="H2" s="72"/>
      <c r="XFC2" s="69"/>
      <c r="XFD2" s="69"/>
    </row>
    <row r="3" s="67" customFormat="1" ht="18.75" spans="1:16384">
      <c r="A3" s="73" t="s">
        <v>107</v>
      </c>
      <c r="B3" s="73"/>
      <c r="C3" s="73"/>
      <c r="D3" s="73"/>
      <c r="E3" s="73"/>
      <c r="F3" s="73"/>
      <c r="G3" s="73"/>
      <c r="H3" s="73"/>
      <c r="XFC3" s="69"/>
      <c r="XFD3" s="69"/>
    </row>
    <row r="4" s="67" customFormat="1" ht="30.95" customHeight="1" spans="1:16384">
      <c r="A4" s="74" t="s">
        <v>108</v>
      </c>
      <c r="B4" s="74"/>
      <c r="C4" s="74"/>
      <c r="D4" s="74"/>
      <c r="E4" s="74"/>
      <c r="F4" s="74"/>
      <c r="G4" s="74"/>
      <c r="H4" s="74"/>
      <c r="XFC4" s="69"/>
      <c r="XFD4" s="69"/>
    </row>
    <row r="5" s="67" customFormat="1" ht="41" customHeight="1" spans="1:16384">
      <c r="A5" s="74" t="s">
        <v>109</v>
      </c>
      <c r="B5" s="74"/>
      <c r="C5" s="74"/>
      <c r="D5" s="74"/>
      <c r="E5" s="74"/>
      <c r="F5" s="74"/>
      <c r="G5" s="74"/>
      <c r="H5" s="74"/>
      <c r="XFC5" s="69"/>
      <c r="XFD5" s="69"/>
    </row>
    <row r="6" s="67" customFormat="1" ht="20" customHeight="1" spans="1:16384">
      <c r="A6" s="74" t="s">
        <v>110</v>
      </c>
      <c r="B6" s="74"/>
      <c r="C6" s="74"/>
      <c r="D6" s="74"/>
      <c r="E6" s="74"/>
      <c r="F6" s="74"/>
      <c r="G6" s="74"/>
      <c r="H6" s="74"/>
      <c r="XFC6" s="69"/>
      <c r="XFD6" s="69"/>
    </row>
    <row r="7" s="67" customFormat="1" ht="47.1" customHeight="1" spans="1:16384">
      <c r="A7" s="74" t="s">
        <v>111</v>
      </c>
      <c r="B7" s="74"/>
      <c r="C7" s="74"/>
      <c r="D7" s="74"/>
      <c r="E7" s="74"/>
      <c r="F7" s="74"/>
      <c r="G7" s="74"/>
      <c r="H7" s="74"/>
      <c r="XFC7" s="69"/>
      <c r="XFD7" s="69"/>
    </row>
    <row r="8" s="67" customFormat="1" ht="23" customHeight="1" spans="1:16384">
      <c r="A8" s="74" t="s">
        <v>112</v>
      </c>
      <c r="B8" s="74"/>
      <c r="C8" s="74"/>
      <c r="D8" s="74"/>
      <c r="E8" s="74"/>
      <c r="F8" s="74"/>
      <c r="G8" s="74"/>
      <c r="H8" s="74"/>
      <c r="XFC8" s="69"/>
      <c r="XFD8" s="69"/>
    </row>
    <row r="9" s="67" customFormat="1" ht="27" customHeight="1" spans="1:16384">
      <c r="A9" s="74" t="s">
        <v>113</v>
      </c>
      <c r="B9" s="74"/>
      <c r="C9" s="74"/>
      <c r="D9" s="74"/>
      <c r="E9" s="74"/>
      <c r="F9" s="74"/>
      <c r="G9" s="74"/>
      <c r="H9" s="74"/>
      <c r="XFC9" s="69"/>
      <c r="XFD9" s="69"/>
    </row>
    <row r="10" s="67" customFormat="1" ht="31" customHeight="1" spans="1:16384">
      <c r="A10" s="74" t="s">
        <v>114</v>
      </c>
      <c r="B10" s="74"/>
      <c r="C10" s="74"/>
      <c r="D10" s="74"/>
      <c r="E10" s="74"/>
      <c r="F10" s="74"/>
      <c r="G10" s="74"/>
      <c r="H10" s="74"/>
      <c r="XFC10" s="69"/>
      <c r="XFD10" s="69"/>
    </row>
    <row r="11" s="67" customFormat="1" ht="26" customHeight="1" spans="1:16384">
      <c r="A11" s="74" t="s">
        <v>115</v>
      </c>
      <c r="B11" s="74"/>
      <c r="C11" s="74"/>
      <c r="D11" s="74"/>
      <c r="E11" s="74"/>
      <c r="F11" s="74"/>
      <c r="G11" s="74"/>
      <c r="H11" s="74"/>
      <c r="XFC11" s="69"/>
      <c r="XFD11" s="69"/>
    </row>
    <row r="12" s="67" customFormat="1" ht="25" customHeight="1" spans="1:16384">
      <c r="A12" s="73" t="s">
        <v>116</v>
      </c>
      <c r="B12" s="73"/>
      <c r="C12" s="73"/>
      <c r="D12" s="73"/>
      <c r="E12" s="73"/>
      <c r="F12" s="73"/>
      <c r="G12" s="73"/>
      <c r="H12" s="73"/>
      <c r="XFC12" s="69"/>
      <c r="XFD12" s="69"/>
    </row>
    <row r="13" s="67" customFormat="1" ht="22" customHeight="1" spans="1:16384">
      <c r="A13" s="74" t="s">
        <v>117</v>
      </c>
      <c r="B13" s="74"/>
      <c r="C13" s="74"/>
      <c r="D13" s="74"/>
      <c r="E13" s="74"/>
      <c r="F13" s="74"/>
      <c r="G13" s="74"/>
      <c r="H13" s="74"/>
      <c r="XFC13" s="69"/>
      <c r="XFD13" s="69"/>
    </row>
    <row r="14" s="67" customFormat="1" ht="38" customHeight="1" spans="1:16384">
      <c r="A14" s="74" t="s">
        <v>118</v>
      </c>
      <c r="B14" s="74"/>
      <c r="C14" s="74"/>
      <c r="D14" s="74"/>
      <c r="E14" s="74"/>
      <c r="F14" s="74"/>
      <c r="G14" s="74"/>
      <c r="H14" s="74"/>
      <c r="XFC14" s="69"/>
      <c r="XFD14" s="69"/>
    </row>
    <row r="15" s="67" customFormat="1" ht="35" customHeight="1" spans="1:16384">
      <c r="A15" s="74" t="s">
        <v>119</v>
      </c>
      <c r="B15" s="74"/>
      <c r="C15" s="74"/>
      <c r="D15" s="74"/>
      <c r="E15" s="74"/>
      <c r="F15" s="74"/>
      <c r="G15" s="74"/>
      <c r="H15" s="74"/>
      <c r="XFC15" s="69"/>
      <c r="XFD15" s="69"/>
    </row>
    <row r="16" s="67" customFormat="1" ht="20" customHeight="1" spans="1:16384">
      <c r="A16" s="74" t="s">
        <v>120</v>
      </c>
      <c r="B16" s="74"/>
      <c r="C16" s="74"/>
      <c r="D16" s="74"/>
      <c r="E16" s="74"/>
      <c r="F16" s="74"/>
      <c r="G16" s="74"/>
      <c r="H16" s="74"/>
      <c r="XFC16" s="69"/>
      <c r="XFD16" s="69"/>
    </row>
    <row r="17" s="67" customFormat="1" ht="23" customHeight="1" spans="1:16384">
      <c r="A17" s="74" t="s">
        <v>121</v>
      </c>
      <c r="B17" s="74"/>
      <c r="C17" s="74"/>
      <c r="D17" s="74"/>
      <c r="E17" s="74"/>
      <c r="F17" s="74"/>
      <c r="G17" s="74"/>
      <c r="H17" s="74"/>
      <c r="XFC17" s="69"/>
      <c r="XFD17" s="69"/>
    </row>
    <row r="18" s="67" customFormat="1" ht="33" customHeight="1" spans="1:16384">
      <c r="A18" s="74" t="s">
        <v>122</v>
      </c>
      <c r="B18" s="74"/>
      <c r="C18" s="74"/>
      <c r="D18" s="74"/>
      <c r="E18" s="74"/>
      <c r="F18" s="74"/>
      <c r="G18" s="74"/>
      <c r="H18" s="74"/>
      <c r="XFC18" s="69"/>
      <c r="XFD18" s="69"/>
    </row>
    <row r="19" s="67" customFormat="1" ht="20" customHeight="1" spans="1:16384">
      <c r="A19" s="74" t="s">
        <v>123</v>
      </c>
      <c r="B19" s="74"/>
      <c r="C19" s="74"/>
      <c r="D19" s="74"/>
      <c r="E19" s="74"/>
      <c r="F19" s="74"/>
      <c r="G19" s="74"/>
      <c r="H19" s="74"/>
      <c r="XFC19" s="69"/>
      <c r="XFD19" s="69"/>
    </row>
    <row r="20" s="67" customFormat="1" ht="20" customHeight="1" spans="1:16384">
      <c r="A20" s="74" t="s">
        <v>124</v>
      </c>
      <c r="B20" s="74"/>
      <c r="C20" s="74"/>
      <c r="D20" s="74"/>
      <c r="E20" s="74"/>
      <c r="F20" s="74"/>
      <c r="G20" s="74"/>
      <c r="H20" s="74"/>
      <c r="XFC20" s="69"/>
      <c r="XFD20" s="69"/>
    </row>
    <row r="21" s="67" customFormat="1" ht="69" customHeight="1" spans="1:16384">
      <c r="A21" s="74" t="s">
        <v>125</v>
      </c>
      <c r="B21" s="74"/>
      <c r="C21" s="74"/>
      <c r="D21" s="74"/>
      <c r="E21" s="74"/>
      <c r="F21" s="74"/>
      <c r="G21" s="74"/>
      <c r="H21" s="74"/>
      <c r="XFC21" s="69"/>
      <c r="XFD21" s="69"/>
    </row>
    <row r="22" s="67" customFormat="1" ht="40" customHeight="1" spans="1:16384">
      <c r="A22" s="74" t="s">
        <v>126</v>
      </c>
      <c r="B22" s="74"/>
      <c r="C22" s="74"/>
      <c r="D22" s="74"/>
      <c r="E22" s="74"/>
      <c r="F22" s="74"/>
      <c r="G22" s="74"/>
      <c r="H22" s="74"/>
      <c r="XFC22" s="69"/>
      <c r="XFD22" s="69"/>
    </row>
    <row r="23" s="67" customFormat="1" ht="21" customHeight="1" spans="1:16384">
      <c r="A23" s="75" t="s">
        <v>127</v>
      </c>
      <c r="B23" s="75"/>
      <c r="C23" s="75"/>
      <c r="D23" s="75"/>
      <c r="E23" s="75"/>
      <c r="F23" s="75"/>
      <c r="G23" s="75"/>
      <c r="H23" s="75"/>
      <c r="XFC23" s="69"/>
      <c r="XFD23" s="69"/>
    </row>
  </sheetData>
  <mergeCells count="23">
    <mergeCell ref="A1:H1"/>
    <mergeCell ref="A2:H2"/>
    <mergeCell ref="A3:H3"/>
    <mergeCell ref="A4:H4"/>
    <mergeCell ref="A5:H5"/>
    <mergeCell ref="A6:H6"/>
    <mergeCell ref="A7:H7"/>
    <mergeCell ref="A8:H8"/>
    <mergeCell ref="A9:H9"/>
    <mergeCell ref="A10:H10"/>
    <mergeCell ref="A11:H11"/>
    <mergeCell ref="A12:H12"/>
    <mergeCell ref="A13:H13"/>
    <mergeCell ref="A14:H14"/>
    <mergeCell ref="A15:H15"/>
    <mergeCell ref="A16:H16"/>
    <mergeCell ref="A17:H17"/>
    <mergeCell ref="A18:H18"/>
    <mergeCell ref="A19:H19"/>
    <mergeCell ref="A20:H20"/>
    <mergeCell ref="A21:H21"/>
    <mergeCell ref="A22:H22"/>
    <mergeCell ref="A23:H23"/>
  </mergeCells>
  <hyperlinks>
    <hyperlink ref="B1" location="'索引'!A1" tooltip="返回 索引"/>
  </hyperlinks>
  <pageMargins left="0.75" right="0.75" top="1" bottom="1" header="0.5" footer="0.5"/>
  <pageSetup paperSize="9" scale="89"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ummaryRight="0"/>
    <pageSetUpPr fitToPage="1"/>
  </sheetPr>
  <dimension ref="A1:I19"/>
  <sheetViews>
    <sheetView tabSelected="1" zoomScale="115" zoomScaleNormal="115" workbookViewId="0">
      <pane xSplit="1" ySplit="2" topLeftCell="B3" activePane="bottomRight" state="frozen"/>
      <selection/>
      <selection pane="topRight"/>
      <selection pane="bottomLeft"/>
      <selection pane="bottomRight" activeCell="I16" sqref="I16"/>
    </sheetView>
  </sheetViews>
  <sheetFormatPr defaultColWidth="9" defaultRowHeight="14.25"/>
  <cols>
    <col min="1" max="1" width="4.875" style="30" customWidth="1"/>
    <col min="2" max="2" width="8.125" style="32" customWidth="1"/>
    <col min="3" max="3" width="48.6916666666667" style="33" customWidth="1"/>
    <col min="4" max="4" width="4.875" style="30" customWidth="1"/>
    <col min="5" max="5" width="13.075" style="31" customWidth="1"/>
    <col min="6" max="6" width="9.80833333333333" style="34" customWidth="1"/>
    <col min="7" max="7" width="13.1666666666667" style="35" customWidth="1"/>
    <col min="8" max="8" width="4.875" style="30" customWidth="1"/>
    <col min="9" max="10" width="13.6166666666667" style="30"/>
    <col min="11" max="16384" width="9" style="30"/>
  </cols>
  <sheetData>
    <row r="1" ht="45" customHeight="1" spans="1:8">
      <c r="A1" s="36" t="str">
        <f>+'2、编制说明'!A1</f>
        <v>悠然居项目外墙保温及外墙漆施工工程</v>
      </c>
      <c r="B1" s="36"/>
      <c r="C1" s="37"/>
      <c r="D1" s="36"/>
      <c r="E1" s="38"/>
      <c r="F1" s="39"/>
      <c r="G1" s="39"/>
      <c r="H1" s="36"/>
    </row>
    <row r="2" s="29" customFormat="1" ht="35" customHeight="1" spans="1:8">
      <c r="A2" s="40" t="s">
        <v>128</v>
      </c>
      <c r="B2" s="40" t="s">
        <v>129</v>
      </c>
      <c r="C2" s="40" t="s">
        <v>130</v>
      </c>
      <c r="D2" s="40" t="s">
        <v>131</v>
      </c>
      <c r="E2" s="41" t="s">
        <v>132</v>
      </c>
      <c r="F2" s="42" t="s">
        <v>133</v>
      </c>
      <c r="G2" s="42" t="s">
        <v>134</v>
      </c>
      <c r="H2" s="40" t="s">
        <v>135</v>
      </c>
    </row>
    <row r="3" s="29" customFormat="1" ht="22" customHeight="1" spans="1:8">
      <c r="A3" s="40" t="s">
        <v>136</v>
      </c>
      <c r="B3" s="40"/>
      <c r="C3" s="43" t="s">
        <v>137</v>
      </c>
      <c r="D3" s="40"/>
      <c r="E3" s="41"/>
      <c r="F3" s="42"/>
      <c r="G3" s="42"/>
      <c r="H3" s="40"/>
    </row>
    <row r="4" ht="72" customHeight="1" spans="1:8">
      <c r="A4" s="44">
        <v>1</v>
      </c>
      <c r="B4" s="45" t="s">
        <v>138</v>
      </c>
      <c r="C4" s="18" t="s">
        <v>139</v>
      </c>
      <c r="D4" s="12" t="s">
        <v>140</v>
      </c>
      <c r="E4" s="46">
        <v>14003.2029</v>
      </c>
      <c r="F4" s="47">
        <f>'4、综合单价分析表'!F16</f>
        <v>58.31124168</v>
      </c>
      <c r="G4" s="47">
        <f>+E4*F4</f>
        <v>816544.148595977</v>
      </c>
      <c r="H4" s="48"/>
    </row>
    <row r="5" ht="64" customHeight="1" spans="1:8">
      <c r="A5" s="44">
        <v>2</v>
      </c>
      <c r="B5" s="45" t="s">
        <v>141</v>
      </c>
      <c r="C5" s="18" t="s">
        <v>142</v>
      </c>
      <c r="D5" s="12" t="s">
        <v>140</v>
      </c>
      <c r="E5" s="46">
        <v>19742.72258</v>
      </c>
      <c r="F5" s="47">
        <v>70.31</v>
      </c>
      <c r="G5" s="47">
        <f t="shared" ref="G5:G16" si="0">+E5*F5</f>
        <v>1388110.8245998</v>
      </c>
      <c r="H5" s="48"/>
    </row>
    <row r="6" ht="70" customHeight="1" spans="1:8">
      <c r="A6" s="44">
        <v>2</v>
      </c>
      <c r="B6" s="45" t="s">
        <v>143</v>
      </c>
      <c r="C6" s="18" t="s">
        <v>144</v>
      </c>
      <c r="D6" s="12" t="s">
        <v>140</v>
      </c>
      <c r="E6" s="49">
        <v>1</v>
      </c>
      <c r="F6" s="47">
        <f>'4、综合单价分析表'!F76</f>
        <v>37.8344321</v>
      </c>
      <c r="G6" s="47">
        <f t="shared" si="0"/>
        <v>37.8344321</v>
      </c>
      <c r="H6" s="48"/>
    </row>
    <row r="7" ht="60" spans="1:8">
      <c r="A7" s="44">
        <v>3</v>
      </c>
      <c r="B7" s="45" t="s">
        <v>145</v>
      </c>
      <c r="C7" s="18" t="s">
        <v>146</v>
      </c>
      <c r="D7" s="12" t="s">
        <v>140</v>
      </c>
      <c r="E7" s="46">
        <v>4960.9666</v>
      </c>
      <c r="F7" s="47">
        <f>'4、综合单价分析表'!F48</f>
        <v>52.5625686</v>
      </c>
      <c r="G7" s="47">
        <f t="shared" si="0"/>
        <v>260761.147234809</v>
      </c>
      <c r="H7" s="48"/>
    </row>
    <row r="8" ht="46" customHeight="1" spans="1:8">
      <c r="A8" s="44">
        <v>4</v>
      </c>
      <c r="B8" s="45" t="s">
        <v>147</v>
      </c>
      <c r="C8" s="18" t="s">
        <v>148</v>
      </c>
      <c r="D8" s="12" t="s">
        <v>140</v>
      </c>
      <c r="E8" s="46">
        <v>448.2416</v>
      </c>
      <c r="F8" s="47">
        <f>F5</f>
        <v>70.31</v>
      </c>
      <c r="G8" s="47">
        <f t="shared" si="0"/>
        <v>31515.866896</v>
      </c>
      <c r="H8" s="48"/>
    </row>
    <row r="9" ht="36" spans="1:8">
      <c r="A9" s="44">
        <v>4</v>
      </c>
      <c r="B9" s="45" t="s">
        <v>149</v>
      </c>
      <c r="C9" s="18" t="s">
        <v>150</v>
      </c>
      <c r="D9" s="12" t="s">
        <v>140</v>
      </c>
      <c r="E9" s="49">
        <v>1</v>
      </c>
      <c r="F9" s="47">
        <f>'4、综合单价分析表'!F61</f>
        <v>23.4183993</v>
      </c>
      <c r="G9" s="47">
        <f t="shared" si="0"/>
        <v>23.4183993</v>
      </c>
      <c r="H9" s="48"/>
    </row>
    <row r="10" s="30" customFormat="1" ht="36" customHeight="1" spans="1:8">
      <c r="A10" s="44" t="s">
        <v>151</v>
      </c>
      <c r="B10" s="45"/>
      <c r="C10" s="50" t="s">
        <v>152</v>
      </c>
      <c r="D10" s="12"/>
      <c r="E10" s="49"/>
      <c r="F10" s="47"/>
      <c r="G10" s="47"/>
      <c r="H10" s="51"/>
    </row>
    <row r="11" s="30" customFormat="1" ht="96" spans="1:8">
      <c r="A11" s="44">
        <v>1</v>
      </c>
      <c r="B11" s="45" t="s">
        <v>152</v>
      </c>
      <c r="C11" s="18" t="s">
        <v>153</v>
      </c>
      <c r="D11" s="12" t="s">
        <v>140</v>
      </c>
      <c r="E11" s="49">
        <v>12041.551</v>
      </c>
      <c r="F11" s="47">
        <f>'4、综合单价分析表'!F118</f>
        <v>97.974795624</v>
      </c>
      <c r="G11" s="47">
        <f t="shared" si="0"/>
        <v>1179768.49822097</v>
      </c>
      <c r="H11" s="51"/>
    </row>
    <row r="12" s="30" customFormat="1" ht="96" spans="1:8">
      <c r="A12" s="44">
        <v>2</v>
      </c>
      <c r="B12" s="45" t="s">
        <v>154</v>
      </c>
      <c r="C12" s="18" t="s">
        <v>153</v>
      </c>
      <c r="D12" s="12" t="s">
        <v>140</v>
      </c>
      <c r="E12" s="49">
        <v>15674.239</v>
      </c>
      <c r="F12" s="47">
        <v>100.97</v>
      </c>
      <c r="G12" s="47">
        <f t="shared" si="0"/>
        <v>1582627.91183</v>
      </c>
      <c r="H12" s="51"/>
    </row>
    <row r="13" s="30" customFormat="1" ht="120" spans="1:8">
      <c r="A13" s="44">
        <v>3</v>
      </c>
      <c r="B13" s="45" t="s">
        <v>155</v>
      </c>
      <c r="C13" s="18" t="s">
        <v>156</v>
      </c>
      <c r="D13" s="12" t="s">
        <v>140</v>
      </c>
      <c r="E13" s="46">
        <v>3540.817</v>
      </c>
      <c r="F13" s="47">
        <f>'4、综合单价分析表'!F150</f>
        <v>105.62327919</v>
      </c>
      <c r="G13" s="47">
        <f>+E13*F13</f>
        <v>373992.702551698</v>
      </c>
      <c r="H13" s="51"/>
    </row>
    <row r="14" s="30" customFormat="1" ht="120" spans="1:8">
      <c r="A14" s="44">
        <v>4</v>
      </c>
      <c r="B14" s="45" t="s">
        <v>155</v>
      </c>
      <c r="C14" s="18" t="s">
        <v>157</v>
      </c>
      <c r="D14" s="12" t="s">
        <v>140</v>
      </c>
      <c r="E14" s="49">
        <v>2989.96</v>
      </c>
      <c r="F14" s="47">
        <f>'4、综合单价分析表'!F134</f>
        <v>98.88977367</v>
      </c>
      <c r="G14" s="47">
        <f>+E14*F14</f>
        <v>295676.467682353</v>
      </c>
      <c r="H14" s="52"/>
    </row>
    <row r="15" s="30" customFormat="1" ht="48" spans="1:8">
      <c r="A15" s="44">
        <v>5</v>
      </c>
      <c r="B15" s="45" t="s">
        <v>158</v>
      </c>
      <c r="C15" s="18" t="s">
        <v>159</v>
      </c>
      <c r="D15" s="12" t="s">
        <v>140</v>
      </c>
      <c r="E15" s="46">
        <v>3449.2629</v>
      </c>
      <c r="F15" s="47">
        <f>'4、综合单价分析表'!F165</f>
        <v>62.91717924</v>
      </c>
      <c r="G15" s="47">
        <f>+E15*F15</f>
        <v>217017.892125182</v>
      </c>
      <c r="H15" s="52"/>
    </row>
    <row r="16" s="31" customFormat="1" ht="84" spans="1:8">
      <c r="A16" s="44">
        <v>6</v>
      </c>
      <c r="B16" s="53" t="s">
        <v>160</v>
      </c>
      <c r="C16" s="54" t="s">
        <v>161</v>
      </c>
      <c r="D16" s="55" t="s">
        <v>140</v>
      </c>
      <c r="E16" s="49">
        <v>1438.6</v>
      </c>
      <c r="F16" s="56">
        <f>'4、综合单价分析表'!F181</f>
        <v>114.547464312</v>
      </c>
      <c r="G16" s="47">
        <f>+E16*F16</f>
        <v>164787.982159243</v>
      </c>
      <c r="H16" s="57"/>
    </row>
    <row r="17" ht="35" customHeight="1" spans="1:8">
      <c r="A17" s="44" t="s">
        <v>162</v>
      </c>
      <c r="B17" s="45"/>
      <c r="C17" s="50" t="s">
        <v>163</v>
      </c>
      <c r="D17" s="12" t="s">
        <v>164</v>
      </c>
      <c r="E17" s="49">
        <v>1</v>
      </c>
      <c r="F17" s="47">
        <v>6</v>
      </c>
      <c r="G17" s="47">
        <f>+E17*F17</f>
        <v>6</v>
      </c>
      <c r="H17" s="52"/>
    </row>
    <row r="18" ht="35" customHeight="1" spans="1:9">
      <c r="A18" s="12" t="s">
        <v>165</v>
      </c>
      <c r="B18" s="12"/>
      <c r="C18" s="50" t="s">
        <v>1</v>
      </c>
      <c r="D18" s="12" t="s">
        <v>166</v>
      </c>
      <c r="E18" s="49"/>
      <c r="F18" s="58"/>
      <c r="G18" s="59">
        <f>SUM(G4:G17)</f>
        <v>6310870.69472743</v>
      </c>
      <c r="H18" s="60"/>
      <c r="I18" s="35"/>
    </row>
    <row r="19" s="30" customFormat="1" ht="122" customHeight="1" spans="1:8">
      <c r="A19" s="61" t="s">
        <v>167</v>
      </c>
      <c r="B19" s="62"/>
      <c r="C19" s="63"/>
      <c r="D19" s="63"/>
      <c r="E19" s="63"/>
      <c r="F19" s="64"/>
      <c r="G19" s="65"/>
      <c r="H19" s="66"/>
    </row>
  </sheetData>
  <mergeCells count="2">
    <mergeCell ref="A1:H1"/>
    <mergeCell ref="A19:H19"/>
  </mergeCells>
  <pageMargins left="0.699305555555556" right="0.699305555555556" top="0.75" bottom="0.75" header="0.3" footer="0.3"/>
  <pageSetup paperSize="9" scale="66" fitToHeight="0" orientation="portrait"/>
  <headerFooter/>
</worksheet>
</file>

<file path=docProps/app.xml><?xml version="1.0" encoding="utf-8"?>
<Properties xmlns="http://schemas.openxmlformats.org/officeDocument/2006/extended-properties" xmlns:vt="http://schemas.openxmlformats.org/officeDocument/2006/docPropsVTypes">
  <Company>www.ftpdown.com</Company>
  <Application>Microsoft Excel</Application>
  <HeadingPairs>
    <vt:vector size="2" baseType="variant">
      <vt:variant>
        <vt:lpstr>工作表</vt:lpstr>
      </vt:variant>
      <vt:variant>
        <vt:i4>11</vt:i4>
      </vt:variant>
    </vt:vector>
  </HeadingPairs>
  <TitlesOfParts>
    <vt:vector size="11" baseType="lpstr">
      <vt:lpstr>税率</vt:lpstr>
      <vt:lpstr>收入及土地测算</vt:lpstr>
      <vt:lpstr>销售计划表</vt:lpstr>
      <vt:lpstr>工程及开发计划</vt:lpstr>
      <vt:lpstr>管理费用</vt:lpstr>
      <vt:lpstr>现金流预测</vt:lpstr>
      <vt:lpstr>1、封面</vt:lpstr>
      <vt:lpstr>2、编制说明</vt:lpstr>
      <vt:lpstr>3、工程量清单计价表</vt:lpstr>
      <vt:lpstr>4、综合单价分析表</vt:lpstr>
      <vt:lpstr>5、主要材料价格表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huaming</dc:creator>
  <cp:lastModifiedBy>向向</cp:lastModifiedBy>
  <cp:revision>1</cp:revision>
  <dcterms:created xsi:type="dcterms:W3CDTF">2007-11-01T01:46:00Z</dcterms:created>
  <cp:lastPrinted>2020-11-11T07:53:00Z</cp:lastPrinted>
  <dcterms:modified xsi:type="dcterms:W3CDTF">2024-10-24T09:20:57Z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KSORubyTemplateID" linkTarget="0">
    <vt:lpwstr>14</vt:lpwstr>
  </property>
  <property fmtid="{D5CDD505-2E9C-101B-9397-08002B2CF9AE}" pid="4" name="ICV">
    <vt:lpwstr>CA2F963B4A1A4358A47692C5BD2BB4FB_13</vt:lpwstr>
  </property>
  <property fmtid="{D5CDD505-2E9C-101B-9397-08002B2CF9AE}" pid="5" name="commondata">
    <vt:lpwstr>eyJoZGlkIjoiZDU5ODE0N2QzZTY2Y2Y3NjY0ZjQ3OTEzYmE5Njk3ZWUifQ==</vt:lpwstr>
  </property>
  <property fmtid="{D5CDD505-2E9C-101B-9397-08002B2CF9AE}" pid="6" name="KSOReadingLayout">
    <vt:bool>true</vt:bool>
  </property>
</Properties>
</file>