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7945" windowHeight="12375" activeTab="1"/>
  </bookViews>
  <sheets>
    <sheet name="2资料存档目录" sheetId="1" r:id="rId1"/>
    <sheet name="3结算汇总表" sheetId="3" r:id="rId2"/>
    <sheet name="4结算明细汇总表" sheetId="9" r:id="rId3"/>
    <sheet name="2023.9" sheetId="10" r:id="rId4"/>
    <sheet name="2024.5" sheetId="14" r:id="rId5"/>
    <sheet name="2024.6" sheetId="11" r:id="rId6"/>
  </sheets>
  <externalReferences>
    <externalReference r:id="rId7"/>
  </externalReferences>
  <definedNames>
    <definedName name="_xlnm._FilterDatabase" localSheetId="2" hidden="1">'4结算明细汇总表'!$A$2:$K$12</definedName>
    <definedName name="_xlnm.Print_Area" localSheetId="0">'2资料存档目录'!$A$1:$F$17</definedName>
    <definedName name="_xlnm.Print_Area" localSheetId="1">'3结算汇总表'!$A$1:$H$34</definedName>
    <definedName name="合同编号">[1]合同台帐!#REF!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<sst xmlns="http://schemas.openxmlformats.org/spreadsheetml/2006/main" count="248" uniqueCount="146">
  <si>
    <t>栾川山水文苑景观示范区
2023年花草采购资料存档目录</t>
  </si>
  <si>
    <t>序号</t>
  </si>
  <si>
    <t>名称</t>
  </si>
  <si>
    <t>份/页</t>
  </si>
  <si>
    <t>页码</t>
  </si>
  <si>
    <t>原件/复印件</t>
  </si>
  <si>
    <t>备注</t>
  </si>
  <si>
    <t>栾川山水文苑景观示范区2023年草花采购结算审批表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</si>
  <si>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</si>
  <si>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</si>
  <si>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</si>
  <si>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</si>
  <si>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</si>
  <si>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</si>
  <si>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</si>
  <si>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</si>
  <si>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</si>
  <si>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</si>
  <si>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</si>
  <si>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结算申请报告</t>
  </si>
  <si>
    <t>第6页</t>
  </si>
  <si>
    <t>结算通知书</t>
  </si>
  <si>
    <t>第7页</t>
  </si>
  <si>
    <t>授权委托书</t>
  </si>
  <si>
    <t>第8页</t>
  </si>
  <si>
    <t>往来账目明细</t>
  </si>
  <si>
    <t>第9页</t>
  </si>
  <si>
    <t>结算资料核对确认单</t>
  </si>
  <si>
    <t>第10页</t>
  </si>
  <si>
    <t>合同复印件</t>
  </si>
  <si>
    <t>1份12页</t>
  </si>
  <si>
    <t>第11-22页</t>
  </si>
  <si>
    <t>复印件</t>
  </si>
  <si>
    <t>2023年9月份结算明细表</t>
  </si>
  <si>
    <t>本</t>
  </si>
  <si>
    <t>2024年5月结算资料</t>
  </si>
  <si>
    <t>2025年6月结算资料</t>
  </si>
  <si>
    <t>造价师：</t>
  </si>
  <si>
    <t>日期：</t>
  </si>
  <si>
    <t>栾川山水文苑景观示范区
2023年度草花采购结算汇总表</t>
  </si>
  <si>
    <t xml:space="preserve">合同编号：LCS1-YX-148                            合同金额：337050元 </t>
  </si>
  <si>
    <t>合同名称：栾川山水文苑景观示范区2023年度草花采购合同</t>
  </si>
  <si>
    <t>甲    方：栾川县浩德颐康文旅有限公司</t>
  </si>
  <si>
    <t>乙    方：栾川县庙子镇豫园花卉园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</si>
  <si>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</si>
  <si>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</si>
  <si>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</si>
  <si>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</si>
  <si>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</si>
  <si>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</si>
  <si>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</si>
  <si>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</si>
  <si>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</si>
  <si>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</si>
  <si>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</si>
  <si>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</si>
  <si>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</si>
  <si>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</si>
  <si>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</si>
  <si>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</si>
  <si>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</si>
  <si>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</si>
  <si>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</si>
  <si>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</si>
  <si>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</si>
  <si>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</si>
  <si>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</si>
  <si>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</si>
  <si>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</si>
  <si>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</si>
  <si>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</si>
  <si>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</si>
  <si>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</si>
  <si>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</si>
  <si>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</si>
  <si>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</si>
  <si>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</si>
  <si>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</si>
  <si>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栾川山水文苑景观示范区
2023年度草花采购结算结算价明细汇总表</t>
  </si>
  <si>
    <t>单位</t>
  </si>
  <si>
    <t>工程造价（元）</t>
  </si>
  <si>
    <t>2023年度9月份结算</t>
  </si>
  <si>
    <t>元</t>
  </si>
  <si>
    <t>详见9月份月结单</t>
  </si>
  <si>
    <t>2024年度5月份结算</t>
  </si>
  <si>
    <t>详见4月份月结单</t>
  </si>
  <si>
    <t>2024年度6月份结算</t>
  </si>
  <si>
    <t>详见11月份月结单</t>
  </si>
  <si>
    <t>税率调整</t>
  </si>
  <si>
    <t>3%调整1%</t>
  </si>
  <si>
    <t>国家政策调整</t>
  </si>
  <si>
    <t>结算合计</t>
  </si>
  <si>
    <t>项</t>
  </si>
  <si>
    <t>本合同结算合计</t>
  </si>
  <si>
    <t>栾川山水文苑景观示范区2023年度草花采购月结（截止至2023年9月30日前供货）</t>
  </si>
  <si>
    <t>验收时间</t>
  </si>
  <si>
    <t>实际验收数量</t>
  </si>
  <si>
    <t>合计</t>
  </si>
  <si>
    <t>规格（cm）(以下均为修剪后的规格)</t>
  </si>
  <si>
    <t>备注：</t>
  </si>
  <si>
    <t>综合单价（元）</t>
  </si>
  <si>
    <t>小计（元）</t>
  </si>
  <si>
    <t>盆径（cm)</t>
  </si>
  <si>
    <t>高度（cm）</t>
  </si>
  <si>
    <t>蓬形(cm)</t>
  </si>
  <si>
    <t>分支点</t>
  </si>
  <si>
    <t>2023.9.2</t>
  </si>
  <si>
    <t>孔雀草（种植）</t>
  </si>
  <si>
    <t>株</t>
  </si>
  <si>
    <r>
      <rPr>
        <sz val="10"/>
        <rFont val="宋体"/>
        <charset val="134"/>
      </rPr>
      <t>15-20</t>
    </r>
  </si>
  <si>
    <t>彩叶草（种植）</t>
  </si>
  <si>
    <r>
      <rPr>
        <sz val="10"/>
        <color rgb="FF000000"/>
        <rFont val="宋体"/>
        <charset val="134"/>
      </rPr>
      <t>15-20</t>
    </r>
  </si>
  <si>
    <t>2023.9.7</t>
  </si>
  <si>
    <t>绿萝</t>
  </si>
  <si>
    <t>盆</t>
  </si>
  <si>
    <t>详见约谈纪录</t>
  </si>
  <si>
    <t>2023.9.9</t>
  </si>
  <si>
    <t>2022.9.21</t>
  </si>
  <si>
    <t>2023.9.27</t>
  </si>
  <si>
    <t>孔雀草</t>
  </si>
  <si>
    <t>串红</t>
  </si>
  <si>
    <t>球菊</t>
  </si>
  <si>
    <t>本次结算金额</t>
  </si>
  <si>
    <t xml:space="preserve">甲方： </t>
  </si>
  <si>
    <t>乙方：</t>
  </si>
  <si>
    <t>栾川山水文苑景观示范区2023年度草花采购5月度月结（截止至2024年5月20日前供货）</t>
  </si>
  <si>
    <t>小计（元)</t>
  </si>
  <si>
    <t>2023.11.2</t>
  </si>
  <si>
    <t>羽衣甘蓝</t>
  </si>
  <si>
    <t>15-20</t>
  </si>
  <si>
    <t>40株/框*367框</t>
  </si>
  <si>
    <t>详见约谈记录</t>
  </si>
  <si>
    <t>2023.12.27</t>
  </si>
  <si>
    <t>红运当头（3株/盆）</t>
  </si>
  <si>
    <t>角堇摆放</t>
  </si>
  <si>
    <t>80株/框*114框</t>
  </si>
  <si>
    <t>红运当头（1株/盆）</t>
  </si>
  <si>
    <t>2024.5.16</t>
  </si>
  <si>
    <t>牵牛</t>
  </si>
  <si>
    <t>50株/框*159框</t>
  </si>
  <si>
    <t>角堇种植</t>
  </si>
  <si>
    <t>50株/框*397框</t>
  </si>
  <si>
    <t>栾川山水文苑景观示范区2023年度草花采购月结（截止至2024年6月30日前供货）</t>
  </si>
  <si>
    <t>备注：全冠移栽</t>
  </si>
  <si>
    <t>2024.6.12</t>
  </si>
  <si>
    <t>彩叶草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</si>
</sst>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60">
    <font>
      <sz val="12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楷体_GB2312"/>
      <charset val="134"/>
    </font>
    <font>
      <sz val="10"/>
      <color rgb="FF000000"/>
      <name val="宋体"/>
      <charset val="134"/>
    </font>
    <font>
      <sz val="12"/>
      <name val="宋体"/>
      <charset val="0"/>
    </font>
    <font>
      <sz val="12"/>
      <name val="Times New Roman"/>
      <charset val="0"/>
    </font>
    <font>
      <b/>
      <sz val="12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2" borderId="2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30" applyNumberFormat="0" applyAlignment="0" applyProtection="0">
      <alignment vertical="center"/>
    </xf>
    <xf numFmtId="0" fontId="33" fillId="4" borderId="31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5" fillId="5" borderId="32" applyNumberFormat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35" applyNumberFormat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7" fillId="34" borderId="36" applyNumberFormat="0" applyAlignment="0" applyProtection="0">
      <alignment vertical="center"/>
    </xf>
    <xf numFmtId="0" fontId="0" fillId="0" borderId="0">
      <alignment vertical="center"/>
    </xf>
    <xf numFmtId="0" fontId="43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7" fillId="34" borderId="36" applyNumberFormat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39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4" fillId="34" borderId="35" applyNumberFormat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9" fillId="44" borderId="37" applyNumberFormat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1" fillId="0" borderId="39" applyNumberFormat="0" applyFill="0" applyAlignment="0" applyProtection="0">
      <alignment vertical="center"/>
    </xf>
    <xf numFmtId="0" fontId="51" fillId="0" borderId="39" applyNumberFormat="0" applyFill="0" applyAlignment="0" applyProtection="0">
      <alignment vertical="center"/>
    </xf>
    <xf numFmtId="0" fontId="52" fillId="0" borderId="40" applyNumberFormat="0" applyFill="0" applyAlignment="0" applyProtection="0">
      <alignment vertical="center"/>
    </xf>
    <xf numFmtId="0" fontId="52" fillId="0" borderId="40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6" fillId="0" borderId="41" applyNumberFormat="0" applyFill="0" applyAlignment="0" applyProtection="0">
      <alignment vertical="center"/>
    </xf>
    <xf numFmtId="0" fontId="56" fillId="0" borderId="41" applyNumberFormat="0" applyFill="0" applyAlignment="0" applyProtection="0">
      <alignment vertical="center"/>
    </xf>
    <xf numFmtId="0" fontId="49" fillId="44" borderId="37" applyNumberFormat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42" applyNumberFormat="0" applyFill="0" applyAlignment="0" applyProtection="0">
      <alignment vertical="center"/>
    </xf>
    <xf numFmtId="0" fontId="58" fillId="0" borderId="42" applyNumberFormat="0" applyFill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59" fillId="42" borderId="35" applyNumberFormat="0" applyAlignment="0" applyProtection="0">
      <alignment vertical="center"/>
    </xf>
    <xf numFmtId="0" fontId="59" fillId="42" borderId="35" applyNumberFormat="0" applyAlignment="0" applyProtection="0">
      <alignment vertical="center"/>
    </xf>
    <xf numFmtId="0" fontId="0" fillId="54" borderId="43" applyNumberFormat="0" applyFont="0" applyAlignment="0" applyProtection="0">
      <alignment vertical="center"/>
    </xf>
    <xf numFmtId="0" fontId="0" fillId="54" borderId="43" applyNumberFormat="0" applyFont="0" applyAlignment="0" applyProtection="0">
      <alignment vertical="center"/>
    </xf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vertical="center"/>
    </xf>
    <xf numFmtId="0" fontId="5" fillId="0" borderId="0" xfId="139" applyFont="1" applyFill="1" applyAlignment="1">
      <alignment horizontal="center" vertical="center" wrapText="1"/>
    </xf>
    <xf numFmtId="0" fontId="6" fillId="0" borderId="2" xfId="139" applyFont="1" applyFill="1" applyBorder="1" applyAlignment="1">
      <alignment horizontal="center" vertical="center"/>
    </xf>
    <xf numFmtId="0" fontId="6" fillId="0" borderId="2" xfId="139" applyFont="1" applyFill="1" applyBorder="1" applyAlignment="1">
      <alignment horizontal="center" vertical="center" wrapText="1"/>
    </xf>
    <xf numFmtId="0" fontId="6" fillId="0" borderId="4" xfId="139" applyFont="1" applyFill="1" applyBorder="1" applyAlignment="1">
      <alignment horizontal="center" vertical="center"/>
    </xf>
    <xf numFmtId="0" fontId="6" fillId="0" borderId="5" xfId="139" applyFont="1" applyFill="1" applyBorder="1" applyAlignment="1">
      <alignment horizontal="center" vertical="center"/>
    </xf>
    <xf numFmtId="0" fontId="6" fillId="0" borderId="6" xfId="139" applyFont="1" applyFill="1" applyBorder="1" applyAlignment="1">
      <alignment horizontal="center" vertical="center"/>
    </xf>
    <xf numFmtId="0" fontId="6" fillId="0" borderId="6" xfId="139" applyFont="1" applyFill="1" applyBorder="1" applyAlignment="1">
      <alignment horizontal="center" vertical="center" wrapText="1"/>
    </xf>
    <xf numFmtId="0" fontId="6" fillId="0" borderId="7" xfId="139" applyFont="1" applyFill="1" applyBorder="1" applyAlignment="1">
      <alignment horizontal="center" vertical="center" wrapText="1"/>
    </xf>
    <xf numFmtId="0" fontId="6" fillId="0" borderId="1" xfId="139" applyFont="1" applyFill="1" applyBorder="1" applyAlignment="1">
      <alignment horizontal="center" vertical="center" wrapText="1"/>
    </xf>
    <xf numFmtId="0" fontId="6" fillId="0" borderId="1" xfId="13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13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9" fontId="0" fillId="0" borderId="1" xfId="0" applyNumberForma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139" applyFont="1" applyFill="1" applyAlignment="1">
      <alignment horizontal="center" vertical="center"/>
    </xf>
    <xf numFmtId="0" fontId="0" fillId="0" borderId="0" xfId="139" applyFont="1" applyFill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7" xfId="139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1" xfId="139" applyFont="1" applyFill="1" applyBorder="1" applyAlignment="1">
      <alignment horizontal="center" vertical="center"/>
    </xf>
    <xf numFmtId="0" fontId="0" fillId="0" borderId="1" xfId="139" applyFont="1" applyFill="1" applyBorder="1" applyAlignment="1">
      <alignment horizontal="center" vertical="center" wrapText="1"/>
    </xf>
    <xf numFmtId="0" fontId="0" fillId="0" borderId="3" xfId="139" applyFont="1" applyFill="1" applyBorder="1" applyAlignment="1">
      <alignment horizontal="center" vertical="center"/>
    </xf>
    <xf numFmtId="176" fontId="0" fillId="0" borderId="1" xfId="139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justify" vertical="center"/>
    </xf>
    <xf numFmtId="176" fontId="0" fillId="0" borderId="0" xfId="0" applyNumberFormat="1" applyFont="1" applyFill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justify" vertical="top" wrapText="1"/>
    </xf>
    <xf numFmtId="0" fontId="15" fillId="0" borderId="10" xfId="0" applyFont="1" applyBorder="1" applyAlignment="1">
      <alignment horizontal="justify" vertical="top" wrapText="1"/>
    </xf>
    <xf numFmtId="0" fontId="15" fillId="0" borderId="11" xfId="0" applyFont="1" applyBorder="1" applyAlignment="1">
      <alignment horizontal="justify" vertical="top" wrapText="1"/>
    </xf>
    <xf numFmtId="0" fontId="16" fillId="0" borderId="13" xfId="0" applyFont="1" applyBorder="1" applyAlignment="1">
      <alignment horizontal="justify" vertical="top" wrapText="1"/>
    </xf>
    <xf numFmtId="176" fontId="16" fillId="0" borderId="13" xfId="0" applyNumberFormat="1" applyFont="1" applyBorder="1" applyAlignment="1">
      <alignment horizontal="justify" vertical="top" wrapText="1"/>
    </xf>
    <xf numFmtId="0" fontId="16" fillId="0" borderId="1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top" wrapText="1"/>
    </xf>
    <xf numFmtId="0" fontId="16" fillId="0" borderId="10" xfId="0" applyFont="1" applyBorder="1" applyAlignment="1">
      <alignment horizontal="justify" vertical="top" wrapText="1"/>
    </xf>
    <xf numFmtId="0" fontId="16" fillId="0" borderId="11" xfId="0" applyFont="1" applyBorder="1" applyAlignment="1">
      <alignment horizontal="justify" vertical="top" wrapText="1"/>
    </xf>
    <xf numFmtId="0" fontId="16" fillId="0" borderId="14" xfId="0" applyFont="1" applyBorder="1" applyAlignment="1">
      <alignment horizontal="justify" vertical="top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justify" vertical="top" wrapText="1"/>
    </xf>
    <xf numFmtId="0" fontId="15" fillId="0" borderId="17" xfId="0" applyFont="1" applyBorder="1" applyAlignment="1">
      <alignment horizontal="justify" vertical="top" wrapText="1"/>
    </xf>
    <xf numFmtId="177" fontId="16" fillId="0" borderId="9" xfId="0" applyNumberFormat="1" applyFont="1" applyBorder="1" applyAlignment="1">
      <alignment horizontal="justify" vertical="top" wrapText="1"/>
    </xf>
    <xf numFmtId="177" fontId="16" fillId="0" borderId="10" xfId="0" applyNumberFormat="1" applyFont="1" applyBorder="1" applyAlignment="1">
      <alignment horizontal="justify" vertical="top" wrapText="1"/>
    </xf>
    <xf numFmtId="177" fontId="16" fillId="0" borderId="11" xfId="0" applyNumberFormat="1" applyFont="1" applyBorder="1" applyAlignment="1">
      <alignment horizontal="justify" vertical="top" wrapText="1"/>
    </xf>
    <xf numFmtId="0" fontId="15" fillId="0" borderId="18" xfId="0" applyFont="1" applyBorder="1" applyAlignment="1">
      <alignment horizontal="justify" vertical="top" wrapText="1"/>
    </xf>
    <xf numFmtId="0" fontId="15" fillId="0" borderId="13" xfId="0" applyFont="1" applyBorder="1" applyAlignment="1">
      <alignment horizontal="justify" vertical="top" wrapText="1"/>
    </xf>
    <xf numFmtId="178" fontId="13" fillId="0" borderId="9" xfId="0" applyNumberFormat="1" applyFont="1" applyBorder="1" applyAlignment="1">
      <alignment horizontal="left" vertical="top" wrapText="1"/>
    </xf>
    <xf numFmtId="178" fontId="13" fillId="0" borderId="10" xfId="0" applyNumberFormat="1" applyFont="1" applyBorder="1" applyAlignment="1">
      <alignment horizontal="left" vertical="top" wrapText="1"/>
    </xf>
    <xf numFmtId="178" fontId="13" fillId="0" borderId="11" xfId="0" applyNumberFormat="1" applyFont="1" applyBorder="1" applyAlignment="1">
      <alignment horizontal="left" vertical="top" wrapText="1"/>
    </xf>
    <xf numFmtId="0" fontId="15" fillId="0" borderId="15" xfId="0" applyFont="1" applyBorder="1" applyAlignment="1">
      <alignment horizontal="justify" vertical="top" wrapText="1"/>
    </xf>
    <xf numFmtId="0" fontId="15" fillId="0" borderId="12" xfId="0" applyFont="1" applyBorder="1" applyAlignment="1">
      <alignment horizontal="justify" vertical="top" wrapText="1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justify" vertical="center"/>
    </xf>
    <xf numFmtId="0" fontId="1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2" fillId="0" borderId="22" xfId="22" applyFont="1" applyFill="1" applyBorder="1" applyAlignment="1">
      <alignment horizontal="center" vertical="center" wrapText="1"/>
    </xf>
    <xf numFmtId="0" fontId="22" fillId="0" borderId="3" xfId="22" applyFont="1" applyFill="1" applyBorder="1" applyAlignment="1">
      <alignment vertical="center" wrapText="1"/>
    </xf>
    <xf numFmtId="0" fontId="22" fillId="0" borderId="3" xfId="22" applyFont="1" applyFill="1" applyBorder="1" applyAlignment="1">
      <alignment horizontal="center" vertical="center" wrapText="1"/>
    </xf>
    <xf numFmtId="0" fontId="22" fillId="0" borderId="23" xfId="22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0" fillId="0" borderId="24" xfId="0" applyBorder="1" applyAlignment="1">
      <alignment horizontal="center" vertical="top" wrapText="1"/>
    </xf>
    <xf numFmtId="0" fontId="0" fillId="0" borderId="25" xfId="0" applyBorder="1" applyAlignment="1">
      <alignment horizontal="left" vertical="top" wrapText="1"/>
    </xf>
    <xf numFmtId="0" fontId="0" fillId="0" borderId="25" xfId="0" applyBorder="1" applyAlignment="1">
      <alignment horizontal="center" vertical="center" wrapText="1"/>
    </xf>
    <xf numFmtId="0" fontId="0" fillId="0" borderId="25" xfId="0" applyBorder="1" applyAlignment="1">
      <alignment horizontal="center" vertical="top" wrapText="1"/>
    </xf>
    <xf numFmtId="0" fontId="0" fillId="0" borderId="26" xfId="0" applyBorder="1" applyAlignment="1">
      <alignment horizontal="left" vertical="top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适中 2" xfId="63"/>
    <cellStyle name="40% - 强调文字颜色 2 2 2" xfId="64"/>
    <cellStyle name="20% - 强调文字颜色 3 2" xfId="65"/>
    <cellStyle name="20% - 强调文字颜色 1 2 2" xfId="66"/>
    <cellStyle name="输出 2 2" xfId="67"/>
    <cellStyle name="20% - 强调文字颜色 2 2" xfId="68"/>
    <cellStyle name="常规 3" xfId="69"/>
    <cellStyle name="20% - 强调文字颜色 4 2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计算 2 2" xfId="75"/>
    <cellStyle name="40% - 强调文字颜色 3 2" xfId="76"/>
    <cellStyle name="40% - 强调文字颜色 3 2 2" xfId="77"/>
    <cellStyle name="检查单元格 2" xfId="78"/>
    <cellStyle name="40% - 强调文字颜色 4 2 2" xfId="79"/>
    <cellStyle name="40% - 强调文字颜色 5 2" xfId="80"/>
    <cellStyle name="40% - 强调文字颜色 5 2 2" xfId="81"/>
    <cellStyle name="适中 2 2" xfId="82"/>
    <cellStyle name="40% - 强调文字颜色 6 2" xfId="83"/>
    <cellStyle name="40% - 强调文字颜色 6 2 2" xfId="84"/>
    <cellStyle name="60% - 强调文字颜色 1 2" xfId="85"/>
    <cellStyle name="60% - 强调文字颜色 1 2 2" xfId="86"/>
    <cellStyle name="常规 5" xfId="87"/>
    <cellStyle name="60% - 强调文字颜色 2 2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常规 54 2 2" xfId="117"/>
    <cellStyle name="解释性文本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6.140\&#39033;&#30446;&#31649;&#29702;&#20013;&#24515;\&#36816;&#33829;&#36164;&#26009;&#24211;\&#21512;&#32422;&#37096;\&#26680;&#31639;&#37096;\&#37096;&#38376;&#24037;&#20316;\&#9733;&#21512;&#32422;&#37096;&#26376;&#24230;&#25253;&#34920;\&#22478;&#24066;&#20844;&#21496;&#26376;&#24230;&#25104;&#26412;&#32479;&#35745;\06.11.28&#25104;&#26412;&#26376;&#25253;\&#22825;&#27941;\&#22478;&#24066;&#39033;&#30446;\&#21271;&#23736;&#21326;&#24237;&#25104;&#26412;11.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拨款台帐"/>
      <sheetName val="合同台帐"/>
      <sheetName val="集团模板"/>
      <sheetName val="成本指标明细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workbookViewId="0">
      <selection activeCell="H2" sqref="H2"/>
    </sheetView>
  </sheetViews>
  <sheetFormatPr defaultColWidth="9" defaultRowHeight="14.25"/>
  <cols>
    <col min="1" max="1" width="4.875" style="105" customWidth="1"/>
    <col min="2" max="2" width="41.375" style="106" customWidth="1"/>
    <col min="3" max="3" width="8.9" style="105" customWidth="1"/>
    <col min="4" max="4" width="11.25" style="105" customWidth="1"/>
    <col min="5" max="5" width="12.5" style="105" customWidth="1"/>
    <col min="6" max="6" width="8.375" style="107" customWidth="1"/>
    <col min="7" max="7" width="8.5" style="106" customWidth="1"/>
    <col min="8" max="12" width="9" style="106"/>
  </cols>
  <sheetData>
    <row r="1" ht="55" customHeight="1" spans="1:9">
      <c r="A1" s="108" t="s">
        <v>0</v>
      </c>
      <c r="B1" s="109"/>
      <c r="C1" s="109"/>
      <c r="D1" s="109"/>
      <c r="E1" s="109"/>
      <c r="F1" s="109"/>
      <c r="G1" s="110"/>
      <c r="H1" s="110"/>
      <c r="I1" s="110"/>
    </row>
    <row r="2" ht="36" customHeight="1" spans="1:6">
      <c r="A2" s="111" t="s">
        <v>1</v>
      </c>
      <c r="B2" s="112" t="s">
        <v>2</v>
      </c>
      <c r="C2" s="112" t="s">
        <v>3</v>
      </c>
      <c r="D2" s="112" t="s">
        <v>4</v>
      </c>
      <c r="E2" s="112" t="s">
        <v>5</v>
      </c>
      <c r="F2" s="113" t="s">
        <v>6</v>
      </c>
    </row>
    <row r="3" s="101" customFormat="1" ht="39" customHeight="1" spans="1:12">
      <c r="A3" s="114">
        <v>1</v>
      </c>
      <c r="B3" s="115" t="s">
        <v>7</v>
      </c>
      <c r="C3" s="116" t="s">
        <v>8</v>
      </c>
      <c r="D3" s="116" t="s">
        <v>9</v>
      </c>
      <c r="E3" s="116" t="s">
        <v>10</v>
      </c>
      <c r="F3" s="117"/>
      <c r="G3" s="118"/>
      <c r="H3" s="118"/>
      <c r="I3" s="118"/>
      <c r="J3" s="118"/>
      <c r="K3" s="118"/>
      <c r="L3" s="118"/>
    </row>
    <row r="4" s="101" customFormat="1" ht="28" customHeight="1" spans="1:12">
      <c r="A4" s="114">
        <v>2</v>
      </c>
      <c r="B4" s="115" t="s">
        <v>11</v>
      </c>
      <c r="C4" s="116" t="s">
        <v>8</v>
      </c>
      <c r="D4" s="116" t="s">
        <v>12</v>
      </c>
      <c r="E4" s="116" t="s">
        <v>10</v>
      </c>
      <c r="F4" s="117"/>
      <c r="G4" s="118"/>
      <c r="H4" s="118"/>
      <c r="I4" s="118"/>
      <c r="J4" s="118"/>
      <c r="K4" s="118"/>
      <c r="L4" s="118"/>
    </row>
    <row r="5" s="101" customFormat="1" ht="28" customHeight="1" spans="1:12">
      <c r="A5" s="114">
        <v>3</v>
      </c>
      <c r="B5" s="115" t="s">
        <v>13</v>
      </c>
      <c r="C5" s="116" t="s">
        <v>8</v>
      </c>
      <c r="D5" s="116" t="s">
        <v>14</v>
      </c>
      <c r="E5" s="116" t="s">
        <v>10</v>
      </c>
      <c r="F5" s="117"/>
      <c r="G5" s="118"/>
      <c r="H5" s="118"/>
      <c r="I5" s="118"/>
      <c r="J5" s="118"/>
      <c r="K5" s="118"/>
      <c r="L5" s="118"/>
    </row>
    <row r="6" s="101" customFormat="1" ht="28" customHeight="1" spans="1:12">
      <c r="A6" s="114">
        <v>4</v>
      </c>
      <c r="B6" s="115" t="s">
        <v>15</v>
      </c>
      <c r="C6" s="116" t="s">
        <v>8</v>
      </c>
      <c r="D6" s="116" t="s">
        <v>16</v>
      </c>
      <c r="E6" s="116" t="s">
        <v>10</v>
      </c>
      <c r="F6" s="117"/>
      <c r="G6" s="118"/>
      <c r="H6" s="118"/>
      <c r="I6" s="118"/>
      <c r="J6" s="118"/>
      <c r="K6" s="118"/>
      <c r="L6" s="118"/>
    </row>
    <row r="7" s="101" customFormat="1" ht="28" customHeight="1" spans="1:12">
      <c r="A7" s="114">
        <v>5</v>
      </c>
      <c r="B7" s="115" t="s">
        <v>17</v>
      </c>
      <c r="C7" s="116" t="s">
        <v>8</v>
      </c>
      <c r="D7" s="116" t="s">
        <v>18</v>
      </c>
      <c r="E7" s="116" t="s">
        <v>10</v>
      </c>
      <c r="F7" s="117"/>
      <c r="G7" s="118"/>
      <c r="H7" s="118"/>
      <c r="I7" s="118"/>
      <c r="J7" s="118"/>
      <c r="K7" s="118"/>
      <c r="L7" s="118"/>
    </row>
    <row r="8" s="101" customFormat="1" ht="28" customHeight="1" spans="1:12">
      <c r="A8" s="114">
        <v>6</v>
      </c>
      <c r="B8" s="115" t="s">
        <v>19</v>
      </c>
      <c r="C8" s="116" t="s">
        <v>8</v>
      </c>
      <c r="D8" s="116" t="s">
        <v>20</v>
      </c>
      <c r="E8" s="116" t="s">
        <v>10</v>
      </c>
      <c r="F8" s="117"/>
      <c r="G8" s="119"/>
      <c r="H8" s="118"/>
      <c r="I8" s="118"/>
      <c r="J8" s="118"/>
      <c r="K8" s="118"/>
      <c r="L8" s="118"/>
    </row>
    <row r="9" s="101" customFormat="1" ht="28" customHeight="1" spans="1:12">
      <c r="A9" s="114">
        <v>7</v>
      </c>
      <c r="B9" s="115" t="s">
        <v>21</v>
      </c>
      <c r="C9" s="116" t="s">
        <v>8</v>
      </c>
      <c r="D9" s="116" t="s">
        <v>22</v>
      </c>
      <c r="E9" s="116" t="s">
        <v>10</v>
      </c>
      <c r="F9" s="117"/>
      <c r="G9" s="119"/>
      <c r="H9" s="118"/>
      <c r="I9" s="118"/>
      <c r="J9" s="118"/>
      <c r="K9" s="118"/>
      <c r="L9" s="118"/>
    </row>
    <row r="10" s="102" customFormat="1" ht="28" customHeight="1" spans="1:12">
      <c r="A10" s="114">
        <v>8</v>
      </c>
      <c r="B10" s="115" t="s">
        <v>23</v>
      </c>
      <c r="C10" s="116" t="s">
        <v>8</v>
      </c>
      <c r="D10" s="116" t="s">
        <v>24</v>
      </c>
      <c r="E10" s="116" t="s">
        <v>10</v>
      </c>
      <c r="F10" s="117"/>
      <c r="G10" s="120"/>
      <c r="H10" s="121"/>
      <c r="I10" s="129"/>
      <c r="J10" s="129"/>
      <c r="K10" s="129"/>
      <c r="L10" s="129"/>
    </row>
    <row r="11" s="103" customFormat="1" ht="28" customHeight="1" spans="1:12">
      <c r="A11" s="114">
        <v>9</v>
      </c>
      <c r="B11" s="115" t="s">
        <v>25</v>
      </c>
      <c r="C11" s="116" t="s">
        <v>8</v>
      </c>
      <c r="D11" s="116" t="s">
        <v>26</v>
      </c>
      <c r="E11" s="116" t="s">
        <v>10</v>
      </c>
      <c r="F11" s="117"/>
      <c r="G11" s="122"/>
      <c r="H11" s="123"/>
      <c r="I11" s="130"/>
      <c r="J11" s="130"/>
      <c r="K11" s="130"/>
      <c r="L11" s="130"/>
    </row>
    <row r="12" s="103" customFormat="1" ht="28" customHeight="1" spans="1:12">
      <c r="A12" s="114">
        <v>10</v>
      </c>
      <c r="B12" s="115" t="s">
        <v>27</v>
      </c>
      <c r="C12" s="116" t="s">
        <v>8</v>
      </c>
      <c r="D12" s="116" t="s">
        <v>28</v>
      </c>
      <c r="E12" s="116" t="s">
        <v>10</v>
      </c>
      <c r="F12" s="117"/>
      <c r="G12" s="122"/>
      <c r="H12" s="123"/>
      <c r="I12" s="130"/>
      <c r="J12" s="130"/>
      <c r="K12" s="130"/>
      <c r="L12" s="130"/>
    </row>
    <row r="13" s="104" customFormat="1" ht="28" customHeight="1" spans="1:12">
      <c r="A13" s="114">
        <v>11</v>
      </c>
      <c r="B13" s="115" t="s">
        <v>29</v>
      </c>
      <c r="C13" s="116" t="s">
        <v>30</v>
      </c>
      <c r="D13" s="116" t="s">
        <v>31</v>
      </c>
      <c r="E13" s="116" t="s">
        <v>32</v>
      </c>
      <c r="F13" s="117"/>
      <c r="G13" s="122"/>
      <c r="H13" s="123"/>
      <c r="I13" s="123"/>
      <c r="J13" s="123"/>
      <c r="K13" s="123"/>
      <c r="L13" s="123"/>
    </row>
    <row r="14" s="101" customFormat="1" ht="28" customHeight="1" spans="1:12">
      <c r="A14" s="114">
        <v>12</v>
      </c>
      <c r="B14" s="115" t="s">
        <v>33</v>
      </c>
      <c r="C14" s="116" t="s">
        <v>34</v>
      </c>
      <c r="D14" s="116"/>
      <c r="E14" s="116" t="s">
        <v>10</v>
      </c>
      <c r="F14" s="117"/>
      <c r="G14" s="118"/>
      <c r="H14" s="118"/>
      <c r="I14" s="118"/>
      <c r="J14" s="118"/>
      <c r="K14" s="118"/>
      <c r="L14" s="118"/>
    </row>
    <row r="15" s="101" customFormat="1" ht="28" customHeight="1" spans="1:12">
      <c r="A15" s="114">
        <v>14</v>
      </c>
      <c r="B15" s="115" t="s">
        <v>35</v>
      </c>
      <c r="C15" s="116" t="s">
        <v>34</v>
      </c>
      <c r="D15" s="116"/>
      <c r="E15" s="116" t="s">
        <v>10</v>
      </c>
      <c r="F15" s="117"/>
      <c r="G15" s="118"/>
      <c r="H15" s="118"/>
      <c r="I15" s="118"/>
      <c r="J15" s="118"/>
      <c r="K15" s="118"/>
      <c r="L15" s="118"/>
    </row>
    <row r="16" s="101" customFormat="1" ht="28" customHeight="1" spans="1:12">
      <c r="A16" s="114">
        <v>15</v>
      </c>
      <c r="B16" s="115" t="s">
        <v>36</v>
      </c>
      <c r="C16" s="116" t="s">
        <v>34</v>
      </c>
      <c r="D16" s="116"/>
      <c r="E16" s="116" t="s">
        <v>10</v>
      </c>
      <c r="F16" s="117"/>
      <c r="G16" s="118"/>
      <c r="H16" s="118"/>
      <c r="I16" s="118"/>
      <c r="J16" s="118"/>
      <c r="K16" s="118"/>
      <c r="L16" s="118"/>
    </row>
    <row r="17" ht="43" customHeight="1" spans="1:6">
      <c r="A17" s="124"/>
      <c r="B17" s="125" t="s">
        <v>37</v>
      </c>
      <c r="C17" s="126" t="s">
        <v>38</v>
      </c>
      <c r="D17" s="125"/>
      <c r="E17" s="127"/>
      <c r="F17" s="128"/>
    </row>
    <row r="32" ht="43.5" customHeight="1"/>
  </sheetData>
  <mergeCells count="1">
    <mergeCell ref="A1:F1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H7" sqref="H7"/>
    </sheetView>
  </sheetViews>
  <sheetFormatPr defaultColWidth="9" defaultRowHeight="14.25" outlineLevelCol="7"/>
  <cols>
    <col min="3" max="3" width="3.2" customWidth="1"/>
    <col min="4" max="4" width="9.2" customWidth="1"/>
    <col min="5" max="5" width="13.9" customWidth="1"/>
    <col min="6" max="6" width="12" customWidth="1"/>
    <col min="7" max="7" width="15" customWidth="1"/>
    <col min="8" max="8" width="14.75" customWidth="1"/>
    <col min="13" max="13" width="15.125" customWidth="1"/>
  </cols>
  <sheetData>
    <row r="1" ht="37.5" customHeight="1" spans="1:8">
      <c r="A1" s="65" t="s">
        <v>39</v>
      </c>
      <c r="B1" s="66"/>
      <c r="C1" s="66"/>
      <c r="D1" s="66"/>
      <c r="E1" s="66"/>
      <c r="F1" s="66"/>
      <c r="G1" s="66"/>
      <c r="H1" s="66"/>
    </row>
    <row r="2" ht="31.8" customHeight="1" spans="1:8">
      <c r="A2" s="67" t="s">
        <v>40</v>
      </c>
      <c r="B2" s="67"/>
      <c r="C2" s="67"/>
      <c r="D2" s="67"/>
      <c r="E2" s="67"/>
      <c r="F2" s="67"/>
      <c r="G2" s="67"/>
      <c r="H2" s="67"/>
    </row>
    <row r="3" ht="23.25" customHeight="1" spans="1:8">
      <c r="A3" s="67" t="s">
        <v>41</v>
      </c>
      <c r="B3" s="67"/>
      <c r="C3" s="67"/>
      <c r="D3" s="67"/>
      <c r="E3" s="67"/>
      <c r="F3" s="67"/>
      <c r="G3" s="67"/>
      <c r="H3" s="67"/>
    </row>
    <row r="4" ht="25.5" customHeight="1" spans="1:8">
      <c r="A4" s="67" t="s">
        <v>42</v>
      </c>
      <c r="B4" s="67"/>
      <c r="C4" s="67"/>
      <c r="D4" s="67"/>
      <c r="E4" s="67"/>
      <c r="F4" s="67"/>
      <c r="G4" s="67"/>
      <c r="H4" s="67"/>
    </row>
    <row r="5" ht="30" customHeight="1" spans="1:8">
      <c r="A5" s="68" t="s">
        <v>43</v>
      </c>
      <c r="B5" s="68"/>
      <c r="C5" s="68"/>
      <c r="D5" s="68"/>
      <c r="E5" s="68"/>
      <c r="F5" s="68"/>
      <c r="G5" s="68"/>
      <c r="H5" s="68"/>
    </row>
    <row r="6" ht="20.25" customHeight="1" spans="1:8">
      <c r="A6" s="69" t="s">
        <v>1</v>
      </c>
      <c r="B6" s="70" t="s">
        <v>44</v>
      </c>
      <c r="C6" s="71"/>
      <c r="D6" s="72"/>
      <c r="E6" s="72" t="s">
        <v>45</v>
      </c>
      <c r="F6" s="72" t="s">
        <v>46</v>
      </c>
      <c r="G6" s="72" t="s">
        <v>47</v>
      </c>
      <c r="H6" s="72" t="s">
        <v>48</v>
      </c>
    </row>
    <row r="7" ht="20.25" customHeight="1" spans="1:8">
      <c r="A7" s="73" t="s">
        <v>49</v>
      </c>
      <c r="B7" s="74" t="s">
        <v>50</v>
      </c>
      <c r="C7" s="75"/>
      <c r="D7" s="76"/>
      <c r="E7" s="77">
        <f>E8+E9+E10+E11</f>
        <v>0</v>
      </c>
      <c r="F7" s="77">
        <v>0</v>
      </c>
      <c r="G7" s="77">
        <f>G8+G9+G10+G11</f>
        <v>0</v>
      </c>
      <c r="H7" s="78">
        <f>H8+H9+H10+H11+H12</f>
        <v>84000</v>
      </c>
    </row>
    <row r="8" ht="20.25" customHeight="1" spans="1:8">
      <c r="A8" s="79">
        <v>1.1</v>
      </c>
      <c r="B8" s="80" t="s">
        <v>51</v>
      </c>
      <c r="C8" s="81"/>
      <c r="D8" s="82"/>
      <c r="E8" s="77">
        <v>0</v>
      </c>
      <c r="F8" s="77">
        <v>0</v>
      </c>
      <c r="G8" s="77">
        <v>0</v>
      </c>
      <c r="H8" s="78">
        <f>'4结算明细汇总表'!D7</f>
        <v>84393.83</v>
      </c>
    </row>
    <row r="9" ht="20.25" customHeight="1" spans="1:8">
      <c r="A9" s="79">
        <v>1.2</v>
      </c>
      <c r="B9" s="80" t="s">
        <v>52</v>
      </c>
      <c r="C9" s="81"/>
      <c r="D9" s="82"/>
      <c r="E9" s="77">
        <v>0</v>
      </c>
      <c r="F9" s="77">
        <v>0</v>
      </c>
      <c r="G9" s="77">
        <v>0</v>
      </c>
      <c r="H9" s="77">
        <v>0</v>
      </c>
    </row>
    <row r="10" ht="20.25" customHeight="1" spans="1:8">
      <c r="A10" s="79">
        <v>1.3</v>
      </c>
      <c r="B10" s="80" t="s">
        <v>53</v>
      </c>
      <c r="C10" s="81"/>
      <c r="D10" s="82"/>
      <c r="E10" s="77">
        <v>0</v>
      </c>
      <c r="F10" s="77">
        <v>0</v>
      </c>
      <c r="G10" s="77">
        <v>0</v>
      </c>
      <c r="H10" s="77">
        <v>0</v>
      </c>
    </row>
    <row r="11" ht="20.25" customHeight="1" spans="1:8">
      <c r="A11" s="79">
        <v>1.4</v>
      </c>
      <c r="B11" s="80" t="s">
        <v>54</v>
      </c>
      <c r="C11" s="81"/>
      <c r="D11" s="82"/>
      <c r="E11" s="77">
        <v>0</v>
      </c>
      <c r="F11" s="77">
        <v>0</v>
      </c>
      <c r="G11" s="77">
        <v>0</v>
      </c>
      <c r="H11" s="78">
        <v>0</v>
      </c>
    </row>
    <row r="12" ht="20.25" customHeight="1" spans="1:8">
      <c r="A12" s="79">
        <v>1.5</v>
      </c>
      <c r="B12" s="80" t="s">
        <v>55</v>
      </c>
      <c r="C12" s="81"/>
      <c r="D12" s="82"/>
      <c r="E12" s="83"/>
      <c r="F12" s="77"/>
      <c r="G12" s="77"/>
      <c r="H12" s="78">
        <f>'4结算明细汇总表'!D8-'4结算明细汇总表'!D7</f>
        <v>-393.83</v>
      </c>
    </row>
    <row r="13" ht="20.25" customHeight="1" spans="1:8">
      <c r="A13" s="73" t="s">
        <v>56</v>
      </c>
      <c r="B13" s="74" t="s">
        <v>57</v>
      </c>
      <c r="C13" s="75"/>
      <c r="D13" s="76"/>
      <c r="E13" s="80">
        <v>0</v>
      </c>
      <c r="F13" s="82"/>
      <c r="G13" s="77">
        <v>0</v>
      </c>
      <c r="H13" s="77">
        <v>0</v>
      </c>
    </row>
    <row r="14" ht="20.25" customHeight="1" spans="1:8">
      <c r="A14" s="79">
        <v>2.1</v>
      </c>
      <c r="B14" s="80" t="s">
        <v>58</v>
      </c>
      <c r="C14" s="81"/>
      <c r="D14" s="82"/>
      <c r="E14" s="80">
        <v>0</v>
      </c>
      <c r="F14" s="82"/>
      <c r="G14" s="77">
        <v>0</v>
      </c>
      <c r="H14" s="77">
        <v>0</v>
      </c>
    </row>
    <row r="15" ht="20.25" customHeight="1" spans="1:8">
      <c r="A15" s="79">
        <v>2.2</v>
      </c>
      <c r="B15" s="80" t="s">
        <v>58</v>
      </c>
      <c r="C15" s="81"/>
      <c r="D15" s="82"/>
      <c r="E15" s="80">
        <v>0</v>
      </c>
      <c r="F15" s="82"/>
      <c r="G15" s="77">
        <v>0</v>
      </c>
      <c r="H15" s="77">
        <v>0</v>
      </c>
    </row>
    <row r="16" ht="20.25" customHeight="1" spans="1:8">
      <c r="A16" s="84" t="s">
        <v>59</v>
      </c>
      <c r="B16" s="85" t="s">
        <v>60</v>
      </c>
      <c r="C16" s="86"/>
      <c r="D16" s="77" t="s">
        <v>61</v>
      </c>
      <c r="E16" s="87">
        <f>H7</f>
        <v>84000</v>
      </c>
      <c r="F16" s="88"/>
      <c r="G16" s="88"/>
      <c r="H16" s="89"/>
    </row>
    <row r="17" ht="20.25" customHeight="1" spans="1:8">
      <c r="A17" s="73"/>
      <c r="B17" s="90"/>
      <c r="C17" s="91"/>
      <c r="D17" s="77" t="s">
        <v>62</v>
      </c>
      <c r="E17" s="92">
        <f>E16</f>
        <v>84000</v>
      </c>
      <c r="F17" s="93"/>
      <c r="G17" s="93"/>
      <c r="H17" s="94"/>
    </row>
    <row r="18" ht="20.25" customHeight="1" spans="1:8">
      <c r="A18" s="73" t="s">
        <v>63</v>
      </c>
      <c r="B18" s="74" t="s">
        <v>64</v>
      </c>
      <c r="C18" s="75"/>
      <c r="D18" s="76"/>
      <c r="E18" s="80">
        <v>0</v>
      </c>
      <c r="F18" s="81"/>
      <c r="G18" s="81"/>
      <c r="H18" s="82"/>
    </row>
    <row r="19" ht="20.25" customHeight="1" spans="1:8">
      <c r="A19" s="79">
        <v>4.1</v>
      </c>
      <c r="B19" s="80" t="s">
        <v>65</v>
      </c>
      <c r="C19" s="81"/>
      <c r="D19" s="82"/>
      <c r="E19" s="80">
        <v>0</v>
      </c>
      <c r="F19" s="81"/>
      <c r="G19" s="81"/>
      <c r="H19" s="82"/>
    </row>
    <row r="20" ht="20.25" customHeight="1" spans="1:8">
      <c r="A20" s="79">
        <v>4.2</v>
      </c>
      <c r="B20" s="80" t="s">
        <v>66</v>
      </c>
      <c r="C20" s="81"/>
      <c r="D20" s="82"/>
      <c r="E20" s="80">
        <v>0</v>
      </c>
      <c r="F20" s="81"/>
      <c r="G20" s="81"/>
      <c r="H20" s="82"/>
    </row>
    <row r="21" ht="20.25" customHeight="1" spans="1:8">
      <c r="A21" s="73" t="s">
        <v>67</v>
      </c>
      <c r="B21" s="74" t="s">
        <v>68</v>
      </c>
      <c r="C21" s="75"/>
      <c r="D21" s="76"/>
      <c r="E21" s="80">
        <v>0</v>
      </c>
      <c r="F21" s="81"/>
      <c r="G21" s="81"/>
      <c r="H21" s="82"/>
    </row>
    <row r="22" ht="20.25" customHeight="1" spans="1:8">
      <c r="A22" s="79">
        <v>5.1</v>
      </c>
      <c r="B22" s="80" t="s">
        <v>69</v>
      </c>
      <c r="C22" s="81"/>
      <c r="D22" s="82"/>
      <c r="E22" s="80" t="s">
        <v>70</v>
      </c>
      <c r="F22" s="81"/>
      <c r="G22" s="81"/>
      <c r="H22" s="82"/>
    </row>
    <row r="23" ht="20.25" customHeight="1" spans="1:8">
      <c r="A23" s="79">
        <v>5.2</v>
      </c>
      <c r="B23" s="80" t="s">
        <v>71</v>
      </c>
      <c r="C23" s="81"/>
      <c r="D23" s="82"/>
      <c r="E23" s="80" t="s">
        <v>70</v>
      </c>
      <c r="F23" s="81"/>
      <c r="G23" s="81"/>
      <c r="H23" s="82"/>
    </row>
    <row r="24" ht="20.25" customHeight="1" spans="1:8">
      <c r="A24" s="84" t="s">
        <v>72</v>
      </c>
      <c r="B24" s="95" t="s">
        <v>73</v>
      </c>
      <c r="C24" s="80" t="s">
        <v>61</v>
      </c>
      <c r="D24" s="82"/>
      <c r="E24" s="87">
        <f>E16</f>
        <v>84000</v>
      </c>
      <c r="F24" s="81"/>
      <c r="G24" s="81"/>
      <c r="H24" s="82"/>
    </row>
    <row r="25" ht="20.25" customHeight="1" spans="1:8">
      <c r="A25" s="73"/>
      <c r="B25" s="96"/>
      <c r="C25" s="80" t="s">
        <v>62</v>
      </c>
      <c r="D25" s="82"/>
      <c r="E25" s="92">
        <f>E17</f>
        <v>84000</v>
      </c>
      <c r="F25" s="93"/>
      <c r="G25" s="93"/>
      <c r="H25" s="94"/>
    </row>
    <row r="26" ht="20.25" customHeight="1" spans="1:8">
      <c r="A26" s="84" t="s">
        <v>74</v>
      </c>
      <c r="B26" s="95" t="s">
        <v>75</v>
      </c>
      <c r="C26" s="80" t="s">
        <v>61</v>
      </c>
      <c r="D26" s="82"/>
      <c r="E26" s="87">
        <f>E24</f>
        <v>84000</v>
      </c>
      <c r="F26" s="81"/>
      <c r="G26" s="81"/>
      <c r="H26" s="82"/>
    </row>
    <row r="27" ht="20.25" customHeight="1" spans="1:8">
      <c r="A27" s="73"/>
      <c r="B27" s="96"/>
      <c r="C27" s="80" t="s">
        <v>62</v>
      </c>
      <c r="D27" s="82"/>
      <c r="E27" s="92">
        <f>E17</f>
        <v>84000</v>
      </c>
      <c r="F27" s="93"/>
      <c r="G27" s="93"/>
      <c r="H27" s="94"/>
    </row>
    <row r="28" spans="1:8">
      <c r="A28" s="97"/>
      <c r="B28" s="97"/>
      <c r="C28" s="97"/>
      <c r="D28" s="97"/>
      <c r="E28" s="97"/>
      <c r="F28" s="97"/>
      <c r="G28" s="97"/>
      <c r="H28" s="97"/>
    </row>
    <row r="29" spans="1:8">
      <c r="A29" s="98" t="s">
        <v>76</v>
      </c>
      <c r="B29" s="98"/>
      <c r="C29" s="98"/>
      <c r="D29" s="98"/>
      <c r="E29" s="98"/>
      <c r="F29" s="98"/>
      <c r="G29" s="98"/>
      <c r="H29" s="98"/>
    </row>
    <row r="30" spans="1:1">
      <c r="A30" s="99"/>
    </row>
    <row r="31" spans="1:1">
      <c r="A31" s="99"/>
    </row>
    <row r="32" spans="1:8">
      <c r="A32" s="98" t="s">
        <v>77</v>
      </c>
      <c r="B32" s="98"/>
      <c r="C32" s="98"/>
      <c r="D32" s="98"/>
      <c r="E32" s="98"/>
      <c r="F32" s="98"/>
      <c r="G32" s="98"/>
      <c r="H32" s="98"/>
    </row>
    <row r="33" spans="1:1">
      <c r="A33" s="99"/>
    </row>
    <row r="34" ht="27" customHeight="1" spans="1:8">
      <c r="A34" s="100"/>
      <c r="B34" s="100"/>
      <c r="C34" s="100"/>
      <c r="D34" s="100"/>
      <c r="E34" s="100"/>
      <c r="F34" s="100"/>
      <c r="G34" s="100"/>
      <c r="H34" s="100"/>
    </row>
  </sheetData>
  <mergeCells count="49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workbookViewId="0">
      <selection activeCell="D6" sqref="D6"/>
    </sheetView>
  </sheetViews>
  <sheetFormatPr defaultColWidth="9" defaultRowHeight="14.25"/>
  <cols>
    <col min="1" max="1" width="9" style="12" customWidth="1"/>
    <col min="2" max="2" width="20.75" style="13" customWidth="1"/>
    <col min="3" max="3" width="14.2" style="13" customWidth="1"/>
    <col min="4" max="4" width="34.25" style="12" customWidth="1"/>
    <col min="5" max="5" width="17.25" style="12" customWidth="1"/>
    <col min="6" max="6" width="9.375" style="12"/>
    <col min="7" max="7" width="9" style="12"/>
    <col min="8" max="8" width="10.375" style="12"/>
    <col min="9" max="9" width="12.5" style="17" customWidth="1"/>
    <col min="10" max="10" width="12.625" style="12"/>
    <col min="11" max="11" width="12.625" style="17"/>
    <col min="12" max="16384" width="9" style="12"/>
  </cols>
  <sheetData>
    <row r="1" ht="68" customHeight="1" spans="1:5">
      <c r="A1" s="18" t="s">
        <v>78</v>
      </c>
      <c r="B1" s="18"/>
      <c r="C1" s="18"/>
      <c r="D1" s="18"/>
      <c r="E1" s="18"/>
    </row>
    <row r="2" s="13" customFormat="1" ht="41" customHeight="1" spans="1:11">
      <c r="A2" s="53" t="s">
        <v>1</v>
      </c>
      <c r="B2" s="53" t="s">
        <v>44</v>
      </c>
      <c r="C2" s="53" t="s">
        <v>79</v>
      </c>
      <c r="D2" s="54" t="s">
        <v>80</v>
      </c>
      <c r="E2" s="54" t="s">
        <v>6</v>
      </c>
      <c r="I2" s="46"/>
      <c r="K2" s="46"/>
    </row>
    <row r="3" s="14" customFormat="1" ht="41" customHeight="1" spans="1:11">
      <c r="A3" s="55">
        <v>1</v>
      </c>
      <c r="B3" s="55" t="s">
        <v>81</v>
      </c>
      <c r="C3" s="53" t="s">
        <v>82</v>
      </c>
      <c r="D3" s="53">
        <f>'2023.9'!G13</f>
        <v>19400</v>
      </c>
      <c r="E3" s="54" t="s">
        <v>83</v>
      </c>
      <c r="I3" s="46"/>
      <c r="K3" s="47"/>
    </row>
    <row r="4" s="14" customFormat="1" ht="41" customHeight="1" spans="1:11">
      <c r="A4" s="55">
        <v>2</v>
      </c>
      <c r="B4" s="55" t="s">
        <v>84</v>
      </c>
      <c r="C4" s="53" t="s">
        <v>82</v>
      </c>
      <c r="D4" s="53">
        <f>'2024.5'!G11</f>
        <v>49320</v>
      </c>
      <c r="E4" s="54" t="s">
        <v>85</v>
      </c>
      <c r="I4" s="46"/>
      <c r="K4" s="47"/>
    </row>
    <row r="5" s="14" customFormat="1" ht="41" customHeight="1" spans="1:11">
      <c r="A5" s="55">
        <v>3</v>
      </c>
      <c r="B5" s="55" t="s">
        <v>86</v>
      </c>
      <c r="C5" s="53" t="s">
        <v>82</v>
      </c>
      <c r="D5" s="53">
        <f>'2024.6'!G6</f>
        <v>17345</v>
      </c>
      <c r="E5" s="54" t="s">
        <v>87</v>
      </c>
      <c r="I5" s="46"/>
      <c r="K5" s="47"/>
    </row>
    <row r="6" s="14" customFormat="1" ht="53" customHeight="1" spans="1:11">
      <c r="A6" s="55">
        <v>4</v>
      </c>
      <c r="B6" s="55" t="s">
        <v>88</v>
      </c>
      <c r="C6" s="53" t="s">
        <v>89</v>
      </c>
      <c r="D6" s="56">
        <f>-(D3+D4+D5)/1.03*0.02</f>
        <v>-1671.17</v>
      </c>
      <c r="E6" s="54" t="s">
        <v>90</v>
      </c>
      <c r="I6" s="46"/>
      <c r="K6" s="47"/>
    </row>
    <row r="7" s="14" customFormat="1" ht="32" customHeight="1" spans="1:11">
      <c r="A7" s="55">
        <v>5</v>
      </c>
      <c r="B7" s="57" t="s">
        <v>91</v>
      </c>
      <c r="C7" s="53" t="s">
        <v>92</v>
      </c>
      <c r="D7" s="53">
        <f>SUM(D3:D6)</f>
        <v>84393.83</v>
      </c>
      <c r="E7" s="58"/>
      <c r="I7" s="46"/>
      <c r="K7" s="47"/>
    </row>
    <row r="8" s="52" customFormat="1" ht="32" customHeight="1" spans="1:11">
      <c r="A8" s="55">
        <v>6</v>
      </c>
      <c r="B8" s="59" t="s">
        <v>93</v>
      </c>
      <c r="C8" s="59"/>
      <c r="D8" s="60">
        <v>84000</v>
      </c>
      <c r="E8" s="59"/>
      <c r="I8" s="48"/>
      <c r="K8" s="64"/>
    </row>
    <row r="9" s="15" customFormat="1" ht="49" customHeight="1" spans="1:11">
      <c r="A9" s="61" t="s">
        <v>76</v>
      </c>
      <c r="B9" s="62"/>
      <c r="C9" s="62"/>
      <c r="D9" s="61"/>
      <c r="E9" s="61"/>
      <c r="I9" s="48"/>
      <c r="K9" s="48"/>
    </row>
    <row r="10" s="15" customFormat="1" spans="1:11">
      <c r="A10" s="63"/>
      <c r="B10" s="36"/>
      <c r="C10" s="36"/>
      <c r="I10" s="48"/>
      <c r="K10" s="48"/>
    </row>
    <row r="11" s="15" customFormat="1" spans="1:11">
      <c r="A11" s="63"/>
      <c r="B11" s="36"/>
      <c r="C11" s="36"/>
      <c r="I11" s="48"/>
      <c r="K11" s="48"/>
    </row>
    <row r="12" s="15" customFormat="1" ht="23" customHeight="1" spans="1:11">
      <c r="A12" s="61" t="s">
        <v>77</v>
      </c>
      <c r="B12" s="62"/>
      <c r="C12" s="62"/>
      <c r="D12" s="61"/>
      <c r="E12" s="61"/>
      <c r="I12" s="48"/>
      <c r="K12" s="48"/>
    </row>
    <row r="13" s="15" customFormat="1" spans="1:11">
      <c r="A13" s="63"/>
      <c r="B13" s="36"/>
      <c r="C13" s="36"/>
      <c r="I13" s="48"/>
      <c r="K13" s="48"/>
    </row>
    <row r="14" spans="1:5">
      <c r="A14" s="41"/>
      <c r="B14" s="40"/>
      <c r="C14" s="40"/>
      <c r="D14" s="41"/>
      <c r="E14" s="41"/>
    </row>
  </sheetData>
  <autoFilter xmlns:etc="http://www.wps.cn/officeDocument/2017/etCustomData" ref="A2:K12" etc:filterBottomFollowUsedRange="0">
    <extLst/>
  </autoFilter>
  <mergeCells count="3">
    <mergeCell ref="A1:E1"/>
    <mergeCell ref="A9:E9"/>
    <mergeCell ref="A12:E12"/>
  </mergeCells>
  <pageMargins left="0.393055555555556" right="0.236111111111111" top="0.432638888888889" bottom="0.432638888888889" header="0.236111111111111" footer="0.298611111111111"/>
  <pageSetup paperSize="9" scale="95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N8" sqref="M8:N9"/>
    </sheetView>
  </sheetViews>
  <sheetFormatPr defaultColWidth="9" defaultRowHeight="14.25"/>
  <cols>
    <col min="1" max="1" width="8" style="1" customWidth="1"/>
    <col min="2" max="2" width="11.5" style="1" customWidth="1"/>
    <col min="3" max="3" width="16.625" style="1" customWidth="1"/>
    <col min="4" max="6" width="9" style="1"/>
    <col min="7" max="7" width="10.375" style="1" customWidth="1"/>
    <col min="8" max="8" width="9" style="1"/>
    <col min="9" max="9" width="9.125" style="1"/>
    <col min="10" max="16384" width="9" style="1"/>
  </cols>
  <sheetData>
    <row r="1" s="1" customFormat="1" ht="24" customHeight="1" spans="1:12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7" customHeight="1" spans="1:12">
      <c r="A2" s="3" t="s">
        <v>1</v>
      </c>
      <c r="B2" s="3" t="s">
        <v>95</v>
      </c>
      <c r="C2" s="3" t="s">
        <v>2</v>
      </c>
      <c r="D2" s="3" t="s">
        <v>96</v>
      </c>
      <c r="E2" s="3" t="s">
        <v>79</v>
      </c>
      <c r="F2" s="3" t="s">
        <v>97</v>
      </c>
      <c r="G2" s="3"/>
      <c r="H2" s="3" t="s">
        <v>98</v>
      </c>
      <c r="I2" s="3"/>
      <c r="J2" s="3"/>
      <c r="K2" s="3"/>
      <c r="L2" s="10" t="s">
        <v>99</v>
      </c>
    </row>
    <row r="3" s="1" customFormat="1" ht="28.5" spans="1:12">
      <c r="A3" s="3"/>
      <c r="B3" s="3"/>
      <c r="C3" s="3"/>
      <c r="D3" s="3"/>
      <c r="E3" s="3"/>
      <c r="F3" s="3" t="s">
        <v>100</v>
      </c>
      <c r="G3" s="3" t="s">
        <v>101</v>
      </c>
      <c r="H3" s="3" t="s">
        <v>102</v>
      </c>
      <c r="I3" s="3" t="s">
        <v>103</v>
      </c>
      <c r="J3" s="3" t="s">
        <v>104</v>
      </c>
      <c r="K3" s="3" t="s">
        <v>105</v>
      </c>
      <c r="L3" s="10"/>
    </row>
    <row r="4" s="1" customFormat="1" ht="30" customHeight="1" spans="1:12">
      <c r="A4" s="5">
        <v>1</v>
      </c>
      <c r="B4" s="5" t="s">
        <v>106</v>
      </c>
      <c r="C4" s="3" t="s">
        <v>107</v>
      </c>
      <c r="D4" s="3">
        <v>1350</v>
      </c>
      <c r="E4" s="3" t="s">
        <v>108</v>
      </c>
      <c r="F4" s="49">
        <v>0.85</v>
      </c>
      <c r="G4" s="3">
        <f t="shared" ref="G4:G11" si="0">F4*D4</f>
        <v>1147.5</v>
      </c>
      <c r="H4" s="28"/>
      <c r="I4" s="28" t="s">
        <v>109</v>
      </c>
      <c r="J4" s="28">
        <v>10</v>
      </c>
      <c r="K4" s="45"/>
      <c r="L4" s="10"/>
    </row>
    <row r="5" s="1" customFormat="1" ht="30" customHeight="1" spans="1:12">
      <c r="A5" s="50"/>
      <c r="B5" s="7"/>
      <c r="C5" s="3" t="s">
        <v>110</v>
      </c>
      <c r="D5" s="3">
        <v>200</v>
      </c>
      <c r="E5" s="3" t="s">
        <v>108</v>
      </c>
      <c r="F5" s="3">
        <v>1</v>
      </c>
      <c r="G5" s="3">
        <f t="shared" si="0"/>
        <v>200</v>
      </c>
      <c r="H5" s="8"/>
      <c r="I5" s="45" t="s">
        <v>111</v>
      </c>
      <c r="J5" s="45">
        <v>10</v>
      </c>
      <c r="K5" s="45"/>
      <c r="L5" s="10"/>
    </row>
    <row r="6" s="1" customFormat="1" ht="31" customHeight="1" spans="1:12">
      <c r="A6" s="5">
        <v>2</v>
      </c>
      <c r="B6" s="5" t="s">
        <v>112</v>
      </c>
      <c r="C6" s="3" t="s">
        <v>113</v>
      </c>
      <c r="D6" s="3">
        <v>50</v>
      </c>
      <c r="E6" s="3" t="s">
        <v>114</v>
      </c>
      <c r="F6" s="3">
        <v>9</v>
      </c>
      <c r="G6" s="3">
        <f t="shared" si="0"/>
        <v>450</v>
      </c>
      <c r="H6" s="3"/>
      <c r="I6" s="3"/>
      <c r="J6" s="3"/>
      <c r="K6" s="3"/>
      <c r="L6" s="10" t="s">
        <v>115</v>
      </c>
    </row>
    <row r="7" s="1" customFormat="1" ht="31" customHeight="1" spans="1:12">
      <c r="A7" s="3">
        <v>3</v>
      </c>
      <c r="B7" s="3" t="s">
        <v>116</v>
      </c>
      <c r="C7" s="3" t="s">
        <v>107</v>
      </c>
      <c r="D7" s="3">
        <v>1350</v>
      </c>
      <c r="E7" s="3" t="s">
        <v>108</v>
      </c>
      <c r="F7" s="49">
        <v>0.85</v>
      </c>
      <c r="G7" s="3">
        <f t="shared" si="0"/>
        <v>1147.5</v>
      </c>
      <c r="H7" s="28"/>
      <c r="I7" s="28" t="s">
        <v>109</v>
      </c>
      <c r="J7" s="28">
        <v>10</v>
      </c>
      <c r="K7" s="45"/>
      <c r="L7" s="10"/>
    </row>
    <row r="8" s="1" customFormat="1" ht="31" customHeight="1" spans="1:12">
      <c r="A8" s="3">
        <v>4</v>
      </c>
      <c r="B8" s="3" t="s">
        <v>117</v>
      </c>
      <c r="C8" s="3" t="s">
        <v>107</v>
      </c>
      <c r="D8" s="3">
        <v>4000</v>
      </c>
      <c r="E8" s="3" t="s">
        <v>108</v>
      </c>
      <c r="F8" s="49">
        <v>0.85</v>
      </c>
      <c r="G8" s="3">
        <f t="shared" si="0"/>
        <v>3400</v>
      </c>
      <c r="H8" s="28"/>
      <c r="I8" s="28" t="s">
        <v>109</v>
      </c>
      <c r="J8" s="28">
        <v>10</v>
      </c>
      <c r="K8" s="45"/>
      <c r="L8" s="10"/>
    </row>
    <row r="9" s="1" customFormat="1" ht="31" customHeight="1" spans="1:12">
      <c r="A9" s="5">
        <v>5</v>
      </c>
      <c r="B9" s="5" t="s">
        <v>118</v>
      </c>
      <c r="C9" s="3" t="s">
        <v>119</v>
      </c>
      <c r="D9" s="3">
        <f>229*50</f>
        <v>11450</v>
      </c>
      <c r="E9" s="3" t="s">
        <v>108</v>
      </c>
      <c r="F9" s="49">
        <v>0.75</v>
      </c>
      <c r="G9" s="3">
        <f t="shared" si="0"/>
        <v>8587.5</v>
      </c>
      <c r="H9" s="28"/>
      <c r="I9" s="28" t="s">
        <v>109</v>
      </c>
      <c r="J9" s="28">
        <v>10</v>
      </c>
      <c r="K9" s="45"/>
      <c r="L9" s="10"/>
    </row>
    <row r="10" s="1" customFormat="1" ht="31" customHeight="1" spans="1:12">
      <c r="A10" s="50"/>
      <c r="B10" s="50"/>
      <c r="C10" s="3" t="s">
        <v>120</v>
      </c>
      <c r="D10" s="3">
        <v>3640</v>
      </c>
      <c r="E10" s="3" t="s">
        <v>108</v>
      </c>
      <c r="F10" s="49">
        <v>0.85</v>
      </c>
      <c r="G10" s="3">
        <f t="shared" si="0"/>
        <v>3094</v>
      </c>
      <c r="H10" s="28"/>
      <c r="I10" s="28" t="s">
        <v>109</v>
      </c>
      <c r="J10" s="28">
        <v>10</v>
      </c>
      <c r="K10" s="45"/>
      <c r="L10" s="10"/>
    </row>
    <row r="11" s="1" customFormat="1" ht="31" customHeight="1" spans="1:12">
      <c r="A11" s="50"/>
      <c r="B11" s="50"/>
      <c r="C11" s="3" t="s">
        <v>121</v>
      </c>
      <c r="D11" s="3">
        <v>282</v>
      </c>
      <c r="E11" s="3" t="s">
        <v>108</v>
      </c>
      <c r="F11" s="4">
        <v>5</v>
      </c>
      <c r="G11" s="3">
        <f t="shared" si="0"/>
        <v>1410</v>
      </c>
      <c r="H11" s="28">
        <v>19</v>
      </c>
      <c r="I11" s="28">
        <v>25</v>
      </c>
      <c r="J11" s="28">
        <v>25</v>
      </c>
      <c r="K11" s="45"/>
      <c r="L11" s="10"/>
    </row>
    <row r="12" s="1" customFormat="1" ht="27" customHeight="1" spans="1:12">
      <c r="A12" s="3">
        <v>6</v>
      </c>
      <c r="B12" s="3" t="s">
        <v>97</v>
      </c>
      <c r="C12" s="3"/>
      <c r="D12" s="3"/>
      <c r="E12" s="3"/>
      <c r="F12" s="4"/>
      <c r="G12" s="3">
        <f>SUM(G4:G11)</f>
        <v>19436.5</v>
      </c>
      <c r="H12" s="3"/>
      <c r="I12" s="3"/>
      <c r="J12" s="3"/>
      <c r="K12" s="3"/>
      <c r="L12" s="10"/>
    </row>
    <row r="13" s="1" customFormat="1" ht="36" customHeight="1" spans="1:12">
      <c r="A13" s="9">
        <v>7</v>
      </c>
      <c r="B13" s="51" t="s">
        <v>122</v>
      </c>
      <c r="C13" s="8"/>
      <c r="D13" s="8"/>
      <c r="E13" s="8"/>
      <c r="F13" s="8"/>
      <c r="G13" s="9">
        <v>19400</v>
      </c>
      <c r="H13" s="8"/>
      <c r="I13" s="8"/>
      <c r="J13" s="8"/>
      <c r="K13" s="8"/>
      <c r="L13" s="8"/>
    </row>
    <row r="16" s="1" customFormat="1" spans="2:7">
      <c r="B16" s="1" t="s">
        <v>123</v>
      </c>
      <c r="G16" s="1" t="s">
        <v>124</v>
      </c>
    </row>
  </sheetData>
  <mergeCells count="13">
    <mergeCell ref="A1:L1"/>
    <mergeCell ref="F2:G2"/>
    <mergeCell ref="H2:K2"/>
    <mergeCell ref="A2:A3"/>
    <mergeCell ref="A4:A5"/>
    <mergeCell ref="A9:A11"/>
    <mergeCell ref="B2:B3"/>
    <mergeCell ref="B4:B5"/>
    <mergeCell ref="B9:B11"/>
    <mergeCell ref="C2:C3"/>
    <mergeCell ref="D2:D3"/>
    <mergeCell ref="E2:E3"/>
    <mergeCell ref="L2:L3"/>
  </mergeCells>
  <pageMargins left="0.751388888888889" right="0.751388888888889" top="0.60625" bottom="0.60625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K4" sqref="K4"/>
    </sheetView>
  </sheetViews>
  <sheetFormatPr defaultColWidth="9" defaultRowHeight="14.25"/>
  <cols>
    <col min="1" max="1" width="6.625" style="12" customWidth="1"/>
    <col min="2" max="2" width="10" style="13" customWidth="1"/>
    <col min="3" max="3" width="12.1" style="16" customWidth="1"/>
    <col min="4" max="4" width="9.75" style="13" customWidth="1"/>
    <col min="5" max="5" width="8.625" style="13" customWidth="1"/>
    <col min="6" max="6" width="10.5" style="13" customWidth="1"/>
    <col min="7" max="7" width="10.1" style="12" customWidth="1"/>
    <col min="8" max="11" width="9.375" style="12"/>
    <col min="12" max="12" width="14.875" style="12" customWidth="1"/>
    <col min="13" max="15" width="9.375" style="12"/>
    <col min="16" max="16" width="9" style="12"/>
    <col min="17" max="17" width="10.375" style="12"/>
    <col min="18" max="18" width="12.5" style="17" customWidth="1"/>
    <col min="19" max="19" width="12.625" style="12"/>
    <col min="20" max="20" width="12.625" style="17"/>
    <col min="21" max="16384" width="9" style="12"/>
  </cols>
  <sheetData>
    <row r="1" s="12" customFormat="1" ht="48" customHeight="1" spans="1:20">
      <c r="A1" s="18" t="s">
        <v>125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42"/>
      <c r="N1" s="42"/>
      <c r="R1" s="17"/>
      <c r="T1" s="17"/>
    </row>
    <row r="2" s="12" customFormat="1" ht="29" customHeight="1" spans="1:20">
      <c r="A2" s="19" t="s">
        <v>1</v>
      </c>
      <c r="B2" s="19" t="s">
        <v>95</v>
      </c>
      <c r="C2" s="20" t="s">
        <v>2</v>
      </c>
      <c r="D2" s="20" t="s">
        <v>96</v>
      </c>
      <c r="E2" s="19" t="s">
        <v>79</v>
      </c>
      <c r="F2" s="21" t="s">
        <v>97</v>
      </c>
      <c r="G2" s="22"/>
      <c r="H2" s="3" t="s">
        <v>98</v>
      </c>
      <c r="I2" s="3"/>
      <c r="J2" s="3"/>
      <c r="K2" s="3"/>
      <c r="L2" s="44"/>
      <c r="M2"/>
      <c r="N2"/>
      <c r="O2"/>
      <c r="P2"/>
      <c r="R2" s="17"/>
      <c r="T2" s="17"/>
    </row>
    <row r="3" s="13" customFormat="1" ht="30" customHeight="1" spans="1:20">
      <c r="A3" s="23"/>
      <c r="B3" s="23"/>
      <c r="C3" s="24"/>
      <c r="D3" s="24"/>
      <c r="E3" s="23"/>
      <c r="F3" s="25" t="s">
        <v>100</v>
      </c>
      <c r="G3" s="26" t="s">
        <v>126</v>
      </c>
      <c r="H3" s="3" t="s">
        <v>102</v>
      </c>
      <c r="I3" s="3" t="s">
        <v>103</v>
      </c>
      <c r="J3" s="3" t="s">
        <v>104</v>
      </c>
      <c r="K3" s="3" t="s">
        <v>105</v>
      </c>
      <c r="L3" s="26" t="s">
        <v>6</v>
      </c>
      <c r="M3"/>
      <c r="N3"/>
      <c r="O3"/>
      <c r="P3"/>
      <c r="R3" s="46"/>
      <c r="T3" s="46"/>
    </row>
    <row r="4" s="14" customFormat="1" ht="36" customHeight="1" spans="1:20">
      <c r="A4" s="19">
        <v>1</v>
      </c>
      <c r="B4" s="19" t="s">
        <v>127</v>
      </c>
      <c r="C4" s="26" t="s">
        <v>128</v>
      </c>
      <c r="D4" s="26">
        <f>(42+17+40+17+28+13+5+27+32+25+13+34+8+16+22+28)*40</f>
        <v>14680</v>
      </c>
      <c r="E4" s="27" t="s">
        <v>108</v>
      </c>
      <c r="F4" s="27">
        <v>1.1</v>
      </c>
      <c r="G4" s="27">
        <f t="shared" ref="G4:G10" si="0">D4*F4</f>
        <v>16148</v>
      </c>
      <c r="H4" s="28"/>
      <c r="I4" s="28" t="s">
        <v>129</v>
      </c>
      <c r="J4" s="28">
        <v>10</v>
      </c>
      <c r="K4" s="45"/>
      <c r="L4" s="26" t="s">
        <v>130</v>
      </c>
      <c r="M4"/>
      <c r="N4"/>
      <c r="O4"/>
      <c r="P4"/>
      <c r="R4" s="46"/>
      <c r="T4" s="47"/>
    </row>
    <row r="5" s="14" customFormat="1" ht="36" customHeight="1" spans="1:20">
      <c r="A5" s="23"/>
      <c r="B5" s="23"/>
      <c r="C5" s="26" t="s">
        <v>113</v>
      </c>
      <c r="D5" s="27">
        <v>24</v>
      </c>
      <c r="E5" s="27" t="s">
        <v>108</v>
      </c>
      <c r="F5" s="27">
        <v>9</v>
      </c>
      <c r="G5" s="27">
        <f t="shared" si="0"/>
        <v>216</v>
      </c>
      <c r="H5" s="8"/>
      <c r="I5" s="45"/>
      <c r="J5" s="45"/>
      <c r="K5" s="45"/>
      <c r="L5" s="26" t="s">
        <v>131</v>
      </c>
      <c r="M5"/>
      <c r="N5"/>
      <c r="O5"/>
      <c r="P5"/>
      <c r="R5" s="46"/>
      <c r="T5" s="47"/>
    </row>
    <row r="6" s="14" customFormat="1" ht="36" customHeight="1" spans="1:20">
      <c r="A6" s="19">
        <v>2</v>
      </c>
      <c r="B6" s="19" t="s">
        <v>132</v>
      </c>
      <c r="C6" s="26" t="s">
        <v>133</v>
      </c>
      <c r="D6" s="29">
        <v>8</v>
      </c>
      <c r="E6" s="27" t="s">
        <v>114</v>
      </c>
      <c r="F6" s="29">
        <v>70</v>
      </c>
      <c r="G6" s="27">
        <f t="shared" si="0"/>
        <v>560</v>
      </c>
      <c r="H6" s="3"/>
      <c r="I6" s="3"/>
      <c r="J6" s="3"/>
      <c r="K6" s="3"/>
      <c r="L6" s="26" t="s">
        <v>131</v>
      </c>
      <c r="M6"/>
      <c r="N6"/>
      <c r="O6"/>
      <c r="P6"/>
      <c r="R6" s="46"/>
      <c r="T6" s="47"/>
    </row>
    <row r="7" s="14" customFormat="1" ht="36" customHeight="1" spans="1:20">
      <c r="A7" s="23"/>
      <c r="B7" s="23"/>
      <c r="C7" s="26" t="s">
        <v>134</v>
      </c>
      <c r="D7" s="29">
        <f>(62+52)*80</f>
        <v>9120</v>
      </c>
      <c r="E7" s="27" t="s">
        <v>108</v>
      </c>
      <c r="F7" s="29">
        <v>0.8</v>
      </c>
      <c r="G7" s="27">
        <f t="shared" si="0"/>
        <v>7296</v>
      </c>
      <c r="H7" s="28"/>
      <c r="I7" s="28" t="s">
        <v>129</v>
      </c>
      <c r="J7" s="28">
        <v>10</v>
      </c>
      <c r="K7" s="45"/>
      <c r="L7" s="26" t="s">
        <v>135</v>
      </c>
      <c r="M7"/>
      <c r="O7"/>
      <c r="P7"/>
      <c r="R7" s="46"/>
      <c r="T7" s="47"/>
    </row>
    <row r="8" s="14" customFormat="1" ht="36" customHeight="1" spans="1:20">
      <c r="A8" s="23"/>
      <c r="B8" s="23"/>
      <c r="C8" s="26" t="s">
        <v>136</v>
      </c>
      <c r="D8" s="29">
        <v>4</v>
      </c>
      <c r="E8" s="27" t="s">
        <v>114</v>
      </c>
      <c r="F8" s="29">
        <v>20</v>
      </c>
      <c r="G8" s="27">
        <f t="shared" si="0"/>
        <v>80</v>
      </c>
      <c r="H8" s="28"/>
      <c r="I8" s="28"/>
      <c r="J8" s="28"/>
      <c r="K8" s="45"/>
      <c r="L8" s="26" t="s">
        <v>131</v>
      </c>
      <c r="M8"/>
      <c r="N8"/>
      <c r="O8"/>
      <c r="P8"/>
      <c r="R8" s="46"/>
      <c r="T8" s="47"/>
    </row>
    <row r="9" s="14" customFormat="1" ht="36" customHeight="1" spans="1:20">
      <c r="A9" s="19">
        <v>3</v>
      </c>
      <c r="B9" s="19" t="s">
        <v>137</v>
      </c>
      <c r="C9" s="26" t="s">
        <v>138</v>
      </c>
      <c r="D9" s="27">
        <f>(43+48+4+8+14+8+10+22+2)*50</f>
        <v>7950</v>
      </c>
      <c r="E9" s="27" t="s">
        <v>108</v>
      </c>
      <c r="F9" s="27">
        <v>0.9</v>
      </c>
      <c r="G9" s="27">
        <f t="shared" si="0"/>
        <v>7155</v>
      </c>
      <c r="H9" s="28"/>
      <c r="I9" s="28" t="s">
        <v>129</v>
      </c>
      <c r="J9" s="28">
        <v>10</v>
      </c>
      <c r="K9" s="45"/>
      <c r="L9" s="26" t="s">
        <v>139</v>
      </c>
      <c r="M9"/>
      <c r="N9"/>
      <c r="O9"/>
      <c r="P9"/>
      <c r="R9" s="46"/>
      <c r="T9" s="47"/>
    </row>
    <row r="10" s="14" customFormat="1" ht="36" customHeight="1" spans="1:20">
      <c r="A10" s="23"/>
      <c r="B10" s="23"/>
      <c r="C10" s="26" t="s">
        <v>140</v>
      </c>
      <c r="D10" s="27">
        <f>(20+4+32+25+52+46+18+63+54+64+5+6+8)*50</f>
        <v>19850</v>
      </c>
      <c r="E10" s="27" t="s">
        <v>108</v>
      </c>
      <c r="F10" s="27">
        <v>0.9</v>
      </c>
      <c r="G10" s="27">
        <f t="shared" si="0"/>
        <v>17865</v>
      </c>
      <c r="H10" s="28"/>
      <c r="I10" s="28" t="s">
        <v>129</v>
      </c>
      <c r="J10" s="28">
        <v>10</v>
      </c>
      <c r="K10" s="45"/>
      <c r="L10" s="26" t="s">
        <v>141</v>
      </c>
      <c r="M10"/>
      <c r="N10"/>
      <c r="O10"/>
      <c r="P10"/>
      <c r="R10" s="46"/>
      <c r="T10" s="47"/>
    </row>
    <row r="11" s="15" customFormat="1" ht="36" customHeight="1" spans="1:20">
      <c r="A11" s="30">
        <v>5</v>
      </c>
      <c r="B11" s="30" t="s">
        <v>97</v>
      </c>
      <c r="C11" s="31"/>
      <c r="D11" s="30"/>
      <c r="E11" s="30"/>
      <c r="F11" s="32"/>
      <c r="G11" s="26">
        <f>SUM(G4:G10)</f>
        <v>49320</v>
      </c>
      <c r="H11" s="28"/>
      <c r="I11" s="28"/>
      <c r="J11" s="28"/>
      <c r="K11" s="45"/>
      <c r="L11" s="27"/>
      <c r="M11"/>
      <c r="N11"/>
      <c r="O11"/>
      <c r="P11"/>
      <c r="R11" s="48"/>
      <c r="T11" s="48"/>
    </row>
    <row r="12" s="15" customFormat="1" spans="1:20">
      <c r="A12" s="33" t="s">
        <v>76</v>
      </c>
      <c r="B12" s="34"/>
      <c r="C12" s="35"/>
      <c r="D12" s="36"/>
      <c r="E12" s="36"/>
      <c r="F12" s="36"/>
      <c r="R12" s="48"/>
      <c r="T12" s="48"/>
    </row>
    <row r="13" s="12" customFormat="1" spans="1:20">
      <c r="A13" s="37"/>
      <c r="B13" s="38"/>
      <c r="C13" s="39"/>
      <c r="D13" s="40"/>
      <c r="E13" s="40"/>
      <c r="F13" s="40"/>
      <c r="G13" s="41"/>
      <c r="H13" s="42"/>
      <c r="I13" s="42"/>
      <c r="J13" s="42"/>
      <c r="K13" s="42"/>
      <c r="L13" s="42"/>
      <c r="M13" s="42"/>
      <c r="N13" s="42"/>
      <c r="R13" s="17"/>
      <c r="T13" s="17"/>
    </row>
    <row r="14" s="12" customFormat="1" spans="1:20">
      <c r="A14" s="43" t="s">
        <v>77</v>
      </c>
      <c r="B14" s="43"/>
      <c r="C14" s="35"/>
      <c r="D14" s="13"/>
      <c r="E14" s="13"/>
      <c r="F14" s="13"/>
      <c r="R14" s="17"/>
      <c r="T14" s="17"/>
    </row>
    <row r="15" s="12" customFormat="1" spans="2:20">
      <c r="B15" s="13"/>
      <c r="C15" s="16"/>
      <c r="D15" s="13"/>
      <c r="E15" s="13"/>
      <c r="F15" s="13"/>
      <c r="R15" s="17"/>
      <c r="T15" s="17"/>
    </row>
  </sheetData>
  <mergeCells count="14">
    <mergeCell ref="A1:L1"/>
    <mergeCell ref="F2:G2"/>
    <mergeCell ref="H2:K2"/>
    <mergeCell ref="A2:A3"/>
    <mergeCell ref="A4:A5"/>
    <mergeCell ref="A6:A8"/>
    <mergeCell ref="A9:A10"/>
    <mergeCell ref="B2:B3"/>
    <mergeCell ref="B4:B5"/>
    <mergeCell ref="B6:B8"/>
    <mergeCell ref="B9:B10"/>
    <mergeCell ref="C2:C3"/>
    <mergeCell ref="D2:D3"/>
    <mergeCell ref="E2:E3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P1" sqref="P$1:P$1048576"/>
    </sheetView>
  </sheetViews>
  <sheetFormatPr defaultColWidth="9" defaultRowHeight="14.25" outlineLevelRow="7"/>
  <cols>
    <col min="1" max="1" width="4.625" style="1" customWidth="1"/>
    <col min="2" max="2" width="11.5" style="1" customWidth="1"/>
    <col min="3" max="3" width="14.25" style="1" customWidth="1"/>
    <col min="4" max="4" width="12.25" style="1" customWidth="1"/>
    <col min="5" max="5" width="9" style="1"/>
    <col min="6" max="6" width="12.125" style="1" customWidth="1"/>
    <col min="7" max="7" width="10.375" style="1" customWidth="1"/>
    <col min="8" max="8" width="9" style="1"/>
    <col min="9" max="9" width="9.125" style="1"/>
    <col min="10" max="10" width="9" style="1"/>
    <col min="11" max="11" width="7.125" style="1" customWidth="1"/>
    <col min="12" max="12" width="12.75" style="1" customWidth="1"/>
    <col min="13" max="16384" width="9" style="1"/>
  </cols>
  <sheetData>
    <row r="1" s="1" customFormat="1" ht="37" customHeight="1" spans="1:12">
      <c r="A1" s="2" t="s">
        <v>142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7" customHeight="1" spans="1:12">
      <c r="A2" s="3" t="s">
        <v>1</v>
      </c>
      <c r="B2" s="3" t="s">
        <v>95</v>
      </c>
      <c r="C2" s="3" t="s">
        <v>2</v>
      </c>
      <c r="D2" s="3" t="s">
        <v>96</v>
      </c>
      <c r="E2" s="3" t="s">
        <v>79</v>
      </c>
      <c r="F2" s="3"/>
      <c r="G2" s="3"/>
      <c r="H2" s="3" t="s">
        <v>98</v>
      </c>
      <c r="I2" s="3"/>
      <c r="J2" s="3"/>
      <c r="K2" s="3"/>
      <c r="L2" s="10" t="s">
        <v>143</v>
      </c>
    </row>
    <row r="3" s="1" customFormat="1" ht="28.5" spans="1:12">
      <c r="A3" s="3"/>
      <c r="B3" s="3"/>
      <c r="C3" s="3"/>
      <c r="D3" s="3"/>
      <c r="E3" s="3"/>
      <c r="F3" s="4" t="s">
        <v>100</v>
      </c>
      <c r="G3" s="4" t="s">
        <v>101</v>
      </c>
      <c r="H3" s="3" t="s">
        <v>102</v>
      </c>
      <c r="I3" s="3" t="s">
        <v>103</v>
      </c>
      <c r="J3" s="3" t="s">
        <v>104</v>
      </c>
      <c r="K3" s="3" t="s">
        <v>105</v>
      </c>
      <c r="L3" s="10"/>
    </row>
    <row r="4" s="1" customFormat="1" ht="42" customHeight="1" spans="1:12">
      <c r="A4" s="5">
        <v>1</v>
      </c>
      <c r="B4" s="5" t="s">
        <v>144</v>
      </c>
      <c r="C4" s="3" t="s">
        <v>119</v>
      </c>
      <c r="D4" s="6">
        <v>17700</v>
      </c>
      <c r="E4" s="6" t="s">
        <v>108</v>
      </c>
      <c r="F4" s="6">
        <v>0.85</v>
      </c>
      <c r="G4" s="6">
        <f>F4*D4</f>
        <v>15045</v>
      </c>
      <c r="H4" s="6"/>
      <c r="I4" s="6" t="s">
        <v>129</v>
      </c>
      <c r="J4" s="6">
        <v>10</v>
      </c>
      <c r="K4" s="6"/>
      <c r="L4" s="11"/>
    </row>
    <row r="5" s="1" customFormat="1" ht="42" customHeight="1" spans="1:12">
      <c r="A5" s="7"/>
      <c r="B5" s="7"/>
      <c r="C5" s="3" t="s">
        <v>145</v>
      </c>
      <c r="D5" s="6">
        <v>2300</v>
      </c>
      <c r="E5" s="6" t="s">
        <v>108</v>
      </c>
      <c r="F5" s="6">
        <v>1</v>
      </c>
      <c r="G5" s="6">
        <f>F5*D5</f>
        <v>2300</v>
      </c>
      <c r="H5" s="6"/>
      <c r="I5" s="6" t="s">
        <v>129</v>
      </c>
      <c r="J5" s="6">
        <v>10</v>
      </c>
      <c r="K5" s="6"/>
      <c r="L5" s="11"/>
    </row>
    <row r="6" s="1" customFormat="1" ht="42" customHeight="1" spans="1:12">
      <c r="A6" s="3">
        <v>2</v>
      </c>
      <c r="B6" s="6" t="s">
        <v>97</v>
      </c>
      <c r="C6" s="8"/>
      <c r="D6" s="8"/>
      <c r="E6" s="8"/>
      <c r="F6" s="8"/>
      <c r="G6" s="9">
        <f>SUM(G4:G5)</f>
        <v>17345</v>
      </c>
      <c r="H6" s="8"/>
      <c r="I6" s="8"/>
      <c r="J6" s="8"/>
      <c r="K6" s="8"/>
      <c r="L6" s="8"/>
    </row>
    <row r="8" s="1" customFormat="1" spans="2:7">
      <c r="B8" s="1" t="s">
        <v>123</v>
      </c>
      <c r="G8" s="1" t="s">
        <v>124</v>
      </c>
    </row>
  </sheetData>
  <mergeCells count="11">
    <mergeCell ref="A1:L1"/>
    <mergeCell ref="F2:G2"/>
    <mergeCell ref="H2:K2"/>
    <mergeCell ref="A2:A3"/>
    <mergeCell ref="A4:A5"/>
    <mergeCell ref="B2:B3"/>
    <mergeCell ref="B4:B5"/>
    <mergeCell ref="C2:C3"/>
    <mergeCell ref="D2:D3"/>
    <mergeCell ref="E2:E3"/>
    <mergeCell ref="L2:L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2资料存档目录</vt:lpstr>
      <vt:lpstr>3结算汇总表</vt:lpstr>
      <vt:lpstr>4结算明细汇总表</vt:lpstr>
      <vt:lpstr>2023.9</vt:lpstr>
      <vt:lpstr>2024.5</vt:lpstr>
      <vt:lpstr>2024.6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AA</cp:lastModifiedBy>
  <dcterms:created xsi:type="dcterms:W3CDTF">2013-11-22T07:50:00Z</dcterms:created>
  <cp:lastPrinted>2019-10-18T09:13:00Z</cp:lastPrinted>
  <dcterms:modified xsi:type="dcterms:W3CDTF">2024-11-12T03:17:32Z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3FAA9DE399B345E696B0BBA4E2EEEB3A_13</vt:lpwstr>
  </property>
</Properties>
</file>