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结算汇总表" sheetId="6" r:id="rId1"/>
    <sheet name="安装" sheetId="5" r:id="rId2"/>
  </sheets>
  <externalReferences>
    <externalReference r:id="rId3"/>
  </externalReferences>
  <definedNames>
    <definedName name="_xlnm._FilterDatabase" localSheetId="1" hidden="1">安装!$A$3:$P$152</definedName>
    <definedName name="a">EVALUATE('[1]3一层售楼部硬装'!XFD1)</definedName>
    <definedName name="aa">EVALUATE(#REF!)</definedName>
    <definedName name="as">EVALUATE(#REF!)</definedName>
    <definedName name="ad">EVALUATE('[1]4二层办公司硬装'!XFD1)</definedName>
    <definedName name="_xlnm.Print_Area" localSheetId="0">结算汇总表!$A$1:$H$31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<sst xmlns="http://schemas.openxmlformats.org/spreadsheetml/2006/main" count="640" uniqueCount="136">
  <si>
    <t>栾川山水文苑S1地块16号楼开关插座、灯具采购及安装合同
结算汇总表</t>
  </si>
  <si>
    <t xml:space="preserve">合同编号：LCS1-JA-105                          合同金额：280000元 </t>
  </si>
  <si>
    <t>合同名称：栾川山水文苑S1地块16号楼开关插座、灯具采购及安装合同</t>
  </si>
  <si>
    <t>甲    方：栾川县浩德颐康文旅有限公司</t>
  </si>
  <si>
    <t xml:space="preserve">乙    方：河南专晶建筑工程有限公司 </t>
  </si>
  <si>
    <t>序号</t>
  </si>
  <si>
    <t>项目名称</t>
  </si>
  <si>
    <t>土建（元）</t>
  </si>
  <si>
    <t>安装（元）</t>
  </si>
  <si>
    <t>合计（元）</t>
  </si>
  <si>
    <t>总计（元）</t>
  </si>
  <si>
    <t>一</t>
  </si>
  <si>
    <t>结算金额</t>
  </si>
  <si>
    <t>结算价</t>
  </si>
  <si>
    <t>变更</t>
  </si>
  <si>
    <t>签证</t>
  </si>
  <si>
    <t>协商优惠金额</t>
  </si>
  <si>
    <t>二</t>
  </si>
  <si>
    <t>其他费用合计</t>
  </si>
  <si>
    <t>扣减税差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</si>
  <si>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</si>
  <si>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</si>
  <si>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</si>
  <si>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</si>
  <si>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</si>
  <si>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</si>
  <si>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</si>
  <si>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</si>
  <si>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</si>
  <si>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</si>
  <si>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</si>
  <si>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</si>
  <si>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</si>
  <si>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</si>
  <si>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</si>
  <si>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</si>
  <si>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 xml:space="preserve">    甲方代表：                         乙方代表：</t>
  </si>
  <si>
    <t xml:space="preserve">    日期：                             日期：</t>
  </si>
  <si>
    <t>山水文苑S1地块16号楼开关插座、灯具清单</t>
  </si>
  <si>
    <t>工程项目名称</t>
  </si>
  <si>
    <t>工程内容</t>
  </si>
  <si>
    <t>单位</t>
  </si>
  <si>
    <t>结算工程量
g</t>
  </si>
  <si>
    <t>工程量
g</t>
  </si>
  <si>
    <t>其中：各子项构成（元）</t>
  </si>
  <si>
    <t>含税综合单价
f=(a+b+c+d+e)</t>
  </si>
  <si>
    <t>合价(元)=g*f</t>
  </si>
  <si>
    <t>备 注
（品牌/厂家）</t>
  </si>
  <si>
    <t>人工费
a</t>
  </si>
  <si>
    <t>主材费</t>
  </si>
  <si>
    <t>其中主材单价</t>
  </si>
  <si>
    <t>其中主材损耗率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</si>
  <si>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</si>
  <si>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</si>
  <si>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</si>
  <si>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</si>
  <si>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</si>
  <si>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</si>
  <si>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H1户型-强弱电</t>
  </si>
  <si>
    <t>一户 共13户</t>
  </si>
  <si>
    <t>项</t>
  </si>
  <si>
    <t>LED射灯</t>
  </si>
  <si>
    <t xml:space="preserve">1.名称：LED射灯 含开洞费用
2.参数：(暗装)3W 色温3000K Φ85
3.未详尽处满足图纸设计、相关规范要求  </t>
  </si>
  <si>
    <t>个</t>
  </si>
  <si>
    <t>雷士</t>
  </si>
  <si>
    <t>LED感应射灯</t>
  </si>
  <si>
    <t xml:space="preserve">1.名称：LED射灯 含开洞费用
2.参数：(暗装)3色温3000K Φ85
3.未详尽处满足图纸设计、相关规范要求  </t>
  </si>
  <si>
    <t>LED筒灯</t>
  </si>
  <si>
    <t xml:space="preserve">1.名称：LED筒灯  含开洞费用
2.参数：(暗装)4W 色温4000K Φ85
3.未详尽处满足图纸设计、相关规范要求  </t>
  </si>
  <si>
    <t>LED防雾射灯</t>
  </si>
  <si>
    <t xml:space="preserve">1.名称：LED防雾射灯  含开洞费用
2.参数：4W 色温3000K Φ85
3.未详尽处满足图纸设计、相关规范要求   </t>
  </si>
  <si>
    <t>阳台吸顶灯</t>
  </si>
  <si>
    <t xml:space="preserve">1.名称：阳台吸顶灯
2.参数：12w 色温3000K
3.未详尽处满足图纸设计、相关规范要求  </t>
  </si>
  <si>
    <t>卧室吸顶灯</t>
  </si>
  <si>
    <t xml:space="preserve">1.名称：卧室吸顶灯
2.参数：12w 色温3000K
3.未详尽处满足图纸设计、相关规范要求  </t>
  </si>
  <si>
    <t>平板灯</t>
  </si>
  <si>
    <t xml:space="preserve">1.名称：平板灯
2.参数：300*600 3000K
3.未详尽处满足图纸设计、相关规范要求  </t>
  </si>
  <si>
    <t>暖风机</t>
  </si>
  <si>
    <t xml:space="preserve">1.名称：暖风机
2.参数：(300*600)
3.未详尽处满足图纸设计、相关规范要求  </t>
  </si>
  <si>
    <t>感应夜灯</t>
  </si>
  <si>
    <t xml:space="preserve">1.名称：感应夜灯
2.未详尽处满足图纸设计、相关规范要求  </t>
  </si>
  <si>
    <t>灯具红外感应器</t>
  </si>
  <si>
    <t xml:space="preserve">1.名称：灯具红外感应器
2.未详尽处满足图纸设计、相关规范要求  </t>
  </si>
  <si>
    <t>五孔插座</t>
  </si>
  <si>
    <t xml:space="preserve">1.名称：五孔插座
2.规格:10A
3.未详尽处满足图纸设计、相关规范要求  </t>
  </si>
  <si>
    <t>西蒙M3灰</t>
  </si>
  <si>
    <t>冰箱三孔插座</t>
  </si>
  <si>
    <t xml:space="preserve">1.名称：冰箱三孔插座
2.规格:10A
3.未详尽处满足图纸设计、相关规范要求  </t>
  </si>
  <si>
    <t>抽油烟机三孔插座</t>
  </si>
  <si>
    <t xml:space="preserve">1.名称：抽油烟机三孔插座
2.规格:10A
3.未详尽处满足图纸设计、相关规范要求  </t>
  </si>
  <si>
    <t>净水器防溅五孔插座</t>
  </si>
  <si>
    <t xml:space="preserve">1.名称：净水器防溅五孔插座
2.规格:10A
3.未详尽处满足图纸设计、相关规范要求  </t>
  </si>
  <si>
    <t>垃圾处理器防溅五孔插座</t>
  </si>
  <si>
    <t xml:space="preserve">1.名称：垃圾处理器防溅五孔插座
2.规格:10A
3.未详尽处满足图纸设计、相关规范要求  </t>
  </si>
  <si>
    <t>热水器防溅五孔插座带开关</t>
  </si>
  <si>
    <t xml:space="preserve">1.名称：热水器防溅五孔插座带开关
2.规格:10A
3.未详尽处满足图纸设计、相关规范要求  </t>
  </si>
  <si>
    <t>洗衣机防溅五孔插座</t>
  </si>
  <si>
    <t xml:space="preserve">1.名称：洗衣机防溅五孔插座
2.规格:10A
3.未详尽处满足图纸设计、相关规范要求  </t>
  </si>
  <si>
    <t>消毒柜三孔插座</t>
  </si>
  <si>
    <t xml:space="preserve">1.名称：消毒柜三孔插座
2.规格:10A
3.未详尽处满足图纸设计、相关规范要求  </t>
  </si>
  <si>
    <t>空调三孔插座带开关</t>
  </si>
  <si>
    <t xml:space="preserve">1.名称：空调三孔插座带开关
2.规格:16A
3.未详尽处满足图纸设计、相关规范要求  </t>
  </si>
  <si>
    <t>厨房五孔带开关插座</t>
  </si>
  <si>
    <t xml:space="preserve">1.名称：厨房五孔带开关插座
2.规格:10A
3.未详尽处满足图纸设计、相关规范要求  </t>
  </si>
  <si>
    <t>卫生间防溅五孔插座</t>
  </si>
  <si>
    <t xml:space="preserve">1.名称：卫生间防溅五孔插座
2.规格:10A
3.未详尽处满足图纸设计、相关规范要求  </t>
  </si>
  <si>
    <t>集分水器F防溅五孔插座</t>
  </si>
  <si>
    <t xml:space="preserve">1.名称：集分水器F防溅五孔插座
2.规格:10A
3.未详尽处满足图纸设计、相关规范要求  </t>
  </si>
  <si>
    <t>单联单控开关</t>
  </si>
  <si>
    <t xml:space="preserve">1.名称：单联单控开关
2.底边距地h:1300mm
3.未详尽处满足图纸设计、相关规范要求  </t>
  </si>
  <si>
    <t>单联双控开关</t>
  </si>
  <si>
    <t xml:space="preserve">1.名称：单联双控开关
2.底边距地h:1300mm
3.未详尽处满足图纸设计、相关规范要求  </t>
  </si>
  <si>
    <t>三联双控开关</t>
  </si>
  <si>
    <t xml:space="preserve">1.名称：三联双控开关
2.底边距地h:1300mm
3.未详尽处满足图纸设计、相关规范要求  </t>
  </si>
  <si>
    <t>地暖温控开关</t>
  </si>
  <si>
    <t xml:space="preserve">1.名称：地暖温控开关
2.底边距地h:1300mm
3.未详尽处满足图纸设计、相关规范要求  </t>
  </si>
  <si>
    <t>伊莱科</t>
  </si>
  <si>
    <t>一键离家开关(10A)
(只控制灯具)</t>
  </si>
  <si>
    <t xml:space="preserve">1.名称：一键离家开关(10A)
(只控制灯具)
2.底边距地h:1300mm
3.未详尽处满足图纸设计、相关规范要求  </t>
  </si>
  <si>
    <t>松下</t>
  </si>
  <si>
    <t>接线盒面板</t>
  </si>
  <si>
    <t xml:space="preserve">1.名称：接线盒面板
2.未详尽处满足图纸设计、相关规范要求  </t>
  </si>
  <si>
    <t>网络信号插座</t>
  </si>
  <si>
    <t xml:space="preserve">1.名称：网络信号插座
2.未详尽处满足图纸设计、相关规范要求  </t>
  </si>
  <si>
    <t>小计</t>
  </si>
  <si>
    <t>元</t>
  </si>
  <si>
    <t>H2户型-强弱电</t>
  </si>
  <si>
    <t>H3户型-强弱电</t>
  </si>
  <si>
    <t>一户 共26户</t>
  </si>
  <si>
    <t>H4户型-强弱电</t>
  </si>
  <si>
    <t>H5户型-强弱电</t>
  </si>
  <si>
    <t>明装五孔</t>
  </si>
  <si>
    <t xml:space="preserve">1.名称：明装五孔
2.规格:10A
3.未详尽处满足图纸设计、相关规范要求  </t>
  </si>
  <si>
    <t>双方协商</t>
  </si>
  <si>
    <t>灯具开洞费用</t>
  </si>
  <si>
    <t>合同描述有误，双方协商，另外签证的开洞费不再增加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</si>
</sst>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&quot;元&quot;"/>
    <numFmt numFmtId="179" formatCode="[DBNum2][$RMB]General;[Red][DBNum2][$RMB]General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6" applyNumberFormat="0" applyAlignment="0" applyProtection="0">
      <alignment vertical="center"/>
    </xf>
    <xf numFmtId="0" fontId="25" fillId="4" borderId="27" applyNumberFormat="0" applyAlignment="0" applyProtection="0">
      <alignment vertical="center"/>
    </xf>
    <xf numFmtId="0" fontId="26" fillId="4" borderId="26" applyNumberFormat="0" applyAlignment="0" applyProtection="0">
      <alignment vertical="center"/>
    </xf>
    <xf numFmtId="0" fontId="27" fillId="5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176" fontId="37" fillId="0" borderId="8">
      <alignment horizontal="right" vertical="center" wrapText="1"/>
    </xf>
    <xf numFmtId="0" fontId="1" fillId="0" borderId="0">
      <alignment vertical="center"/>
    </xf>
    <xf numFmtId="0" fontId="38" fillId="0" borderId="0"/>
    <xf numFmtId="0" fontId="0" fillId="0" borderId="0">
      <alignment vertical="center"/>
    </xf>
    <xf numFmtId="0" fontId="1" fillId="0" borderId="0">
      <alignment vertical="center"/>
    </xf>
    <xf numFmtId="0" fontId="39" fillId="0" borderId="0"/>
    <xf numFmtId="0" fontId="1" fillId="0" borderId="0">
      <alignment vertical="center"/>
    </xf>
    <xf numFmtId="176" fontId="37" fillId="0" borderId="8">
      <alignment horizontal="right" vertical="center" wrapText="1"/>
    </xf>
    <xf numFmtId="0" fontId="0" fillId="0" borderId="0">
      <alignment vertical="center"/>
    </xf>
    <xf numFmtId="0" fontId="36" fillId="0" borderId="0">
      <alignment vertical="center"/>
    </xf>
    <xf numFmtId="0" fontId="37" fillId="0" borderId="0" applyProtection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176" fontId="7" fillId="0" borderId="7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176" fontId="7" fillId="0" borderId="10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>
      <alignment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177" fontId="8" fillId="0" borderId="8" xfId="65" applyNumberFormat="1" applyFont="1" applyFill="1" applyBorder="1" applyAlignment="1">
      <alignment horizontal="center" vertical="center" wrapText="1"/>
    </xf>
    <xf numFmtId="177" fontId="8" fillId="0" borderId="8" xfId="65" applyNumberFormat="1" applyFont="1" applyFill="1" applyBorder="1" applyAlignment="1">
      <alignment horizontal="left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7" fontId="8" fillId="0" borderId="8" xfId="59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9" fontId="5" fillId="0" borderId="0" xfId="0" applyNumberFormat="1" applyFont="1" applyFill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shrinkToFit="1"/>
    </xf>
    <xf numFmtId="9" fontId="8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justify" vertical="center" wrapText="1"/>
    </xf>
    <xf numFmtId="0" fontId="12" fillId="0" borderId="21" xfId="0" applyFont="1" applyFill="1" applyBorder="1" applyAlignment="1">
      <alignment horizontal="justify" vertical="center" wrapText="1"/>
    </xf>
    <xf numFmtId="0" fontId="13" fillId="0" borderId="17" xfId="0" applyFont="1" applyFill="1" applyBorder="1" applyAlignment="1">
      <alignment horizontal="justify" vertical="center" wrapText="1"/>
    </xf>
    <xf numFmtId="178" fontId="13" fillId="0" borderId="13" xfId="0" applyNumberFormat="1" applyFont="1" applyFill="1" applyBorder="1" applyAlignment="1">
      <alignment horizontal="center" vertical="center" wrapText="1"/>
    </xf>
    <xf numFmtId="178" fontId="13" fillId="0" borderId="14" xfId="0" applyNumberFormat="1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justify" vertical="center" wrapText="1"/>
    </xf>
    <xf numFmtId="0" fontId="12" fillId="0" borderId="17" xfId="0" applyFont="1" applyFill="1" applyBorder="1" applyAlignment="1">
      <alignment horizontal="justify" vertical="center" wrapText="1"/>
    </xf>
    <xf numFmtId="179" fontId="10" fillId="0" borderId="13" xfId="0" applyNumberFormat="1" applyFont="1" applyFill="1" applyBorder="1" applyAlignment="1">
      <alignment horizontal="center" vertical="center" wrapText="1"/>
    </xf>
    <xf numFmtId="179" fontId="10" fillId="0" borderId="14" xfId="0" applyNumberFormat="1" applyFont="1" applyFill="1" applyBorder="1" applyAlignment="1">
      <alignment horizontal="center" vertical="center" wrapText="1"/>
    </xf>
    <xf numFmtId="179" fontId="10" fillId="0" borderId="15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justify" vertical="center" wrapText="1"/>
    </xf>
    <xf numFmtId="0" fontId="12" fillId="0" borderId="15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justify" vertical="center" wrapText="1"/>
    </xf>
    <xf numFmtId="176" fontId="13" fillId="0" borderId="13" xfId="0" applyNumberFormat="1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22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justify" vertical="center" wrapText="1"/>
    </xf>
    <xf numFmtId="0" fontId="12" fillId="0" borderId="16" xfId="0" applyFont="1" applyFill="1" applyBorder="1" applyAlignment="1">
      <alignment horizontal="justify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justify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 2" xfId="51"/>
    <cellStyle name="3232 2" xfId="52"/>
    <cellStyle name="常规 7 2" xfId="53"/>
    <cellStyle name="常规 53" xfId="54"/>
    <cellStyle name="常规 3 2" xfId="55"/>
    <cellStyle name="常规 3 3" xfId="56"/>
    <cellStyle name="常规 53 2" xfId="57"/>
    <cellStyle name="3232" xfId="58"/>
    <cellStyle name="常规 2" xfId="59"/>
    <cellStyle name="表体数字 3 2 6 5 3 2" xfId="60"/>
    <cellStyle name="常规 3" xfId="61"/>
    <cellStyle name="常规 4" xfId="62"/>
    <cellStyle name="常规 5" xfId="63"/>
    <cellStyle name="常规 7" xfId="64"/>
    <cellStyle name="常规_金域蓝湾二期B6交楼标准测算500标准（090401唐文调整版）" xfId="65"/>
    <cellStyle name="常规_金色B8西户型装修费用080616" xfId="66"/>
    <cellStyle name="表体数字 3 2 6 6" xfId="67"/>
    <cellStyle name="常规 144 4" xfId="68"/>
    <cellStyle name="常规 10" xfId="69"/>
    <cellStyle name="?餑_x005f_x005f_x005f_x000c_睨_x005f_x005f_x005f_x0017__x005f_x005f_x005f_x000d_帼U_x005f_x005f_x005f_x0001_0_x005f_x005f_x005f_x0005_j'_x005f_x005f_x005f_x0007__x005f_x005f_x005f_x0001__x005f_x005f_x005f_x0001_ 3" xfId="70"/>
    <cellStyle name="常规 11" xfId="7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947;&#21457;\16#\16#&#21806;&#27004;&#37096;&#38472;&#38745;&#38686;&#20132;&#25509;\2.&#30333;&#40557;&#22253;16&#21495;&#38498;&#39033;&#30446;&#21806;&#27004;&#37096;+&#26679;&#26495;&#38388;\1.&#21512;&#21516;&#21450;&#21512;&#21516;&#28165;&#21333;\1&#12289;&#23460;&#20869;&#30828;&#35013;\&#28207;&#21306;16&#21495;&#22320;&#22359;&#30333;&#40557;&#22253;&#26149;&#26195;&#21806;&#27004;&#37096;&#35013;&#39280;&#35013;&#20462;&#24037;&#31243;-&#25307;&#26631;&#28165;&#21333;2015-5-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封面"/>
      <sheetName val="1编制说明"/>
      <sheetName val="2工程造价汇总表"/>
      <sheetName val="3一层售楼部硬装"/>
      <sheetName val="4二层办公司硬装"/>
      <sheetName val="5主要材料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1"/>
  <sheetViews>
    <sheetView tabSelected="1" workbookViewId="0">
      <selection activeCell="G7" sqref="G7"/>
    </sheetView>
  </sheetViews>
  <sheetFormatPr defaultColWidth="9" defaultRowHeight="14.25" outlineLevelCol="7"/>
  <cols>
    <col min="1" max="2" width="9" style="2"/>
    <col min="3" max="3" width="3.2" style="2" customWidth="1"/>
    <col min="4" max="4" width="9.2" style="2" customWidth="1"/>
    <col min="5" max="7" width="11.375" style="46" customWidth="1"/>
    <col min="8" max="8" width="16.1" style="46" customWidth="1"/>
    <col min="9" max="16384" width="9" style="2"/>
  </cols>
  <sheetData>
    <row r="1" ht="59" customHeight="1" spans="1:8">
      <c r="A1" s="47" t="s">
        <v>0</v>
      </c>
      <c r="B1" s="48"/>
      <c r="C1" s="48"/>
      <c r="D1" s="48"/>
      <c r="E1" s="48"/>
      <c r="F1" s="48"/>
      <c r="G1" s="48"/>
      <c r="H1" s="48"/>
    </row>
    <row r="2" ht="31.8" customHeight="1" spans="1:8">
      <c r="A2" s="49" t="s">
        <v>1</v>
      </c>
      <c r="B2" s="49"/>
      <c r="C2" s="49"/>
      <c r="D2" s="49"/>
      <c r="E2" s="50"/>
      <c r="F2" s="50"/>
      <c r="G2" s="50"/>
      <c r="H2" s="50"/>
    </row>
    <row r="3" ht="23.25" customHeight="1" spans="1:8">
      <c r="A3" s="49" t="s">
        <v>2</v>
      </c>
      <c r="B3" s="49"/>
      <c r="C3" s="49"/>
      <c r="D3" s="49"/>
      <c r="E3" s="50"/>
      <c r="F3" s="50"/>
      <c r="G3" s="50"/>
      <c r="H3" s="50"/>
    </row>
    <row r="4" ht="25.5" customHeight="1" spans="1:8">
      <c r="A4" s="49" t="s">
        <v>3</v>
      </c>
      <c r="B4" s="49"/>
      <c r="C4" s="49"/>
      <c r="D4" s="49"/>
      <c r="E4" s="50"/>
      <c r="F4" s="50"/>
      <c r="G4" s="50"/>
      <c r="H4" s="50"/>
    </row>
    <row r="5" ht="30" customHeight="1" spans="1:8">
      <c r="A5" s="51" t="s">
        <v>4</v>
      </c>
      <c r="B5" s="51"/>
      <c r="C5" s="51"/>
      <c r="D5" s="51"/>
      <c r="E5" s="52"/>
      <c r="F5" s="52"/>
      <c r="G5" s="52"/>
      <c r="H5" s="52"/>
    </row>
    <row r="6" ht="20.25" customHeight="1" spans="1:8">
      <c r="A6" s="53" t="s">
        <v>5</v>
      </c>
      <c r="B6" s="54" t="s">
        <v>6</v>
      </c>
      <c r="C6" s="55"/>
      <c r="D6" s="56"/>
      <c r="E6" s="56" t="s">
        <v>7</v>
      </c>
      <c r="F6" s="56" t="s">
        <v>8</v>
      </c>
      <c r="G6" s="56" t="s">
        <v>9</v>
      </c>
      <c r="H6" s="56" t="s">
        <v>10</v>
      </c>
    </row>
    <row r="7" ht="20.25" customHeight="1" spans="1:8">
      <c r="A7" s="57" t="s">
        <v>11</v>
      </c>
      <c r="B7" s="58" t="s">
        <v>12</v>
      </c>
      <c r="C7" s="59"/>
      <c r="D7" s="60"/>
      <c r="E7" s="61"/>
      <c r="F7" s="61"/>
      <c r="G7" s="61"/>
      <c r="H7" s="62">
        <f>H8+H9+H10+H11</f>
        <v>330099.9959</v>
      </c>
    </row>
    <row r="8" ht="20.25" customHeight="1" spans="1:8">
      <c r="A8" s="63">
        <v>1.1</v>
      </c>
      <c r="B8" s="64" t="s">
        <v>13</v>
      </c>
      <c r="C8" s="65"/>
      <c r="D8" s="66"/>
      <c r="E8" s="61"/>
      <c r="F8" s="61"/>
      <c r="G8" s="61"/>
      <c r="H8" s="62">
        <f>安装!O152</f>
        <v>248050.1959</v>
      </c>
    </row>
    <row r="9" ht="20.25" customHeight="1" spans="1:8">
      <c r="A9" s="63">
        <v>1.2</v>
      </c>
      <c r="B9" s="64" t="s">
        <v>14</v>
      </c>
      <c r="C9" s="65"/>
      <c r="D9" s="66"/>
      <c r="E9" s="61"/>
      <c r="F9" s="61"/>
      <c r="G9" s="61"/>
      <c r="H9" s="62">
        <v>0</v>
      </c>
    </row>
    <row r="10" ht="20.25" customHeight="1" spans="1:8">
      <c r="A10" s="63">
        <v>1.3</v>
      </c>
      <c r="B10" s="64" t="s">
        <v>15</v>
      </c>
      <c r="C10" s="65"/>
      <c r="D10" s="66"/>
      <c r="E10" s="61"/>
      <c r="F10" s="61"/>
      <c r="G10" s="61"/>
      <c r="H10" s="62">
        <f>83120-1000</f>
        <v>82120</v>
      </c>
    </row>
    <row r="11" ht="20.25" customHeight="1" spans="1:8">
      <c r="A11" s="63">
        <v>1.4</v>
      </c>
      <c r="B11" s="64" t="s">
        <v>16</v>
      </c>
      <c r="C11" s="65"/>
      <c r="D11" s="65"/>
      <c r="E11" s="67"/>
      <c r="F11" s="61"/>
      <c r="G11" s="61"/>
      <c r="H11" s="62">
        <v>-70.2</v>
      </c>
    </row>
    <row r="12" ht="20.25" customHeight="1" spans="1:8">
      <c r="A12" s="57" t="s">
        <v>17</v>
      </c>
      <c r="B12" s="58" t="s">
        <v>18</v>
      </c>
      <c r="C12" s="59"/>
      <c r="D12" s="60"/>
      <c r="E12" s="68"/>
      <c r="F12" s="61"/>
      <c r="G12" s="61"/>
      <c r="H12" s="62">
        <f>H13</f>
        <v>0</v>
      </c>
    </row>
    <row r="13" ht="24" customHeight="1" spans="1:8">
      <c r="A13" s="63">
        <v>2.1</v>
      </c>
      <c r="B13" s="64" t="s">
        <v>19</v>
      </c>
      <c r="C13" s="65"/>
      <c r="D13" s="66"/>
      <c r="E13" s="69"/>
      <c r="F13" s="70"/>
      <c r="G13" s="61"/>
      <c r="H13" s="62">
        <v>0</v>
      </c>
    </row>
    <row r="14" ht="20.25" customHeight="1" spans="1:8">
      <c r="A14" s="71" t="s">
        <v>20</v>
      </c>
      <c r="B14" s="72" t="s">
        <v>21</v>
      </c>
      <c r="C14" s="73"/>
      <c r="D14" s="74" t="s">
        <v>22</v>
      </c>
      <c r="E14" s="75">
        <f>H7+H13</f>
        <v>330099.9959</v>
      </c>
      <c r="F14" s="76"/>
      <c r="G14" s="76"/>
      <c r="H14" s="77"/>
    </row>
    <row r="15" ht="20.25" customHeight="1" spans="1:8">
      <c r="A15" s="57"/>
      <c r="B15" s="78"/>
      <c r="C15" s="79"/>
      <c r="D15" s="74" t="s">
        <v>23</v>
      </c>
      <c r="E15" s="80">
        <f>E14</f>
        <v>330099.9959</v>
      </c>
      <c r="F15" s="81"/>
      <c r="G15" s="81"/>
      <c r="H15" s="82"/>
    </row>
    <row r="16" ht="20.25" customHeight="1" spans="1:8">
      <c r="A16" s="57" t="s">
        <v>24</v>
      </c>
      <c r="B16" s="83" t="s">
        <v>25</v>
      </c>
      <c r="C16" s="84"/>
      <c r="D16" s="85"/>
      <c r="E16" s="75">
        <v>0</v>
      </c>
      <c r="F16" s="86"/>
      <c r="G16" s="86"/>
      <c r="H16" s="70"/>
    </row>
    <row r="17" ht="20.25" customHeight="1" spans="1:8">
      <c r="A17" s="63">
        <v>4.1</v>
      </c>
      <c r="B17" s="87" t="s">
        <v>26</v>
      </c>
      <c r="C17" s="88"/>
      <c r="D17" s="89"/>
      <c r="E17" s="90">
        <v>0</v>
      </c>
      <c r="F17" s="91"/>
      <c r="G17" s="91"/>
      <c r="H17" s="92"/>
    </row>
    <row r="18" ht="20.25" customHeight="1" spans="1:8">
      <c r="A18" s="63">
        <v>4.2</v>
      </c>
      <c r="B18" s="87" t="s">
        <v>27</v>
      </c>
      <c r="C18" s="88"/>
      <c r="D18" s="89"/>
      <c r="E18" s="90">
        <v>0</v>
      </c>
      <c r="F18" s="91"/>
      <c r="G18" s="91"/>
      <c r="H18" s="92"/>
    </row>
    <row r="19" ht="20.25" customHeight="1" spans="1:8">
      <c r="A19" s="57" t="s">
        <v>28</v>
      </c>
      <c r="B19" s="83" t="s">
        <v>29</v>
      </c>
      <c r="C19" s="84"/>
      <c r="D19" s="85"/>
      <c r="E19" s="75">
        <v>0</v>
      </c>
      <c r="F19" s="86"/>
      <c r="G19" s="86"/>
      <c r="H19" s="70"/>
    </row>
    <row r="20" ht="20.25" customHeight="1" spans="1:8">
      <c r="A20" s="63">
        <v>5.1</v>
      </c>
      <c r="B20" s="87" t="s">
        <v>30</v>
      </c>
      <c r="C20" s="88"/>
      <c r="D20" s="89"/>
      <c r="E20" s="93">
        <v>0</v>
      </c>
      <c r="F20" s="93"/>
      <c r="G20" s="93"/>
      <c r="H20" s="62"/>
    </row>
    <row r="21" ht="20.25" customHeight="1" spans="1:8">
      <c r="A21" s="63">
        <v>5.2</v>
      </c>
      <c r="B21" s="87" t="s">
        <v>31</v>
      </c>
      <c r="C21" s="88"/>
      <c r="D21" s="89"/>
      <c r="E21" s="93">
        <v>0</v>
      </c>
      <c r="F21" s="93"/>
      <c r="G21" s="93"/>
      <c r="H21" s="62"/>
    </row>
    <row r="22" ht="20.25" customHeight="1" spans="1:8">
      <c r="A22" s="71" t="s">
        <v>32</v>
      </c>
      <c r="B22" s="94" t="s">
        <v>33</v>
      </c>
      <c r="C22" s="87" t="s">
        <v>22</v>
      </c>
      <c r="D22" s="89"/>
      <c r="E22" s="75">
        <f>E14+E19</f>
        <v>330099.9959</v>
      </c>
      <c r="F22" s="86"/>
      <c r="G22" s="86"/>
      <c r="H22" s="70"/>
    </row>
    <row r="23" ht="20.25" customHeight="1" spans="1:8">
      <c r="A23" s="57"/>
      <c r="B23" s="95"/>
      <c r="C23" s="87" t="s">
        <v>23</v>
      </c>
      <c r="D23" s="89"/>
      <c r="E23" s="80">
        <f>E22</f>
        <v>330099.9959</v>
      </c>
      <c r="F23" s="81"/>
      <c r="G23" s="81"/>
      <c r="H23" s="82"/>
    </row>
    <row r="24" ht="20.25" customHeight="1" spans="1:8">
      <c r="A24" s="71" t="s">
        <v>34</v>
      </c>
      <c r="B24" s="94" t="s">
        <v>35</v>
      </c>
      <c r="C24" s="87" t="s">
        <v>22</v>
      </c>
      <c r="D24" s="89"/>
      <c r="E24" s="75">
        <f>E22</f>
        <v>330099.9959</v>
      </c>
      <c r="F24" s="86"/>
      <c r="G24" s="86"/>
      <c r="H24" s="70"/>
    </row>
    <row r="25" ht="20.25" customHeight="1" spans="1:8">
      <c r="A25" s="57"/>
      <c r="B25" s="95"/>
      <c r="C25" s="87" t="s">
        <v>23</v>
      </c>
      <c r="D25" s="89"/>
      <c r="E25" s="80">
        <f>E23</f>
        <v>330099.9959</v>
      </c>
      <c r="F25" s="81"/>
      <c r="G25" s="81"/>
      <c r="H25" s="82"/>
    </row>
    <row r="26" spans="1:8">
      <c r="A26" s="96"/>
      <c r="B26" s="96"/>
      <c r="C26" s="96"/>
      <c r="D26" s="96"/>
      <c r="E26" s="97"/>
      <c r="F26" s="97"/>
      <c r="G26" s="97"/>
      <c r="H26" s="97"/>
    </row>
    <row r="27" spans="1:8">
      <c r="A27" s="98" t="s">
        <v>36</v>
      </c>
      <c r="B27" s="98"/>
      <c r="C27" s="98"/>
      <c r="D27" s="98"/>
      <c r="E27" s="99"/>
      <c r="F27" s="99"/>
      <c r="G27" s="99"/>
      <c r="H27" s="99"/>
    </row>
    <row r="28" spans="1:1">
      <c r="A28" s="100"/>
    </row>
    <row r="29" spans="1:1">
      <c r="A29" s="100"/>
    </row>
    <row r="30" spans="1:8">
      <c r="A30" s="98" t="s">
        <v>37</v>
      </c>
      <c r="B30" s="98"/>
      <c r="C30" s="98"/>
      <c r="D30" s="98"/>
      <c r="E30" s="99"/>
      <c r="F30" s="99"/>
      <c r="G30" s="99"/>
      <c r="H30" s="99"/>
    </row>
    <row r="31" spans="1:1">
      <c r="A31" s="100"/>
    </row>
  </sheetData>
  <mergeCells count="45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E14:H14"/>
    <mergeCell ref="E15:H15"/>
    <mergeCell ref="B16:D16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A27:H27"/>
    <mergeCell ref="A30:H30"/>
    <mergeCell ref="A14:A15"/>
    <mergeCell ref="A22:A23"/>
    <mergeCell ref="A24:A25"/>
    <mergeCell ref="B22:B23"/>
    <mergeCell ref="B24:B25"/>
    <mergeCell ref="B14:C15"/>
  </mergeCells>
  <pageMargins left="0.747916666666667" right="0.747916666666667" top="0.590277777777778" bottom="0.590277777777778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2"/>
  <sheetViews>
    <sheetView zoomScale="115" zoomScaleNormal="115" workbookViewId="0">
      <pane ySplit="4" topLeftCell="A149" activePane="bottomLeft" state="frozen"/>
      <selection/>
      <selection pane="bottomLeft" activeCell="P151" sqref="P151"/>
    </sheetView>
  </sheetViews>
  <sheetFormatPr defaultColWidth="9" defaultRowHeight="13.5"/>
  <cols>
    <col min="1" max="1" width="3.63333333333333" style="1" customWidth="1"/>
    <col min="2" max="2" width="16.1333333333333" style="1" customWidth="1"/>
    <col min="3" max="3" width="29.25" style="1" customWidth="1"/>
    <col min="4" max="4" width="3.63333333333333" style="1" customWidth="1"/>
    <col min="5" max="6" width="9.88333333333333" style="4" customWidth="1"/>
    <col min="7" max="7" width="6.63333333333333" style="5" customWidth="1"/>
    <col min="8" max="8" width="10" style="4" customWidth="1"/>
    <col min="9" max="9" width="8.44166666666667" style="4" customWidth="1"/>
    <col min="10" max="10" width="7.13333333333333" style="6" customWidth="1"/>
    <col min="11" max="11" width="8.75" style="4" customWidth="1"/>
    <col min="12" max="12" width="12.6333333333333" style="4" customWidth="1"/>
    <col min="13" max="13" width="9.38333333333333" style="4" customWidth="1"/>
    <col min="14" max="14" width="9.63333333333333" style="7" customWidth="1"/>
    <col min="15" max="15" width="10.4416666666667" style="4" customWidth="1"/>
    <col min="16" max="16" width="8" style="1" customWidth="1"/>
    <col min="17" max="17" width="7.10833333333333" style="1" customWidth="1"/>
    <col min="18" max="16384" width="9" style="1"/>
  </cols>
  <sheetData>
    <row r="1" s="1" customFormat="1" ht="27" customHeight="1" spans="1:16">
      <c r="A1" s="8" t="s">
        <v>38</v>
      </c>
      <c r="B1" s="8"/>
      <c r="C1" s="8"/>
      <c r="D1" s="8"/>
      <c r="E1" s="9"/>
      <c r="F1" s="9"/>
      <c r="G1" s="9"/>
      <c r="H1" s="9"/>
      <c r="I1" s="9"/>
      <c r="J1" s="33"/>
      <c r="K1" s="9"/>
      <c r="L1" s="9"/>
      <c r="M1" s="9"/>
      <c r="N1" s="9"/>
      <c r="O1" s="9"/>
      <c r="P1" s="8"/>
    </row>
    <row r="2" s="2" customFormat="1" ht="24" spans="1:16">
      <c r="A2" s="10" t="s">
        <v>5</v>
      </c>
      <c r="B2" s="11" t="s">
        <v>39</v>
      </c>
      <c r="C2" s="11" t="s">
        <v>40</v>
      </c>
      <c r="D2" s="11" t="s">
        <v>41</v>
      </c>
      <c r="E2" s="12" t="s">
        <v>42</v>
      </c>
      <c r="F2" s="13" t="s">
        <v>43</v>
      </c>
      <c r="G2" s="14" t="s">
        <v>44</v>
      </c>
      <c r="H2" s="15"/>
      <c r="I2" s="15"/>
      <c r="J2" s="34"/>
      <c r="K2" s="15"/>
      <c r="L2" s="15"/>
      <c r="M2" s="35"/>
      <c r="N2" s="36" t="s">
        <v>45</v>
      </c>
      <c r="O2" s="36" t="s">
        <v>46</v>
      </c>
      <c r="P2" s="19" t="s">
        <v>47</v>
      </c>
    </row>
    <row r="3" s="2" customFormat="1" ht="48" spans="1:16">
      <c r="A3" s="16"/>
      <c r="B3" s="17"/>
      <c r="C3" s="17"/>
      <c r="D3" s="17"/>
      <c r="E3" s="18"/>
      <c r="F3" s="18"/>
      <c r="G3" s="19" t="s">
        <v>48</v>
      </c>
      <c r="H3" s="19" t="s">
        <v>49</v>
      </c>
      <c r="I3" s="19" t="s">
        <v>50</v>
      </c>
      <c r="J3" s="37" t="s">
        <v>51</v>
      </c>
      <c r="K3" s="19" t="s">
        <v>52</v>
      </c>
      <c r="L3" s="19" t="s">
        <v>53</v>
      </c>
      <c r="M3" s="19" t="s">
        <v>54</v>
      </c>
      <c r="N3" s="38"/>
      <c r="O3" s="38"/>
      <c r="P3" s="19"/>
    </row>
    <row r="4" s="2" customFormat="1" ht="14.25" spans="1:16">
      <c r="A4" s="20"/>
      <c r="B4" s="21"/>
      <c r="C4" s="21"/>
      <c r="D4" s="21"/>
      <c r="E4" s="22"/>
      <c r="F4" s="22"/>
      <c r="G4" s="19"/>
      <c r="H4" s="23" t="s">
        <v>55</v>
      </c>
      <c r="I4" s="19" t="s">
        <v>56</v>
      </c>
      <c r="J4" s="37" t="s">
        <v>57</v>
      </c>
      <c r="K4" s="19"/>
      <c r="L4" s="37">
        <v>0.09</v>
      </c>
      <c r="M4" s="37">
        <v>0.09</v>
      </c>
      <c r="N4" s="39"/>
      <c r="O4" s="39"/>
      <c r="P4" s="19"/>
    </row>
    <row r="5" s="2" customFormat="1" ht="30" customHeight="1" spans="1:16">
      <c r="A5" s="24" t="s">
        <v>11</v>
      </c>
      <c r="B5" s="24" t="s">
        <v>58</v>
      </c>
      <c r="C5" s="24" t="s">
        <v>59</v>
      </c>
      <c r="D5" s="24" t="s">
        <v>60</v>
      </c>
      <c r="E5" s="25"/>
      <c r="F5" s="25"/>
      <c r="G5" s="19"/>
      <c r="H5" s="19"/>
      <c r="I5" s="19"/>
      <c r="J5" s="37"/>
      <c r="K5" s="19"/>
      <c r="L5" s="19"/>
      <c r="M5" s="19"/>
      <c r="N5" s="19"/>
      <c r="O5" s="19"/>
      <c r="P5" s="40"/>
    </row>
    <row r="6" s="3" customFormat="1" ht="48" outlineLevel="1" spans="1:16">
      <c r="A6" s="26">
        <v>1</v>
      </c>
      <c r="B6" s="27" t="s">
        <v>61</v>
      </c>
      <c r="C6" s="28" t="s">
        <v>62</v>
      </c>
      <c r="D6" s="27" t="s">
        <v>63</v>
      </c>
      <c r="E6" s="19">
        <f>6*13</f>
        <v>78</v>
      </c>
      <c r="F6" s="19">
        <v>78</v>
      </c>
      <c r="G6" s="29">
        <v>15</v>
      </c>
      <c r="H6" s="29">
        <f>I6*(1+J6)</f>
        <v>30</v>
      </c>
      <c r="I6" s="29">
        <v>30</v>
      </c>
      <c r="J6" s="41">
        <v>0</v>
      </c>
      <c r="K6" s="29">
        <v>0.5</v>
      </c>
      <c r="L6" s="42">
        <f>(G6+H6+K6)*$L$4</f>
        <v>4.095</v>
      </c>
      <c r="M6" s="19">
        <f>(G6+H6+K6+L6)*$M$4</f>
        <v>4.46355</v>
      </c>
      <c r="N6" s="29">
        <f t="shared" ref="N6:N13" si="0">G6+H6+K6+L6+M6</f>
        <v>54.05855</v>
      </c>
      <c r="O6" s="29">
        <f t="shared" ref="O6:O13" si="1">N6*E6</f>
        <v>4216.5669</v>
      </c>
      <c r="P6" s="40" t="s">
        <v>64</v>
      </c>
    </row>
    <row r="7" s="1" customFormat="1" ht="44" customHeight="1" outlineLevel="1" spans="1:16">
      <c r="A7" s="26"/>
      <c r="B7" s="27" t="s">
        <v>65</v>
      </c>
      <c r="C7" s="28" t="s">
        <v>66</v>
      </c>
      <c r="D7" s="27" t="s">
        <v>63</v>
      </c>
      <c r="E7" s="19">
        <v>13</v>
      </c>
      <c r="F7" s="19">
        <v>13</v>
      </c>
      <c r="G7" s="29">
        <v>15</v>
      </c>
      <c r="H7" s="29">
        <f>I7*(1+J7)</f>
        <v>55</v>
      </c>
      <c r="I7" s="29">
        <v>55</v>
      </c>
      <c r="J7" s="41">
        <v>0</v>
      </c>
      <c r="K7" s="29">
        <v>0.5</v>
      </c>
      <c r="L7" s="42">
        <f>(G7+H7+K7)*$L$4</f>
        <v>6.345</v>
      </c>
      <c r="M7" s="19">
        <f>(G7+H7+K7+L7)*$M$4</f>
        <v>6.91605</v>
      </c>
      <c r="N7" s="29">
        <f t="shared" si="0"/>
        <v>83.76105</v>
      </c>
      <c r="O7" s="29">
        <f t="shared" si="1"/>
        <v>1088.89365</v>
      </c>
      <c r="P7" s="40" t="s">
        <v>64</v>
      </c>
    </row>
    <row r="8" s="1" customFormat="1" ht="48" outlineLevel="1" spans="1:16">
      <c r="A8" s="26">
        <v>2</v>
      </c>
      <c r="B8" s="27" t="s">
        <v>67</v>
      </c>
      <c r="C8" s="28" t="s">
        <v>68</v>
      </c>
      <c r="D8" s="27" t="s">
        <v>63</v>
      </c>
      <c r="E8" s="19">
        <v>13</v>
      </c>
      <c r="F8" s="19">
        <v>13</v>
      </c>
      <c r="G8" s="29">
        <v>15</v>
      </c>
      <c r="H8" s="29">
        <f>I8*(1+J8)</f>
        <v>25</v>
      </c>
      <c r="I8" s="29">
        <v>25</v>
      </c>
      <c r="J8" s="41">
        <v>0</v>
      </c>
      <c r="K8" s="29">
        <v>0.5</v>
      </c>
      <c r="L8" s="42">
        <f>(G8+H8+K8)*$L$4</f>
        <v>3.645</v>
      </c>
      <c r="M8" s="19">
        <f>(G8+H8+K8+L8)*$M$4</f>
        <v>3.97305</v>
      </c>
      <c r="N8" s="29">
        <f t="shared" si="0"/>
        <v>48.11805</v>
      </c>
      <c r="O8" s="29">
        <f t="shared" si="1"/>
        <v>625.53465</v>
      </c>
      <c r="P8" s="40" t="s">
        <v>64</v>
      </c>
    </row>
    <row r="9" s="1" customFormat="1" ht="48" outlineLevel="1" spans="1:16">
      <c r="A9" s="26">
        <v>3</v>
      </c>
      <c r="B9" s="27" t="s">
        <v>69</v>
      </c>
      <c r="C9" s="28" t="s">
        <v>70</v>
      </c>
      <c r="D9" s="27" t="s">
        <v>63</v>
      </c>
      <c r="E9" s="19">
        <v>13</v>
      </c>
      <c r="F9" s="19">
        <v>13</v>
      </c>
      <c r="G9" s="29">
        <v>15</v>
      </c>
      <c r="H9" s="29">
        <f>I9*(1+J9)</f>
        <v>25</v>
      </c>
      <c r="I9" s="29">
        <v>25</v>
      </c>
      <c r="J9" s="41">
        <v>0</v>
      </c>
      <c r="K9" s="29">
        <v>0.5</v>
      </c>
      <c r="L9" s="42">
        <f>(G9+H9+K9)*$L$4</f>
        <v>3.645</v>
      </c>
      <c r="M9" s="19">
        <f>(G9+H9+K9+L9)*$M$4</f>
        <v>3.97305</v>
      </c>
      <c r="N9" s="29">
        <f t="shared" si="0"/>
        <v>48.11805</v>
      </c>
      <c r="O9" s="29">
        <f t="shared" si="1"/>
        <v>625.53465</v>
      </c>
      <c r="P9" s="40" t="s">
        <v>64</v>
      </c>
    </row>
    <row r="10" s="1" customFormat="1" ht="48" outlineLevel="1" spans="1:16">
      <c r="A10" s="26">
        <v>4</v>
      </c>
      <c r="B10" s="27" t="s">
        <v>71</v>
      </c>
      <c r="C10" s="28" t="s">
        <v>72</v>
      </c>
      <c r="D10" s="27" t="s">
        <v>63</v>
      </c>
      <c r="E10" s="19">
        <f>4*13</f>
        <v>52</v>
      </c>
      <c r="F10" s="19">
        <v>13</v>
      </c>
      <c r="G10" s="29">
        <v>15</v>
      </c>
      <c r="H10" s="29">
        <f>I10*(1+J10)</f>
        <v>45</v>
      </c>
      <c r="I10" s="29">
        <v>45</v>
      </c>
      <c r="J10" s="41">
        <v>0</v>
      </c>
      <c r="K10" s="29">
        <v>0.5</v>
      </c>
      <c r="L10" s="42">
        <f>(G10+H10+K10)*$L$4</f>
        <v>5.445</v>
      </c>
      <c r="M10" s="19">
        <f>(G10+H10+K10+L10)*$M$4</f>
        <v>5.93505</v>
      </c>
      <c r="N10" s="29">
        <f t="shared" si="0"/>
        <v>71.88005</v>
      </c>
      <c r="O10" s="29">
        <f t="shared" si="1"/>
        <v>3737.7626</v>
      </c>
      <c r="P10" s="40" t="s">
        <v>64</v>
      </c>
    </row>
    <row r="11" s="1" customFormat="1" ht="48" outlineLevel="1" spans="1:16">
      <c r="A11" s="26">
        <v>5</v>
      </c>
      <c r="B11" s="27" t="s">
        <v>73</v>
      </c>
      <c r="C11" s="28" t="s">
        <v>74</v>
      </c>
      <c r="D11" s="27" t="s">
        <v>63</v>
      </c>
      <c r="E11" s="19">
        <v>0</v>
      </c>
      <c r="F11" s="19">
        <v>39</v>
      </c>
      <c r="G11" s="29">
        <v>18</v>
      </c>
      <c r="H11" s="29">
        <v>45</v>
      </c>
      <c r="I11" s="29">
        <v>45</v>
      </c>
      <c r="J11" s="41">
        <v>0</v>
      </c>
      <c r="K11" s="29">
        <v>1</v>
      </c>
      <c r="L11" s="42">
        <f>(G11+H11+K11)*$L$4</f>
        <v>5.76</v>
      </c>
      <c r="M11" s="19">
        <f>(G11+H11+K11+L11)*$M$4</f>
        <v>6.2784</v>
      </c>
      <c r="N11" s="29">
        <f t="shared" si="0"/>
        <v>76.0384</v>
      </c>
      <c r="O11" s="29">
        <f t="shared" si="1"/>
        <v>0</v>
      </c>
      <c r="P11" s="40" t="s">
        <v>64</v>
      </c>
    </row>
    <row r="12" s="1" customFormat="1" ht="48" outlineLevel="1" spans="1:16">
      <c r="A12" s="26">
        <v>6</v>
      </c>
      <c r="B12" s="27" t="s">
        <v>75</v>
      </c>
      <c r="C12" s="28" t="s">
        <v>76</v>
      </c>
      <c r="D12" s="27" t="s">
        <v>63</v>
      </c>
      <c r="E12" s="19">
        <v>13</v>
      </c>
      <c r="F12" s="19">
        <v>13</v>
      </c>
      <c r="G12" s="30">
        <v>18</v>
      </c>
      <c r="H12" s="29">
        <f>I12*(1+J12)</f>
        <v>100</v>
      </c>
      <c r="I12" s="29">
        <v>100</v>
      </c>
      <c r="J12" s="41">
        <v>0</v>
      </c>
      <c r="K12" s="29">
        <v>1</v>
      </c>
      <c r="L12" s="42">
        <f>(G12+H12+K12)*$L$4</f>
        <v>10.71</v>
      </c>
      <c r="M12" s="19">
        <f>(G12+H12+K12+L12)*$M$4</f>
        <v>11.6739</v>
      </c>
      <c r="N12" s="29">
        <f t="shared" si="0"/>
        <v>141.3839</v>
      </c>
      <c r="O12" s="29">
        <f t="shared" si="1"/>
        <v>1837.9907</v>
      </c>
      <c r="P12" s="40" t="s">
        <v>64</v>
      </c>
    </row>
    <row r="13" s="1" customFormat="1" ht="48" outlineLevel="1" spans="1:16">
      <c r="A13" s="26">
        <v>7</v>
      </c>
      <c r="B13" s="27" t="s">
        <v>77</v>
      </c>
      <c r="C13" s="28" t="s">
        <v>78</v>
      </c>
      <c r="D13" s="27" t="s">
        <v>63</v>
      </c>
      <c r="E13" s="19">
        <v>13</v>
      </c>
      <c r="F13" s="19">
        <v>13</v>
      </c>
      <c r="G13" s="29">
        <v>30</v>
      </c>
      <c r="H13" s="29">
        <f>I13*(1+J13)</f>
        <v>450</v>
      </c>
      <c r="I13" s="29">
        <v>450</v>
      </c>
      <c r="J13" s="41">
        <v>0</v>
      </c>
      <c r="K13" s="29">
        <v>1</v>
      </c>
      <c r="L13" s="42">
        <f>(G13+H13+K13)*$L$4</f>
        <v>43.29</v>
      </c>
      <c r="M13" s="19">
        <f>(G13+H13+K13+L13)*$M$4</f>
        <v>47.1861</v>
      </c>
      <c r="N13" s="29">
        <f t="shared" si="0"/>
        <v>571.4761</v>
      </c>
      <c r="O13" s="29">
        <f t="shared" si="1"/>
        <v>7429.1893</v>
      </c>
      <c r="P13" s="40" t="s">
        <v>64</v>
      </c>
    </row>
    <row r="14" s="1" customFormat="1" ht="36" outlineLevel="1" spans="1:16">
      <c r="A14" s="26">
        <v>9</v>
      </c>
      <c r="B14" s="27" t="s">
        <v>79</v>
      </c>
      <c r="C14" s="28" t="s">
        <v>80</v>
      </c>
      <c r="D14" s="27" t="s">
        <v>63</v>
      </c>
      <c r="E14" s="19">
        <f>3*13</f>
        <v>39</v>
      </c>
      <c r="F14" s="19">
        <v>39</v>
      </c>
      <c r="G14" s="29">
        <v>15</v>
      </c>
      <c r="H14" s="29">
        <f t="shared" ref="H14:H37" si="2">I14*(1+J14)</f>
        <v>65</v>
      </c>
      <c r="I14" s="29">
        <v>65</v>
      </c>
      <c r="J14" s="41">
        <v>0</v>
      </c>
      <c r="K14" s="29">
        <v>1.5</v>
      </c>
      <c r="L14" s="42">
        <f>(G14+H14+K14)*$L$4</f>
        <v>7.335</v>
      </c>
      <c r="M14" s="19">
        <f>(G14+H14+K14+L14)*$M$4</f>
        <v>7.99515</v>
      </c>
      <c r="N14" s="29">
        <f t="shared" ref="N14:N37" si="3">G14+H14+K14+L14+M14</f>
        <v>96.83015</v>
      </c>
      <c r="O14" s="29">
        <f t="shared" ref="O14:O37" si="4">N14*E14</f>
        <v>3776.37585</v>
      </c>
      <c r="P14" s="40" t="s">
        <v>64</v>
      </c>
    </row>
    <row r="15" s="1" customFormat="1" ht="36" outlineLevel="1" spans="1:16">
      <c r="A15" s="26">
        <v>10</v>
      </c>
      <c r="B15" s="27" t="s">
        <v>81</v>
      </c>
      <c r="C15" s="28" t="s">
        <v>82</v>
      </c>
      <c r="D15" s="27" t="s">
        <v>63</v>
      </c>
      <c r="E15" s="19">
        <v>0</v>
      </c>
      <c r="F15" s="19">
        <v>13</v>
      </c>
      <c r="G15" s="29">
        <v>5</v>
      </c>
      <c r="H15" s="29">
        <f t="shared" si="2"/>
        <v>40</v>
      </c>
      <c r="I15" s="29">
        <v>40</v>
      </c>
      <c r="J15" s="41">
        <v>0</v>
      </c>
      <c r="K15" s="29">
        <v>0.5</v>
      </c>
      <c r="L15" s="42">
        <f>(G15+H15+K15)*$L$4</f>
        <v>4.095</v>
      </c>
      <c r="M15" s="19">
        <f>(G15+H15+K15+L15)*$M$4</f>
        <v>4.46355</v>
      </c>
      <c r="N15" s="29">
        <f t="shared" si="3"/>
        <v>54.05855</v>
      </c>
      <c r="O15" s="29">
        <f t="shared" si="4"/>
        <v>0</v>
      </c>
      <c r="P15" s="40" t="s">
        <v>64</v>
      </c>
    </row>
    <row r="16" s="1" customFormat="1" ht="48" outlineLevel="1" spans="1:16">
      <c r="A16" s="26">
        <v>11</v>
      </c>
      <c r="B16" s="27" t="s">
        <v>83</v>
      </c>
      <c r="C16" s="28" t="s">
        <v>84</v>
      </c>
      <c r="D16" s="27" t="s">
        <v>63</v>
      </c>
      <c r="E16" s="19">
        <f>34*13-13</f>
        <v>429</v>
      </c>
      <c r="F16" s="19">
        <v>273</v>
      </c>
      <c r="G16" s="29">
        <v>8</v>
      </c>
      <c r="H16" s="29">
        <f t="shared" si="2"/>
        <v>19.5</v>
      </c>
      <c r="I16" s="29">
        <v>19.5</v>
      </c>
      <c r="J16" s="41">
        <v>0</v>
      </c>
      <c r="K16" s="29">
        <v>0.5</v>
      </c>
      <c r="L16" s="42">
        <f>(G16+H16+K16)*$L$4</f>
        <v>2.52</v>
      </c>
      <c r="M16" s="19">
        <f>(G16+H16+K16+L16)*$M$4</f>
        <v>2.7468</v>
      </c>
      <c r="N16" s="29">
        <f t="shared" si="3"/>
        <v>33.2668</v>
      </c>
      <c r="O16" s="29">
        <f t="shared" si="4"/>
        <v>14271.4572</v>
      </c>
      <c r="P16" s="40" t="s">
        <v>85</v>
      </c>
    </row>
    <row r="17" s="1" customFormat="1" ht="48" outlineLevel="1" spans="1:16">
      <c r="A17" s="26">
        <v>12</v>
      </c>
      <c r="B17" s="27" t="s">
        <v>86</v>
      </c>
      <c r="C17" s="28" t="s">
        <v>87</v>
      </c>
      <c r="D17" s="27" t="s">
        <v>63</v>
      </c>
      <c r="E17" s="19">
        <v>0</v>
      </c>
      <c r="F17" s="19">
        <v>13</v>
      </c>
      <c r="G17" s="29">
        <v>8</v>
      </c>
      <c r="H17" s="29">
        <f t="shared" si="2"/>
        <v>19.5</v>
      </c>
      <c r="I17" s="29">
        <v>19.5</v>
      </c>
      <c r="J17" s="41">
        <v>0</v>
      </c>
      <c r="K17" s="29">
        <v>0.5</v>
      </c>
      <c r="L17" s="42">
        <f>(G17+H17+K17)*$L$4</f>
        <v>2.52</v>
      </c>
      <c r="M17" s="19">
        <f>(G17+H17+K17+L17)*$M$4</f>
        <v>2.7468</v>
      </c>
      <c r="N17" s="29">
        <f t="shared" si="3"/>
        <v>33.2668</v>
      </c>
      <c r="O17" s="29">
        <f t="shared" si="4"/>
        <v>0</v>
      </c>
      <c r="P17" s="40" t="s">
        <v>85</v>
      </c>
    </row>
    <row r="18" s="1" customFormat="1" ht="48" outlineLevel="1" spans="1:16">
      <c r="A18" s="26">
        <v>13</v>
      </c>
      <c r="B18" s="27" t="s">
        <v>88</v>
      </c>
      <c r="C18" s="28" t="s">
        <v>89</v>
      </c>
      <c r="D18" s="27" t="s">
        <v>63</v>
      </c>
      <c r="E18" s="19">
        <v>0</v>
      </c>
      <c r="F18" s="19">
        <v>13</v>
      </c>
      <c r="G18" s="29">
        <v>8</v>
      </c>
      <c r="H18" s="29">
        <f t="shared" si="2"/>
        <v>19.5</v>
      </c>
      <c r="I18" s="29">
        <v>19.5</v>
      </c>
      <c r="J18" s="41">
        <v>0</v>
      </c>
      <c r="K18" s="29">
        <v>0.5</v>
      </c>
      <c r="L18" s="42">
        <f>(G18+H18+K18)*$L$4</f>
        <v>2.52</v>
      </c>
      <c r="M18" s="19">
        <f>(G18+H18+K18+L18)*$M$4</f>
        <v>2.7468</v>
      </c>
      <c r="N18" s="29">
        <f t="shared" si="3"/>
        <v>33.2668</v>
      </c>
      <c r="O18" s="29">
        <f t="shared" si="4"/>
        <v>0</v>
      </c>
      <c r="P18" s="40" t="s">
        <v>85</v>
      </c>
    </row>
    <row r="19" s="1" customFormat="1" ht="48" outlineLevel="1" spans="1:16">
      <c r="A19" s="26">
        <v>14</v>
      </c>
      <c r="B19" s="27" t="s">
        <v>90</v>
      </c>
      <c r="C19" s="28" t="s">
        <v>91</v>
      </c>
      <c r="D19" s="27" t="s">
        <v>63</v>
      </c>
      <c r="E19" s="19">
        <v>13</v>
      </c>
      <c r="F19" s="19">
        <v>13</v>
      </c>
      <c r="G19" s="29">
        <v>8</v>
      </c>
      <c r="H19" s="29">
        <f t="shared" si="2"/>
        <v>30</v>
      </c>
      <c r="I19" s="29">
        <v>30</v>
      </c>
      <c r="J19" s="41">
        <v>0</v>
      </c>
      <c r="K19" s="29">
        <v>0.5</v>
      </c>
      <c r="L19" s="42">
        <f>(G19+H19+K19)*$L$4</f>
        <v>3.465</v>
      </c>
      <c r="M19" s="19">
        <f>(G19+H19+K19+L19)*$M$4</f>
        <v>3.77685</v>
      </c>
      <c r="N19" s="29">
        <f t="shared" si="3"/>
        <v>45.74185</v>
      </c>
      <c r="O19" s="29">
        <f t="shared" si="4"/>
        <v>594.64405</v>
      </c>
      <c r="P19" s="40" t="s">
        <v>85</v>
      </c>
    </row>
    <row r="20" s="1" customFormat="1" ht="48" outlineLevel="1" spans="1:16">
      <c r="A20" s="26">
        <v>15</v>
      </c>
      <c r="B20" s="27" t="s">
        <v>92</v>
      </c>
      <c r="C20" s="28" t="s">
        <v>93</v>
      </c>
      <c r="D20" s="27" t="s">
        <v>63</v>
      </c>
      <c r="E20" s="19">
        <v>0</v>
      </c>
      <c r="F20" s="19">
        <v>13</v>
      </c>
      <c r="G20" s="29">
        <v>8</v>
      </c>
      <c r="H20" s="29">
        <f t="shared" si="2"/>
        <v>30</v>
      </c>
      <c r="I20" s="29">
        <v>30</v>
      </c>
      <c r="J20" s="41">
        <v>0</v>
      </c>
      <c r="K20" s="29">
        <v>0.5</v>
      </c>
      <c r="L20" s="42">
        <f>(G20+H20+K20)*$L$4</f>
        <v>3.465</v>
      </c>
      <c r="M20" s="19">
        <f>(G20+H20+K20+L20)*$M$4</f>
        <v>3.77685</v>
      </c>
      <c r="N20" s="29">
        <f t="shared" si="3"/>
        <v>45.74185</v>
      </c>
      <c r="O20" s="29">
        <f t="shared" si="4"/>
        <v>0</v>
      </c>
      <c r="P20" s="40" t="s">
        <v>85</v>
      </c>
    </row>
    <row r="21" s="1" customFormat="1" ht="48" outlineLevel="1" spans="1:16">
      <c r="A21" s="26">
        <v>16</v>
      </c>
      <c r="B21" s="27" t="s">
        <v>94</v>
      </c>
      <c r="C21" s="28" t="s">
        <v>95</v>
      </c>
      <c r="D21" s="27" t="s">
        <v>63</v>
      </c>
      <c r="E21" s="19">
        <f>2*13</f>
        <v>26</v>
      </c>
      <c r="F21" s="19">
        <v>13</v>
      </c>
      <c r="G21" s="29">
        <v>8</v>
      </c>
      <c r="H21" s="29">
        <f t="shared" si="2"/>
        <v>30</v>
      </c>
      <c r="I21" s="29">
        <v>30</v>
      </c>
      <c r="J21" s="41">
        <v>0</v>
      </c>
      <c r="K21" s="29">
        <v>0.5</v>
      </c>
      <c r="L21" s="42">
        <f>(G21+H21+K21)*$L$4</f>
        <v>3.465</v>
      </c>
      <c r="M21" s="19">
        <f>(G21+H21+K21+L21)*$M$4</f>
        <v>3.77685</v>
      </c>
      <c r="N21" s="29">
        <f t="shared" si="3"/>
        <v>45.74185</v>
      </c>
      <c r="O21" s="29">
        <f t="shared" si="4"/>
        <v>1189.2881</v>
      </c>
      <c r="P21" s="40" t="s">
        <v>85</v>
      </c>
    </row>
    <row r="22" s="1" customFormat="1" ht="48" outlineLevel="1" spans="1:16">
      <c r="A22" s="26">
        <v>17</v>
      </c>
      <c r="B22" s="27" t="s">
        <v>96</v>
      </c>
      <c r="C22" s="28" t="s">
        <v>97</v>
      </c>
      <c r="D22" s="27" t="s">
        <v>63</v>
      </c>
      <c r="E22" s="19">
        <v>0</v>
      </c>
      <c r="F22" s="19">
        <v>13</v>
      </c>
      <c r="G22" s="29">
        <v>8</v>
      </c>
      <c r="H22" s="29">
        <f t="shared" si="2"/>
        <v>30</v>
      </c>
      <c r="I22" s="29">
        <v>30</v>
      </c>
      <c r="J22" s="41">
        <v>0</v>
      </c>
      <c r="K22" s="29">
        <v>0.5</v>
      </c>
      <c r="L22" s="42">
        <f>(G22+H22+K22)*$L$4</f>
        <v>3.465</v>
      </c>
      <c r="M22" s="19">
        <f>(G22+H22+K22+L22)*$M$4</f>
        <v>3.77685</v>
      </c>
      <c r="N22" s="29">
        <f t="shared" si="3"/>
        <v>45.74185</v>
      </c>
      <c r="O22" s="29">
        <f t="shared" si="4"/>
        <v>0</v>
      </c>
      <c r="P22" s="40" t="s">
        <v>85</v>
      </c>
    </row>
    <row r="23" s="1" customFormat="1" ht="48" outlineLevel="1" spans="1:16">
      <c r="A23" s="26">
        <v>18</v>
      </c>
      <c r="B23" s="27" t="s">
        <v>98</v>
      </c>
      <c r="C23" s="28" t="s">
        <v>99</v>
      </c>
      <c r="D23" s="27" t="s">
        <v>63</v>
      </c>
      <c r="E23" s="19">
        <v>0</v>
      </c>
      <c r="F23" s="19">
        <v>13</v>
      </c>
      <c r="G23" s="29">
        <v>8</v>
      </c>
      <c r="H23" s="29">
        <f t="shared" si="2"/>
        <v>18</v>
      </c>
      <c r="I23" s="29">
        <v>18</v>
      </c>
      <c r="J23" s="41">
        <v>0</v>
      </c>
      <c r="K23" s="29">
        <v>0.5</v>
      </c>
      <c r="L23" s="42">
        <f>(G23+H23+K23)*$L$4</f>
        <v>2.385</v>
      </c>
      <c r="M23" s="19">
        <f>(G23+H23+K23+L23)*$M$4</f>
        <v>2.59965</v>
      </c>
      <c r="N23" s="29">
        <f t="shared" si="3"/>
        <v>31.48465</v>
      </c>
      <c r="O23" s="29">
        <f t="shared" si="4"/>
        <v>0</v>
      </c>
      <c r="P23" s="40" t="s">
        <v>85</v>
      </c>
    </row>
    <row r="24" s="1" customFormat="1" ht="48" outlineLevel="1" spans="1:16">
      <c r="A24" s="26">
        <v>19</v>
      </c>
      <c r="B24" s="27" t="s">
        <v>100</v>
      </c>
      <c r="C24" s="28" t="s">
        <v>101</v>
      </c>
      <c r="D24" s="27" t="s">
        <v>63</v>
      </c>
      <c r="E24" s="19">
        <v>39</v>
      </c>
      <c r="F24" s="19">
        <v>39</v>
      </c>
      <c r="G24" s="29">
        <v>8</v>
      </c>
      <c r="H24" s="29">
        <f t="shared" si="2"/>
        <v>35</v>
      </c>
      <c r="I24" s="29">
        <v>35</v>
      </c>
      <c r="J24" s="41">
        <v>0</v>
      </c>
      <c r="K24" s="29">
        <v>0.5</v>
      </c>
      <c r="L24" s="42">
        <f>(G24+H24+K24)*$L$4</f>
        <v>3.915</v>
      </c>
      <c r="M24" s="19">
        <f>(G24+H24+K24+L24)*$M$4</f>
        <v>4.26735</v>
      </c>
      <c r="N24" s="29">
        <f t="shared" si="3"/>
        <v>51.68235</v>
      </c>
      <c r="O24" s="29">
        <f t="shared" si="4"/>
        <v>2015.61165</v>
      </c>
      <c r="P24" s="40" t="s">
        <v>85</v>
      </c>
    </row>
    <row r="25" s="1" customFormat="1" ht="48" outlineLevel="1" spans="1:16">
      <c r="A25" s="26">
        <v>20</v>
      </c>
      <c r="B25" s="27" t="s">
        <v>102</v>
      </c>
      <c r="C25" s="28" t="s">
        <v>103</v>
      </c>
      <c r="D25" s="27" t="s">
        <v>63</v>
      </c>
      <c r="E25" s="19">
        <v>0</v>
      </c>
      <c r="F25" s="19">
        <v>39</v>
      </c>
      <c r="G25" s="29">
        <v>8</v>
      </c>
      <c r="H25" s="29">
        <f t="shared" si="2"/>
        <v>38</v>
      </c>
      <c r="I25" s="29">
        <v>38</v>
      </c>
      <c r="J25" s="41">
        <v>0</v>
      </c>
      <c r="K25" s="29">
        <v>0.5</v>
      </c>
      <c r="L25" s="42">
        <f>(G25+H25+K25)*$L$4</f>
        <v>4.185</v>
      </c>
      <c r="M25" s="19">
        <f>(G25+H25+K25+L25)*$M$4</f>
        <v>4.56165</v>
      </c>
      <c r="N25" s="29">
        <f t="shared" si="3"/>
        <v>55.24665</v>
      </c>
      <c r="O25" s="29">
        <f t="shared" si="4"/>
        <v>0</v>
      </c>
      <c r="P25" s="40" t="s">
        <v>85</v>
      </c>
    </row>
    <row r="26" s="1" customFormat="1" ht="48" outlineLevel="1" spans="1:16">
      <c r="A26" s="26">
        <v>21</v>
      </c>
      <c r="B26" s="27" t="s">
        <v>104</v>
      </c>
      <c r="C26" s="28" t="s">
        <v>105</v>
      </c>
      <c r="D26" s="27" t="s">
        <v>63</v>
      </c>
      <c r="E26" s="19">
        <v>0</v>
      </c>
      <c r="F26" s="19">
        <v>26</v>
      </c>
      <c r="G26" s="29">
        <v>8</v>
      </c>
      <c r="H26" s="29">
        <f t="shared" si="2"/>
        <v>30</v>
      </c>
      <c r="I26" s="29">
        <v>30</v>
      </c>
      <c r="J26" s="41">
        <v>0</v>
      </c>
      <c r="K26" s="29">
        <v>0.5</v>
      </c>
      <c r="L26" s="42">
        <f>(G26+H26+K26)*$L$4</f>
        <v>3.465</v>
      </c>
      <c r="M26" s="19">
        <f>(G26+H26+K26+L26)*$M$4</f>
        <v>3.77685</v>
      </c>
      <c r="N26" s="29">
        <f t="shared" si="3"/>
        <v>45.74185</v>
      </c>
      <c r="O26" s="29">
        <f t="shared" si="4"/>
        <v>0</v>
      </c>
      <c r="P26" s="40" t="s">
        <v>85</v>
      </c>
    </row>
    <row r="27" s="1" customFormat="1" ht="48" outlineLevel="1" spans="1:16">
      <c r="A27" s="26">
        <v>22</v>
      </c>
      <c r="B27" s="27" t="s">
        <v>106</v>
      </c>
      <c r="C27" s="28" t="s">
        <v>107</v>
      </c>
      <c r="D27" s="27" t="s">
        <v>63</v>
      </c>
      <c r="E27" s="19">
        <v>0</v>
      </c>
      <c r="F27" s="19">
        <v>13</v>
      </c>
      <c r="G27" s="29">
        <v>8</v>
      </c>
      <c r="H27" s="29">
        <f t="shared" si="2"/>
        <v>30</v>
      </c>
      <c r="I27" s="29">
        <v>30</v>
      </c>
      <c r="J27" s="41">
        <v>0</v>
      </c>
      <c r="K27" s="29">
        <v>0.5</v>
      </c>
      <c r="L27" s="42">
        <f>(G27+H27+K27)*$L$4</f>
        <v>3.465</v>
      </c>
      <c r="M27" s="19">
        <f>(G27+H27+K27+L27)*$M$4</f>
        <v>3.77685</v>
      </c>
      <c r="N27" s="29">
        <f t="shared" si="3"/>
        <v>45.74185</v>
      </c>
      <c r="O27" s="29">
        <f t="shared" si="4"/>
        <v>0</v>
      </c>
      <c r="P27" s="40" t="s">
        <v>85</v>
      </c>
    </row>
    <row r="28" s="1" customFormat="1" ht="48" outlineLevel="1" spans="1:16">
      <c r="A28" s="26">
        <v>23</v>
      </c>
      <c r="B28" s="27" t="s">
        <v>108</v>
      </c>
      <c r="C28" s="28" t="s">
        <v>109</v>
      </c>
      <c r="D28" s="27" t="s">
        <v>63</v>
      </c>
      <c r="E28" s="19">
        <f>4*13</f>
        <v>52</v>
      </c>
      <c r="F28" s="19">
        <v>52</v>
      </c>
      <c r="G28" s="29">
        <v>8</v>
      </c>
      <c r="H28" s="29">
        <f t="shared" si="2"/>
        <v>17</v>
      </c>
      <c r="I28" s="29">
        <v>17</v>
      </c>
      <c r="J28" s="41">
        <v>0</v>
      </c>
      <c r="K28" s="29">
        <v>0.5</v>
      </c>
      <c r="L28" s="42">
        <f>(G28+H28+K28)*$L$4</f>
        <v>2.295</v>
      </c>
      <c r="M28" s="19">
        <f>(G28+H28+K28+L28)*$M$4</f>
        <v>2.50155</v>
      </c>
      <c r="N28" s="29">
        <f t="shared" si="3"/>
        <v>30.29655</v>
      </c>
      <c r="O28" s="29">
        <f t="shared" si="4"/>
        <v>1575.4206</v>
      </c>
      <c r="P28" s="40" t="s">
        <v>85</v>
      </c>
    </row>
    <row r="29" s="1" customFormat="1" ht="48" outlineLevel="1" spans="1:16">
      <c r="A29" s="26">
        <v>24</v>
      </c>
      <c r="B29" s="27" t="s">
        <v>110</v>
      </c>
      <c r="C29" s="28" t="s">
        <v>111</v>
      </c>
      <c r="D29" s="27" t="s">
        <v>63</v>
      </c>
      <c r="E29" s="19">
        <f>5*13</f>
        <v>65</v>
      </c>
      <c r="F29" s="19">
        <v>52</v>
      </c>
      <c r="G29" s="29">
        <v>8</v>
      </c>
      <c r="H29" s="29">
        <f t="shared" si="2"/>
        <v>20</v>
      </c>
      <c r="I29" s="29">
        <v>20</v>
      </c>
      <c r="J29" s="41">
        <v>0</v>
      </c>
      <c r="K29" s="29">
        <v>0.5</v>
      </c>
      <c r="L29" s="42">
        <f>(G29+H29+K29)*$L$4</f>
        <v>2.565</v>
      </c>
      <c r="M29" s="19">
        <f>(G29+H29+K29+L29)*$M$4</f>
        <v>2.79585</v>
      </c>
      <c r="N29" s="29">
        <f t="shared" si="3"/>
        <v>33.86085</v>
      </c>
      <c r="O29" s="29">
        <f t="shared" si="4"/>
        <v>2200.95525</v>
      </c>
      <c r="P29" s="40" t="s">
        <v>85</v>
      </c>
    </row>
    <row r="30" s="1" customFormat="1" ht="48" outlineLevel="1" spans="1:16">
      <c r="A30" s="26">
        <v>25</v>
      </c>
      <c r="B30" s="27" t="s">
        <v>112</v>
      </c>
      <c r="C30" s="28" t="s">
        <v>113</v>
      </c>
      <c r="D30" s="27" t="s">
        <v>63</v>
      </c>
      <c r="E30" s="19">
        <f>1*13</f>
        <v>13</v>
      </c>
      <c r="F30" s="19">
        <v>26</v>
      </c>
      <c r="G30" s="29">
        <v>8</v>
      </c>
      <c r="H30" s="29">
        <f t="shared" si="2"/>
        <v>29.5</v>
      </c>
      <c r="I30" s="29">
        <v>29.5</v>
      </c>
      <c r="J30" s="41">
        <v>0</v>
      </c>
      <c r="K30" s="29">
        <v>0.5</v>
      </c>
      <c r="L30" s="42">
        <f>(G30+H30+K30)*$L$4</f>
        <v>3.42</v>
      </c>
      <c r="M30" s="19">
        <f>(G30+H30+K30+L30)*$M$4</f>
        <v>3.7278</v>
      </c>
      <c r="N30" s="29">
        <f t="shared" si="3"/>
        <v>45.1478</v>
      </c>
      <c r="O30" s="29">
        <f t="shared" si="4"/>
        <v>586.9214</v>
      </c>
      <c r="P30" s="40" t="s">
        <v>85</v>
      </c>
    </row>
    <row r="31" s="1" customFormat="1" ht="48" outlineLevel="1" spans="1:16">
      <c r="A31" s="26">
        <v>26</v>
      </c>
      <c r="B31" s="27" t="s">
        <v>114</v>
      </c>
      <c r="C31" s="28" t="s">
        <v>115</v>
      </c>
      <c r="D31" s="27" t="s">
        <v>63</v>
      </c>
      <c r="E31" s="19">
        <v>0</v>
      </c>
      <c r="F31" s="19">
        <v>13</v>
      </c>
      <c r="G31" s="29">
        <v>10</v>
      </c>
      <c r="H31" s="29">
        <f t="shared" si="2"/>
        <v>80</v>
      </c>
      <c r="I31" s="29">
        <v>80</v>
      </c>
      <c r="J31" s="41">
        <v>0</v>
      </c>
      <c r="K31" s="29">
        <v>0.5</v>
      </c>
      <c r="L31" s="42">
        <f>(G31+H31+K31)*$L$4</f>
        <v>8.145</v>
      </c>
      <c r="M31" s="19">
        <f>(G31+H31+K31+L31)*$M$4</f>
        <v>8.87805</v>
      </c>
      <c r="N31" s="29">
        <f t="shared" si="3"/>
        <v>107.52305</v>
      </c>
      <c r="O31" s="29">
        <f t="shared" si="4"/>
        <v>0</v>
      </c>
      <c r="P31" s="40" t="s">
        <v>116</v>
      </c>
    </row>
    <row r="32" s="1" customFormat="1" ht="60" outlineLevel="1" spans="1:16">
      <c r="A32" s="26">
        <v>27</v>
      </c>
      <c r="B32" s="27" t="s">
        <v>117</v>
      </c>
      <c r="C32" s="28" t="s">
        <v>118</v>
      </c>
      <c r="D32" s="27" t="s">
        <v>63</v>
      </c>
      <c r="E32" s="19">
        <v>0</v>
      </c>
      <c r="F32" s="19">
        <v>13</v>
      </c>
      <c r="G32" s="29">
        <v>10</v>
      </c>
      <c r="H32" s="29">
        <f t="shared" si="2"/>
        <v>50</v>
      </c>
      <c r="I32" s="29">
        <v>50</v>
      </c>
      <c r="J32" s="41">
        <v>0</v>
      </c>
      <c r="K32" s="29">
        <v>0.5</v>
      </c>
      <c r="L32" s="42">
        <f>(G32+H32+K32)*$L$4</f>
        <v>5.445</v>
      </c>
      <c r="M32" s="19">
        <f>(G32+H32+K32+L32)*$M$4</f>
        <v>5.93505</v>
      </c>
      <c r="N32" s="29">
        <f t="shared" si="3"/>
        <v>71.88005</v>
      </c>
      <c r="O32" s="29">
        <f t="shared" si="4"/>
        <v>0</v>
      </c>
      <c r="P32" s="40" t="s">
        <v>119</v>
      </c>
    </row>
    <row r="33" s="1" customFormat="1" ht="36" outlineLevel="1" spans="1:16">
      <c r="A33" s="26">
        <v>29</v>
      </c>
      <c r="B33" s="27" t="s">
        <v>120</v>
      </c>
      <c r="C33" s="28" t="s">
        <v>121</v>
      </c>
      <c r="D33" s="27" t="s">
        <v>63</v>
      </c>
      <c r="E33" s="19">
        <f>6*13</f>
        <v>78</v>
      </c>
      <c r="F33" s="19">
        <v>91</v>
      </c>
      <c r="G33" s="29">
        <v>8</v>
      </c>
      <c r="H33" s="29">
        <f t="shared" si="2"/>
        <v>12</v>
      </c>
      <c r="I33" s="29">
        <v>12</v>
      </c>
      <c r="J33" s="41">
        <v>0</v>
      </c>
      <c r="K33" s="29">
        <v>0.5</v>
      </c>
      <c r="L33" s="42">
        <f>(G33+H33+K33)*$L$4</f>
        <v>1.845</v>
      </c>
      <c r="M33" s="19">
        <f>(G33+H33+K33+L33)*$M$4</f>
        <v>2.01105</v>
      </c>
      <c r="N33" s="29">
        <f t="shared" si="3"/>
        <v>24.35605</v>
      </c>
      <c r="O33" s="29">
        <f t="shared" si="4"/>
        <v>1899.7719</v>
      </c>
      <c r="P33" s="40" t="s">
        <v>85</v>
      </c>
    </row>
    <row r="34" s="1" customFormat="1" ht="36" outlineLevel="1" spans="1:16">
      <c r="A34" s="26">
        <v>32</v>
      </c>
      <c r="B34" s="27" t="s">
        <v>122</v>
      </c>
      <c r="C34" s="28" t="s">
        <v>123</v>
      </c>
      <c r="D34" s="27" t="s">
        <v>63</v>
      </c>
      <c r="E34" s="19">
        <f>4*13</f>
        <v>52</v>
      </c>
      <c r="F34" s="19">
        <v>52</v>
      </c>
      <c r="G34" s="29">
        <v>8</v>
      </c>
      <c r="H34" s="29">
        <f t="shared" si="2"/>
        <v>33</v>
      </c>
      <c r="I34" s="29">
        <v>33</v>
      </c>
      <c r="J34" s="41">
        <v>0</v>
      </c>
      <c r="K34" s="29">
        <v>0.5</v>
      </c>
      <c r="L34" s="42">
        <f>(G34+H34+K34)*$L$4</f>
        <v>3.735</v>
      </c>
      <c r="M34" s="19">
        <f>(G34+H34+K34+L34)*$M$4</f>
        <v>4.07115</v>
      </c>
      <c r="N34" s="29">
        <f t="shared" si="3"/>
        <v>49.30615</v>
      </c>
      <c r="O34" s="29">
        <f t="shared" si="4"/>
        <v>2563.9198</v>
      </c>
      <c r="P34" s="40" t="s">
        <v>85</v>
      </c>
    </row>
    <row r="35" s="1" customFormat="1" spans="1:16">
      <c r="A35" s="26">
        <v>38</v>
      </c>
      <c r="B35" s="31" t="s">
        <v>124</v>
      </c>
      <c r="C35" s="31"/>
      <c r="D35" s="31" t="s">
        <v>125</v>
      </c>
      <c r="E35" s="19"/>
      <c r="F35" s="19"/>
      <c r="G35" s="26"/>
      <c r="H35" s="32"/>
      <c r="I35" s="32"/>
      <c r="J35" s="43"/>
      <c r="K35" s="32"/>
      <c r="L35" s="42"/>
      <c r="M35" s="19"/>
      <c r="N35" s="29"/>
      <c r="O35" s="29">
        <f>SUM(O6:O34)</f>
        <v>50235.83825</v>
      </c>
      <c r="P35" s="40"/>
    </row>
    <row r="36" s="1" customFormat="1" ht="24" customHeight="1" spans="1:16">
      <c r="A36" s="24" t="s">
        <v>11</v>
      </c>
      <c r="B36" s="24" t="s">
        <v>126</v>
      </c>
      <c r="C36" s="24" t="s">
        <v>59</v>
      </c>
      <c r="D36" s="24" t="s">
        <v>60</v>
      </c>
      <c r="E36" s="19"/>
      <c r="F36" s="19"/>
      <c r="G36" s="19"/>
      <c r="H36" s="19"/>
      <c r="I36" s="19"/>
      <c r="J36" s="37"/>
      <c r="K36" s="19"/>
      <c r="L36" s="42"/>
      <c r="M36" s="19"/>
      <c r="N36" s="19"/>
      <c r="O36" s="19"/>
      <c r="P36" s="40"/>
    </row>
    <row r="37" s="1" customFormat="1" ht="48" outlineLevel="1" spans="1:16">
      <c r="A37" s="26">
        <v>1</v>
      </c>
      <c r="B37" s="27" t="s">
        <v>61</v>
      </c>
      <c r="C37" s="28" t="s">
        <v>62</v>
      </c>
      <c r="D37" s="27" t="s">
        <v>63</v>
      </c>
      <c r="E37" s="19">
        <f>4*13</f>
        <v>52</v>
      </c>
      <c r="F37" s="19">
        <v>39</v>
      </c>
      <c r="G37" s="29">
        <v>15</v>
      </c>
      <c r="H37" s="29">
        <f t="shared" ref="H37:H42" si="5">I37*(1+J37)</f>
        <v>30</v>
      </c>
      <c r="I37" s="29">
        <v>30</v>
      </c>
      <c r="J37" s="41">
        <v>0</v>
      </c>
      <c r="K37" s="29">
        <v>0.5</v>
      </c>
      <c r="L37" s="42">
        <f>(G37+H37+K37)*$L$4</f>
        <v>4.095</v>
      </c>
      <c r="M37" s="19">
        <f>(G37+H37+K37+L37)*$M$4</f>
        <v>4.46355</v>
      </c>
      <c r="N37" s="29">
        <f t="shared" ref="N37:N42" si="6">G37+H37+K37+L37+M37</f>
        <v>54.05855</v>
      </c>
      <c r="O37" s="29">
        <f t="shared" ref="O37:O42" si="7">N37*E37</f>
        <v>2811.0446</v>
      </c>
      <c r="P37" s="40" t="s">
        <v>64</v>
      </c>
    </row>
    <row r="38" s="1" customFormat="1" ht="39" customHeight="1" outlineLevel="1" spans="1:16">
      <c r="A38" s="26"/>
      <c r="B38" s="27" t="s">
        <v>65</v>
      </c>
      <c r="C38" s="28" t="s">
        <v>66</v>
      </c>
      <c r="D38" s="27" t="s">
        <v>63</v>
      </c>
      <c r="E38" s="19">
        <v>0</v>
      </c>
      <c r="F38" s="19">
        <v>13</v>
      </c>
      <c r="G38" s="29">
        <v>15</v>
      </c>
      <c r="H38" s="29">
        <f t="shared" si="5"/>
        <v>55</v>
      </c>
      <c r="I38" s="29">
        <v>55</v>
      </c>
      <c r="J38" s="41">
        <v>0</v>
      </c>
      <c r="K38" s="29">
        <v>0.5</v>
      </c>
      <c r="L38" s="42">
        <f>(G38+H38+K38)*$L$4</f>
        <v>6.345</v>
      </c>
      <c r="M38" s="19">
        <f>(G38+H38+K38+L38)*$M$4</f>
        <v>6.91605</v>
      </c>
      <c r="N38" s="29">
        <f t="shared" si="6"/>
        <v>83.76105</v>
      </c>
      <c r="O38" s="29">
        <f t="shared" si="7"/>
        <v>0</v>
      </c>
      <c r="P38" s="40" t="s">
        <v>64</v>
      </c>
    </row>
    <row r="39" s="1" customFormat="1" ht="48" outlineLevel="1" spans="1:16">
      <c r="A39" s="26">
        <v>2</v>
      </c>
      <c r="B39" s="27" t="s">
        <v>71</v>
      </c>
      <c r="C39" s="28" t="s">
        <v>72</v>
      </c>
      <c r="D39" s="27" t="s">
        <v>63</v>
      </c>
      <c r="E39" s="19">
        <f>4*13</f>
        <v>52</v>
      </c>
      <c r="F39" s="19">
        <v>13</v>
      </c>
      <c r="G39" s="29">
        <v>15</v>
      </c>
      <c r="H39" s="29">
        <f t="shared" si="5"/>
        <v>45</v>
      </c>
      <c r="I39" s="29">
        <v>45</v>
      </c>
      <c r="J39" s="41">
        <v>0</v>
      </c>
      <c r="K39" s="29">
        <v>0.5</v>
      </c>
      <c r="L39" s="42">
        <f>(G39+H39+K39)*$L$4</f>
        <v>5.445</v>
      </c>
      <c r="M39" s="19">
        <f>(G39+H39+K39+L39)*$M$4</f>
        <v>5.93505</v>
      </c>
      <c r="N39" s="29">
        <f t="shared" si="6"/>
        <v>71.88005</v>
      </c>
      <c r="O39" s="29">
        <f t="shared" si="7"/>
        <v>3737.7626</v>
      </c>
      <c r="P39" s="40" t="s">
        <v>64</v>
      </c>
    </row>
    <row r="40" s="1" customFormat="1" ht="48" outlineLevel="1" spans="1:16">
      <c r="A40" s="26">
        <v>3</v>
      </c>
      <c r="B40" s="27" t="s">
        <v>73</v>
      </c>
      <c r="C40" s="28" t="s">
        <v>74</v>
      </c>
      <c r="D40" s="27" t="s">
        <v>63</v>
      </c>
      <c r="E40" s="19">
        <v>0</v>
      </c>
      <c r="F40" s="19">
        <v>39</v>
      </c>
      <c r="G40" s="29">
        <v>18</v>
      </c>
      <c r="H40" s="29">
        <f t="shared" si="5"/>
        <v>45</v>
      </c>
      <c r="I40" s="29">
        <v>45</v>
      </c>
      <c r="J40" s="41">
        <v>0</v>
      </c>
      <c r="K40" s="29">
        <v>1</v>
      </c>
      <c r="L40" s="42">
        <f>(G40+H40+K40)*$L$4</f>
        <v>5.76</v>
      </c>
      <c r="M40" s="19">
        <f>(G40+H40+K40+L40)*$M$4</f>
        <v>6.2784</v>
      </c>
      <c r="N40" s="29">
        <f t="shared" si="6"/>
        <v>76.0384</v>
      </c>
      <c r="O40" s="29">
        <f t="shared" si="7"/>
        <v>0</v>
      </c>
      <c r="P40" s="40" t="s">
        <v>64</v>
      </c>
    </row>
    <row r="41" s="1" customFormat="1" ht="48" outlineLevel="1" spans="1:16">
      <c r="A41" s="26">
        <v>4</v>
      </c>
      <c r="B41" s="27" t="s">
        <v>75</v>
      </c>
      <c r="C41" s="28" t="s">
        <v>76</v>
      </c>
      <c r="D41" s="27" t="s">
        <v>63</v>
      </c>
      <c r="E41" s="19">
        <v>13</v>
      </c>
      <c r="F41" s="19">
        <v>13</v>
      </c>
      <c r="G41" s="30">
        <v>18</v>
      </c>
      <c r="H41" s="29">
        <f t="shared" si="5"/>
        <v>100</v>
      </c>
      <c r="I41" s="29">
        <v>100</v>
      </c>
      <c r="J41" s="41">
        <v>0</v>
      </c>
      <c r="K41" s="29">
        <v>1</v>
      </c>
      <c r="L41" s="42">
        <f>(G41+H41+K41)*$L$4</f>
        <v>10.71</v>
      </c>
      <c r="M41" s="19">
        <f>(G41+H41+K41+L41)*$M$4</f>
        <v>11.6739</v>
      </c>
      <c r="N41" s="29">
        <f t="shared" si="6"/>
        <v>141.3839</v>
      </c>
      <c r="O41" s="29">
        <f t="shared" si="7"/>
        <v>1837.9907</v>
      </c>
      <c r="P41" s="40" t="s">
        <v>64</v>
      </c>
    </row>
    <row r="42" s="1" customFormat="1" ht="48" outlineLevel="1" spans="1:16">
      <c r="A42" s="26">
        <v>5</v>
      </c>
      <c r="B42" s="27" t="s">
        <v>77</v>
      </c>
      <c r="C42" s="28" t="s">
        <v>78</v>
      </c>
      <c r="D42" s="27" t="s">
        <v>63</v>
      </c>
      <c r="E42" s="19">
        <v>13</v>
      </c>
      <c r="F42" s="19">
        <v>13</v>
      </c>
      <c r="G42" s="29">
        <v>30</v>
      </c>
      <c r="H42" s="29">
        <f t="shared" si="5"/>
        <v>450</v>
      </c>
      <c r="I42" s="29">
        <v>450</v>
      </c>
      <c r="J42" s="41">
        <v>0</v>
      </c>
      <c r="K42" s="29">
        <v>1</v>
      </c>
      <c r="L42" s="42">
        <f>(G42+H42+K42)*$L$4</f>
        <v>43.29</v>
      </c>
      <c r="M42" s="19">
        <f>(G42+H42+K42+L42)*$M$4</f>
        <v>47.1861</v>
      </c>
      <c r="N42" s="29">
        <f t="shared" si="6"/>
        <v>571.4761</v>
      </c>
      <c r="O42" s="29">
        <f t="shared" si="7"/>
        <v>7429.1893</v>
      </c>
      <c r="P42" s="40"/>
    </row>
    <row r="43" s="1" customFormat="1" ht="36" outlineLevel="1" spans="1:16">
      <c r="A43" s="26">
        <v>7</v>
      </c>
      <c r="B43" s="27" t="s">
        <v>79</v>
      </c>
      <c r="C43" s="28" t="s">
        <v>80</v>
      </c>
      <c r="D43" s="27" t="s">
        <v>63</v>
      </c>
      <c r="E43" s="19">
        <v>13</v>
      </c>
      <c r="F43" s="19">
        <v>13</v>
      </c>
      <c r="G43" s="29">
        <v>15</v>
      </c>
      <c r="H43" s="29">
        <f t="shared" ref="H43:H52" si="8">I43*(1+J43)</f>
        <v>65</v>
      </c>
      <c r="I43" s="29">
        <v>65</v>
      </c>
      <c r="J43" s="41">
        <v>0</v>
      </c>
      <c r="K43" s="29">
        <v>1.5</v>
      </c>
      <c r="L43" s="42">
        <f>(G43+H43+K43)*$L$4</f>
        <v>7.335</v>
      </c>
      <c r="M43" s="19">
        <f>(G43+H43+K43+L43)*$M$4</f>
        <v>7.99515</v>
      </c>
      <c r="N43" s="29">
        <f t="shared" ref="N43:N52" si="9">G43+H43+K43+L43+M43</f>
        <v>96.83015</v>
      </c>
      <c r="O43" s="29">
        <f t="shared" ref="O43:O70" si="10">N43*E43</f>
        <v>1258.79195</v>
      </c>
      <c r="P43" s="40" t="s">
        <v>64</v>
      </c>
    </row>
    <row r="44" s="1" customFormat="1" ht="48" outlineLevel="1" spans="1:16">
      <c r="A44" s="26">
        <v>8</v>
      </c>
      <c r="B44" s="27" t="s">
        <v>83</v>
      </c>
      <c r="C44" s="28" t="s">
        <v>84</v>
      </c>
      <c r="D44" s="27" t="s">
        <v>63</v>
      </c>
      <c r="E44" s="19">
        <f>25*13</f>
        <v>325</v>
      </c>
      <c r="F44" s="19">
        <v>221</v>
      </c>
      <c r="G44" s="29">
        <v>8</v>
      </c>
      <c r="H44" s="29">
        <f t="shared" si="8"/>
        <v>19.5</v>
      </c>
      <c r="I44" s="29">
        <v>19.5</v>
      </c>
      <c r="J44" s="41">
        <v>0</v>
      </c>
      <c r="K44" s="29">
        <v>0.5</v>
      </c>
      <c r="L44" s="42">
        <f>(G44+H44+K44)*$L$4</f>
        <v>2.52</v>
      </c>
      <c r="M44" s="19">
        <f>(G44+H44+K44+L44)*$M$4</f>
        <v>2.7468</v>
      </c>
      <c r="N44" s="29">
        <f t="shared" si="9"/>
        <v>33.2668</v>
      </c>
      <c r="O44" s="29">
        <f t="shared" si="10"/>
        <v>10811.71</v>
      </c>
      <c r="P44" s="40" t="s">
        <v>85</v>
      </c>
    </row>
    <row r="45" s="1" customFormat="1" ht="48" outlineLevel="1" spans="1:16">
      <c r="A45" s="26">
        <v>9</v>
      </c>
      <c r="B45" s="27" t="s">
        <v>86</v>
      </c>
      <c r="C45" s="28" t="s">
        <v>87</v>
      </c>
      <c r="D45" s="27" t="s">
        <v>63</v>
      </c>
      <c r="E45" s="19">
        <v>0</v>
      </c>
      <c r="F45" s="19">
        <v>13</v>
      </c>
      <c r="G45" s="29">
        <v>8</v>
      </c>
      <c r="H45" s="29">
        <f t="shared" si="8"/>
        <v>19.5</v>
      </c>
      <c r="I45" s="29">
        <v>19.5</v>
      </c>
      <c r="J45" s="41">
        <v>0</v>
      </c>
      <c r="K45" s="29">
        <v>0.5</v>
      </c>
      <c r="L45" s="42">
        <f>(G45+H45+K45)*$L$4</f>
        <v>2.52</v>
      </c>
      <c r="M45" s="19">
        <f>(G45+H45+K45+L45)*$M$4</f>
        <v>2.7468</v>
      </c>
      <c r="N45" s="29">
        <f t="shared" si="9"/>
        <v>33.2668</v>
      </c>
      <c r="O45" s="29">
        <f t="shared" si="10"/>
        <v>0</v>
      </c>
      <c r="P45" s="40" t="s">
        <v>85</v>
      </c>
    </row>
    <row r="46" s="1" customFormat="1" ht="48" outlineLevel="1" spans="1:16">
      <c r="A46" s="26">
        <v>10</v>
      </c>
      <c r="B46" s="27" t="s">
        <v>88</v>
      </c>
      <c r="C46" s="28" t="s">
        <v>89</v>
      </c>
      <c r="D46" s="27" t="s">
        <v>63</v>
      </c>
      <c r="E46" s="19">
        <v>0</v>
      </c>
      <c r="F46" s="19">
        <v>13</v>
      </c>
      <c r="G46" s="29">
        <v>8</v>
      </c>
      <c r="H46" s="29">
        <f t="shared" si="8"/>
        <v>19.5</v>
      </c>
      <c r="I46" s="29">
        <v>19.5</v>
      </c>
      <c r="J46" s="41">
        <v>0</v>
      </c>
      <c r="K46" s="29">
        <v>0.5</v>
      </c>
      <c r="L46" s="42">
        <f>(G46+H46+K46)*$L$4</f>
        <v>2.52</v>
      </c>
      <c r="M46" s="19">
        <f>(G46+H46+K46+L46)*$M$4</f>
        <v>2.7468</v>
      </c>
      <c r="N46" s="29">
        <f t="shared" si="9"/>
        <v>33.2668</v>
      </c>
      <c r="O46" s="29">
        <f t="shared" si="10"/>
        <v>0</v>
      </c>
      <c r="P46" s="40" t="s">
        <v>85</v>
      </c>
    </row>
    <row r="47" s="1" customFormat="1" ht="48" outlineLevel="1" spans="1:16">
      <c r="A47" s="26">
        <v>11</v>
      </c>
      <c r="B47" s="27" t="s">
        <v>90</v>
      </c>
      <c r="C47" s="28" t="s">
        <v>91</v>
      </c>
      <c r="D47" s="27" t="s">
        <v>63</v>
      </c>
      <c r="E47" s="19">
        <v>13</v>
      </c>
      <c r="F47" s="19">
        <v>13</v>
      </c>
      <c r="G47" s="29">
        <v>8</v>
      </c>
      <c r="H47" s="29">
        <f t="shared" si="8"/>
        <v>30</v>
      </c>
      <c r="I47" s="29">
        <v>30</v>
      </c>
      <c r="J47" s="41">
        <v>0</v>
      </c>
      <c r="K47" s="29">
        <v>0.5</v>
      </c>
      <c r="L47" s="42">
        <f>(G47+H47+K47)*$L$4</f>
        <v>3.465</v>
      </c>
      <c r="M47" s="19">
        <f>(G47+H47+K47+L47)*$M$4</f>
        <v>3.77685</v>
      </c>
      <c r="N47" s="29">
        <f t="shared" si="9"/>
        <v>45.74185</v>
      </c>
      <c r="O47" s="29">
        <f t="shared" si="10"/>
        <v>594.64405</v>
      </c>
      <c r="P47" s="40" t="s">
        <v>85</v>
      </c>
    </row>
    <row r="48" s="1" customFormat="1" ht="48" outlineLevel="1" spans="1:16">
      <c r="A48" s="26">
        <v>12</v>
      </c>
      <c r="B48" s="27" t="s">
        <v>92</v>
      </c>
      <c r="C48" s="28" t="s">
        <v>93</v>
      </c>
      <c r="D48" s="27" t="s">
        <v>63</v>
      </c>
      <c r="E48" s="19">
        <v>13</v>
      </c>
      <c r="F48" s="19">
        <v>13</v>
      </c>
      <c r="G48" s="29">
        <v>8</v>
      </c>
      <c r="H48" s="29">
        <f t="shared" si="8"/>
        <v>30</v>
      </c>
      <c r="I48" s="29">
        <v>30</v>
      </c>
      <c r="J48" s="41">
        <v>0</v>
      </c>
      <c r="K48" s="29">
        <v>0.5</v>
      </c>
      <c r="L48" s="42">
        <f>(G48+H48+K48)*$L$4</f>
        <v>3.465</v>
      </c>
      <c r="M48" s="19">
        <f>(G48+H48+K48+L48)*$M$4</f>
        <v>3.77685</v>
      </c>
      <c r="N48" s="29">
        <f t="shared" si="9"/>
        <v>45.74185</v>
      </c>
      <c r="O48" s="29">
        <f t="shared" si="10"/>
        <v>594.64405</v>
      </c>
      <c r="P48" s="40" t="s">
        <v>85</v>
      </c>
    </row>
    <row r="49" s="1" customFormat="1" ht="48" outlineLevel="1" spans="1:16">
      <c r="A49" s="26">
        <v>13</v>
      </c>
      <c r="B49" s="27" t="s">
        <v>94</v>
      </c>
      <c r="C49" s="28" t="s">
        <v>95</v>
      </c>
      <c r="D49" s="27" t="s">
        <v>63</v>
      </c>
      <c r="E49" s="19">
        <v>13</v>
      </c>
      <c r="F49" s="19">
        <v>13</v>
      </c>
      <c r="G49" s="29">
        <v>8</v>
      </c>
      <c r="H49" s="29">
        <f t="shared" si="8"/>
        <v>30</v>
      </c>
      <c r="I49" s="29">
        <v>30</v>
      </c>
      <c r="J49" s="41">
        <v>0</v>
      </c>
      <c r="K49" s="29">
        <v>0.5</v>
      </c>
      <c r="L49" s="42">
        <f>(G49+H49+K49)*$L$4</f>
        <v>3.465</v>
      </c>
      <c r="M49" s="19">
        <f>(G49+H49+K49+L49)*$M$4</f>
        <v>3.77685</v>
      </c>
      <c r="N49" s="29">
        <f t="shared" si="9"/>
        <v>45.74185</v>
      </c>
      <c r="O49" s="29">
        <f t="shared" si="10"/>
        <v>594.64405</v>
      </c>
      <c r="P49" s="40" t="s">
        <v>85</v>
      </c>
    </row>
    <row r="50" s="1" customFormat="1" ht="48" outlineLevel="1" spans="1:16">
      <c r="A50" s="26">
        <v>14</v>
      </c>
      <c r="B50" s="27" t="s">
        <v>96</v>
      </c>
      <c r="C50" s="28" t="s">
        <v>97</v>
      </c>
      <c r="D50" s="27" t="s">
        <v>63</v>
      </c>
      <c r="E50" s="19">
        <v>13</v>
      </c>
      <c r="F50" s="19">
        <v>13</v>
      </c>
      <c r="G50" s="29">
        <v>8</v>
      </c>
      <c r="H50" s="29">
        <f t="shared" si="8"/>
        <v>30</v>
      </c>
      <c r="I50" s="29">
        <v>30</v>
      </c>
      <c r="J50" s="41">
        <v>0</v>
      </c>
      <c r="K50" s="29">
        <v>0.5</v>
      </c>
      <c r="L50" s="42">
        <f>(G50+H50+K50)*$L$4</f>
        <v>3.465</v>
      </c>
      <c r="M50" s="19">
        <f>(G50+H50+K50+L50)*$M$4</f>
        <v>3.77685</v>
      </c>
      <c r="N50" s="29">
        <f t="shared" si="9"/>
        <v>45.74185</v>
      </c>
      <c r="O50" s="29">
        <f t="shared" si="10"/>
        <v>594.64405</v>
      </c>
      <c r="P50" s="40" t="s">
        <v>85</v>
      </c>
    </row>
    <row r="51" s="1" customFormat="1" ht="48" outlineLevel="1" spans="1:16">
      <c r="A51" s="26">
        <v>15</v>
      </c>
      <c r="B51" s="27" t="s">
        <v>98</v>
      </c>
      <c r="C51" s="28" t="s">
        <v>99</v>
      </c>
      <c r="D51" s="27" t="s">
        <v>63</v>
      </c>
      <c r="E51" s="19">
        <v>0</v>
      </c>
      <c r="F51" s="19">
        <v>13</v>
      </c>
      <c r="G51" s="29">
        <v>8</v>
      </c>
      <c r="H51" s="29">
        <f t="shared" si="8"/>
        <v>18</v>
      </c>
      <c r="I51" s="29">
        <v>18</v>
      </c>
      <c r="J51" s="41">
        <v>0</v>
      </c>
      <c r="K51" s="29">
        <v>0.5</v>
      </c>
      <c r="L51" s="42">
        <f>(G51+H51+K51)*$L$4</f>
        <v>2.385</v>
      </c>
      <c r="M51" s="19">
        <f>(G51+H51+K51+L51)*$M$4</f>
        <v>2.59965</v>
      </c>
      <c r="N51" s="29">
        <f t="shared" si="9"/>
        <v>31.48465</v>
      </c>
      <c r="O51" s="29">
        <f t="shared" si="10"/>
        <v>0</v>
      </c>
      <c r="P51" s="40" t="s">
        <v>85</v>
      </c>
    </row>
    <row r="52" s="1" customFormat="1" ht="48" outlineLevel="1" spans="1:16">
      <c r="A52" s="26">
        <v>16</v>
      </c>
      <c r="B52" s="27" t="s">
        <v>100</v>
      </c>
      <c r="C52" s="28" t="s">
        <v>101</v>
      </c>
      <c r="D52" s="27" t="s">
        <v>63</v>
      </c>
      <c r="E52" s="19">
        <v>26</v>
      </c>
      <c r="F52" s="19">
        <v>26</v>
      </c>
      <c r="G52" s="29">
        <v>8</v>
      </c>
      <c r="H52" s="29">
        <f t="shared" si="8"/>
        <v>35</v>
      </c>
      <c r="I52" s="29">
        <v>35</v>
      </c>
      <c r="J52" s="41">
        <v>0</v>
      </c>
      <c r="K52" s="29">
        <v>0.5</v>
      </c>
      <c r="L52" s="42">
        <f>(G52+H52+K52)*$L$4</f>
        <v>3.915</v>
      </c>
      <c r="M52" s="19">
        <f>(G52+H52+K52+L52)*$M$4</f>
        <v>4.26735</v>
      </c>
      <c r="N52" s="29">
        <f t="shared" si="9"/>
        <v>51.68235</v>
      </c>
      <c r="O52" s="29">
        <f t="shared" si="10"/>
        <v>1343.7411</v>
      </c>
      <c r="P52" s="40" t="s">
        <v>85</v>
      </c>
    </row>
    <row r="53" s="1" customFormat="1" ht="48" outlineLevel="1" spans="1:16">
      <c r="A53" s="26">
        <v>17</v>
      </c>
      <c r="B53" s="27" t="s">
        <v>102</v>
      </c>
      <c r="C53" s="28" t="s">
        <v>103</v>
      </c>
      <c r="D53" s="27" t="s">
        <v>63</v>
      </c>
      <c r="E53" s="19">
        <v>13</v>
      </c>
      <c r="F53" s="19">
        <v>39</v>
      </c>
      <c r="G53" s="29">
        <v>8</v>
      </c>
      <c r="H53" s="29">
        <f t="shared" ref="H53:H62" si="11">I53*(1+J53)</f>
        <v>38</v>
      </c>
      <c r="I53" s="29">
        <v>38</v>
      </c>
      <c r="J53" s="41">
        <v>0</v>
      </c>
      <c r="K53" s="29">
        <v>0.5</v>
      </c>
      <c r="L53" s="42">
        <f>(G53+H53+K53)*$L$4</f>
        <v>4.185</v>
      </c>
      <c r="M53" s="19">
        <f>(G53+H53+K53+L53)*$M$4</f>
        <v>4.56165</v>
      </c>
      <c r="N53" s="29">
        <f t="shared" ref="N53:N62" si="12">G53+H53+K53+L53+M53</f>
        <v>55.24665</v>
      </c>
      <c r="O53" s="29">
        <f t="shared" si="10"/>
        <v>718.20645</v>
      </c>
      <c r="P53" s="40" t="s">
        <v>85</v>
      </c>
    </row>
    <row r="54" s="1" customFormat="1" ht="48" outlineLevel="1" spans="1:16">
      <c r="A54" s="26">
        <v>18</v>
      </c>
      <c r="B54" s="27" t="s">
        <v>104</v>
      </c>
      <c r="C54" s="28" t="s">
        <v>105</v>
      </c>
      <c r="D54" s="27" t="s">
        <v>63</v>
      </c>
      <c r="E54" s="19">
        <v>0</v>
      </c>
      <c r="F54" s="19">
        <v>26</v>
      </c>
      <c r="G54" s="29">
        <v>8</v>
      </c>
      <c r="H54" s="29">
        <f t="shared" si="11"/>
        <v>30</v>
      </c>
      <c r="I54" s="29">
        <v>30</v>
      </c>
      <c r="J54" s="41">
        <v>0</v>
      </c>
      <c r="K54" s="29">
        <v>0.5</v>
      </c>
      <c r="L54" s="42">
        <f>(G54+H54+K54)*$L$4</f>
        <v>3.465</v>
      </c>
      <c r="M54" s="19">
        <f>(G54+H54+K54+L54)*$M$4</f>
        <v>3.77685</v>
      </c>
      <c r="N54" s="29">
        <f t="shared" si="12"/>
        <v>45.74185</v>
      </c>
      <c r="O54" s="29">
        <f t="shared" si="10"/>
        <v>0</v>
      </c>
      <c r="P54" s="40" t="s">
        <v>85</v>
      </c>
    </row>
    <row r="55" s="1" customFormat="1" ht="48" outlineLevel="1" spans="1:16">
      <c r="A55" s="26">
        <v>19</v>
      </c>
      <c r="B55" s="27" t="s">
        <v>106</v>
      </c>
      <c r="C55" s="28" t="s">
        <v>107</v>
      </c>
      <c r="D55" s="27" t="s">
        <v>63</v>
      </c>
      <c r="E55" s="19">
        <v>0</v>
      </c>
      <c r="F55" s="19">
        <v>13</v>
      </c>
      <c r="G55" s="29">
        <v>8</v>
      </c>
      <c r="H55" s="29">
        <f t="shared" si="11"/>
        <v>30</v>
      </c>
      <c r="I55" s="29">
        <v>30</v>
      </c>
      <c r="J55" s="41">
        <v>0</v>
      </c>
      <c r="K55" s="29">
        <v>0.5</v>
      </c>
      <c r="L55" s="42">
        <f>(G55+H55+K55)*$L$4</f>
        <v>3.465</v>
      </c>
      <c r="M55" s="19">
        <f>(G55+H55+K55+L55)*$M$4</f>
        <v>3.77685</v>
      </c>
      <c r="N55" s="29">
        <f t="shared" si="12"/>
        <v>45.74185</v>
      </c>
      <c r="O55" s="29">
        <f t="shared" si="10"/>
        <v>0</v>
      </c>
      <c r="P55" s="40" t="s">
        <v>85</v>
      </c>
    </row>
    <row r="56" s="1" customFormat="1" ht="48" outlineLevel="1" spans="1:16">
      <c r="A56" s="26">
        <v>20</v>
      </c>
      <c r="B56" s="27" t="s">
        <v>108</v>
      </c>
      <c r="C56" s="28" t="s">
        <v>109</v>
      </c>
      <c r="D56" s="27" t="s">
        <v>63</v>
      </c>
      <c r="E56" s="19">
        <v>39</v>
      </c>
      <c r="F56" s="19">
        <v>39</v>
      </c>
      <c r="G56" s="29">
        <v>8</v>
      </c>
      <c r="H56" s="29">
        <f t="shared" si="11"/>
        <v>17</v>
      </c>
      <c r="I56" s="29">
        <v>17</v>
      </c>
      <c r="J56" s="41">
        <v>0</v>
      </c>
      <c r="K56" s="29">
        <v>0.5</v>
      </c>
      <c r="L56" s="42">
        <f>(G56+H56+K56)*$L$4</f>
        <v>2.295</v>
      </c>
      <c r="M56" s="19">
        <f>(G56+H56+K56+L56)*$M$4</f>
        <v>2.50155</v>
      </c>
      <c r="N56" s="29">
        <f t="shared" si="12"/>
        <v>30.29655</v>
      </c>
      <c r="O56" s="29">
        <f t="shared" si="10"/>
        <v>1181.56545</v>
      </c>
      <c r="P56" s="40" t="s">
        <v>85</v>
      </c>
    </row>
    <row r="57" s="1" customFormat="1" ht="48" outlineLevel="1" spans="1:16">
      <c r="A57" s="26">
        <v>21</v>
      </c>
      <c r="B57" s="27" t="s">
        <v>110</v>
      </c>
      <c r="C57" s="28" t="s">
        <v>111</v>
      </c>
      <c r="D57" s="27" t="s">
        <v>63</v>
      </c>
      <c r="E57" s="19">
        <f>3*13</f>
        <v>39</v>
      </c>
      <c r="F57" s="19">
        <v>26</v>
      </c>
      <c r="G57" s="29">
        <v>8</v>
      </c>
      <c r="H57" s="29">
        <f t="shared" si="11"/>
        <v>20</v>
      </c>
      <c r="I57" s="29">
        <v>20</v>
      </c>
      <c r="J57" s="41">
        <v>0</v>
      </c>
      <c r="K57" s="29">
        <v>0.5</v>
      </c>
      <c r="L57" s="42">
        <f>(G57+H57+K57)*$L$4</f>
        <v>2.565</v>
      </c>
      <c r="M57" s="19">
        <f>(G57+H57+K57+L57)*$M$4</f>
        <v>2.79585</v>
      </c>
      <c r="N57" s="29">
        <f t="shared" si="12"/>
        <v>33.86085</v>
      </c>
      <c r="O57" s="29">
        <f t="shared" si="10"/>
        <v>1320.57315</v>
      </c>
      <c r="P57" s="40" t="s">
        <v>85</v>
      </c>
    </row>
    <row r="58" s="1" customFormat="1" ht="48" outlineLevel="1" spans="1:16">
      <c r="A58" s="26">
        <v>22</v>
      </c>
      <c r="B58" s="27" t="s">
        <v>112</v>
      </c>
      <c r="C58" s="28" t="s">
        <v>113</v>
      </c>
      <c r="D58" s="27" t="s">
        <v>63</v>
      </c>
      <c r="E58" s="19">
        <f>1*13</f>
        <v>13</v>
      </c>
      <c r="F58" s="19">
        <v>26</v>
      </c>
      <c r="G58" s="29">
        <v>8</v>
      </c>
      <c r="H58" s="29">
        <f t="shared" si="11"/>
        <v>29.5</v>
      </c>
      <c r="I58" s="29">
        <v>29.5</v>
      </c>
      <c r="J58" s="41">
        <v>0</v>
      </c>
      <c r="K58" s="29">
        <v>0.5</v>
      </c>
      <c r="L58" s="42">
        <f>(G58+H58+K58)*$L$4</f>
        <v>3.42</v>
      </c>
      <c r="M58" s="19">
        <f>(G58+H58+K58+L58)*$M$4</f>
        <v>3.7278</v>
      </c>
      <c r="N58" s="29">
        <f t="shared" si="12"/>
        <v>45.1478</v>
      </c>
      <c r="O58" s="29">
        <f t="shared" si="10"/>
        <v>586.9214</v>
      </c>
      <c r="P58" s="40" t="s">
        <v>85</v>
      </c>
    </row>
    <row r="59" s="1" customFormat="1" ht="48" outlineLevel="1" spans="1:16">
      <c r="A59" s="26">
        <v>23</v>
      </c>
      <c r="B59" s="27" t="s">
        <v>114</v>
      </c>
      <c r="C59" s="28" t="s">
        <v>115</v>
      </c>
      <c r="D59" s="27" t="s">
        <v>63</v>
      </c>
      <c r="E59" s="19">
        <v>0</v>
      </c>
      <c r="F59" s="19">
        <v>13</v>
      </c>
      <c r="G59" s="29">
        <v>10</v>
      </c>
      <c r="H59" s="29">
        <f t="shared" si="11"/>
        <v>80</v>
      </c>
      <c r="I59" s="29">
        <v>80</v>
      </c>
      <c r="J59" s="41">
        <v>0</v>
      </c>
      <c r="K59" s="29">
        <v>0.5</v>
      </c>
      <c r="L59" s="42">
        <f>(G59+H59+K59)*$L$4</f>
        <v>8.145</v>
      </c>
      <c r="M59" s="19">
        <f>(G59+H59+K59+L59)*$M$4</f>
        <v>8.87805</v>
      </c>
      <c r="N59" s="29">
        <f t="shared" si="12"/>
        <v>107.52305</v>
      </c>
      <c r="O59" s="29">
        <f t="shared" si="10"/>
        <v>0</v>
      </c>
      <c r="P59" s="40" t="s">
        <v>116</v>
      </c>
    </row>
    <row r="60" s="1" customFormat="1" ht="60" outlineLevel="1" spans="1:16">
      <c r="A60" s="26">
        <v>24</v>
      </c>
      <c r="B60" s="27" t="s">
        <v>117</v>
      </c>
      <c r="C60" s="28" t="s">
        <v>118</v>
      </c>
      <c r="D60" s="27" t="s">
        <v>63</v>
      </c>
      <c r="E60" s="19">
        <v>0</v>
      </c>
      <c r="F60" s="19">
        <v>13</v>
      </c>
      <c r="G60" s="29">
        <v>10</v>
      </c>
      <c r="H60" s="29">
        <f t="shared" si="11"/>
        <v>50</v>
      </c>
      <c r="I60" s="29">
        <v>50</v>
      </c>
      <c r="J60" s="41">
        <v>0</v>
      </c>
      <c r="K60" s="29">
        <v>0.5</v>
      </c>
      <c r="L60" s="42">
        <f>(G60+H60+K60)*$L$4</f>
        <v>5.445</v>
      </c>
      <c r="M60" s="19">
        <f>(G60+H60+K60+L60)*$M$4</f>
        <v>5.93505</v>
      </c>
      <c r="N60" s="29">
        <f t="shared" si="12"/>
        <v>71.88005</v>
      </c>
      <c r="O60" s="29">
        <f t="shared" si="10"/>
        <v>0</v>
      </c>
      <c r="P60" s="40" t="s">
        <v>119</v>
      </c>
    </row>
    <row r="61" s="1" customFormat="1" ht="36" outlineLevel="1" spans="1:16">
      <c r="A61" s="26">
        <v>26</v>
      </c>
      <c r="B61" s="27" t="s">
        <v>120</v>
      </c>
      <c r="C61" s="28" t="s">
        <v>121</v>
      </c>
      <c r="D61" s="27" t="s">
        <v>63</v>
      </c>
      <c r="E61" s="19">
        <f>6*13</f>
        <v>78</v>
      </c>
      <c r="F61" s="19">
        <v>91</v>
      </c>
      <c r="G61" s="29">
        <v>8</v>
      </c>
      <c r="H61" s="29">
        <f t="shared" si="11"/>
        <v>12</v>
      </c>
      <c r="I61" s="29">
        <v>12</v>
      </c>
      <c r="J61" s="41">
        <v>0</v>
      </c>
      <c r="K61" s="29">
        <v>0.5</v>
      </c>
      <c r="L61" s="42">
        <f>(G61+H61+K61)*$L$4</f>
        <v>1.845</v>
      </c>
      <c r="M61" s="19">
        <f>(G61+H61+K61+L61)*$M$4</f>
        <v>2.01105</v>
      </c>
      <c r="N61" s="29">
        <f t="shared" si="12"/>
        <v>24.35605</v>
      </c>
      <c r="O61" s="29">
        <f t="shared" si="10"/>
        <v>1899.7719</v>
      </c>
      <c r="P61" s="40" t="s">
        <v>85</v>
      </c>
    </row>
    <row r="62" s="1" customFormat="1" ht="36" outlineLevel="1" spans="1:16">
      <c r="A62" s="26">
        <v>29</v>
      </c>
      <c r="B62" s="27" t="s">
        <v>122</v>
      </c>
      <c r="C62" s="28" t="s">
        <v>123</v>
      </c>
      <c r="D62" s="27" t="s">
        <v>63</v>
      </c>
      <c r="E62" s="19">
        <f>2*13</f>
        <v>26</v>
      </c>
      <c r="F62" s="19">
        <v>39</v>
      </c>
      <c r="G62" s="29">
        <v>8</v>
      </c>
      <c r="H62" s="29">
        <f t="shared" si="11"/>
        <v>33</v>
      </c>
      <c r="I62" s="29">
        <v>33</v>
      </c>
      <c r="J62" s="41">
        <v>0</v>
      </c>
      <c r="K62" s="29">
        <v>0.5</v>
      </c>
      <c r="L62" s="42">
        <f>(G62+H62+K62)*$L$4</f>
        <v>3.735</v>
      </c>
      <c r="M62" s="19">
        <f>(G62+H62+K62+L62)*$M$4</f>
        <v>4.07115</v>
      </c>
      <c r="N62" s="29">
        <f t="shared" si="12"/>
        <v>49.30615</v>
      </c>
      <c r="O62" s="29">
        <f t="shared" si="10"/>
        <v>1281.9599</v>
      </c>
      <c r="P62" s="40" t="s">
        <v>85</v>
      </c>
    </row>
    <row r="63" s="1" customFormat="1" spans="1:16">
      <c r="A63" s="26">
        <v>35</v>
      </c>
      <c r="B63" s="31" t="s">
        <v>124</v>
      </c>
      <c r="C63" s="31"/>
      <c r="D63" s="31" t="s">
        <v>125</v>
      </c>
      <c r="E63" s="32"/>
      <c r="F63" s="32"/>
      <c r="G63" s="26"/>
      <c r="H63" s="32"/>
      <c r="I63" s="32"/>
      <c r="J63" s="43"/>
      <c r="K63" s="32"/>
      <c r="L63" s="42"/>
      <c r="M63" s="19"/>
      <c r="N63" s="29"/>
      <c r="O63" s="29">
        <f>SUM(O37:O62)</f>
        <v>38597.8047</v>
      </c>
      <c r="P63" s="40"/>
    </row>
    <row r="64" s="1" customFormat="1" spans="1:16">
      <c r="A64" s="24" t="s">
        <v>11</v>
      </c>
      <c r="B64" s="24" t="s">
        <v>127</v>
      </c>
      <c r="C64" s="24" t="s">
        <v>128</v>
      </c>
      <c r="D64" s="24" t="s">
        <v>60</v>
      </c>
      <c r="E64" s="25"/>
      <c r="F64" s="25"/>
      <c r="G64" s="19"/>
      <c r="H64" s="19"/>
      <c r="I64" s="19"/>
      <c r="J64" s="37"/>
      <c r="K64" s="19"/>
      <c r="L64" s="42"/>
      <c r="M64" s="19"/>
      <c r="N64" s="19"/>
      <c r="O64" s="19"/>
      <c r="P64" s="40"/>
    </row>
    <row r="65" s="1" customFormat="1" ht="48" outlineLevel="1" spans="1:16">
      <c r="A65" s="26">
        <v>1</v>
      </c>
      <c r="B65" s="27" t="s">
        <v>61</v>
      </c>
      <c r="C65" s="28" t="s">
        <v>62</v>
      </c>
      <c r="D65" s="27" t="s">
        <v>63</v>
      </c>
      <c r="E65" s="19">
        <f>4*13+4*13</f>
        <v>104</v>
      </c>
      <c r="F65" s="19">
        <v>78</v>
      </c>
      <c r="G65" s="29">
        <v>15</v>
      </c>
      <c r="H65" s="29">
        <f t="shared" ref="H65:H70" si="13">I65*(1+J65)</f>
        <v>30</v>
      </c>
      <c r="I65" s="29">
        <v>30</v>
      </c>
      <c r="J65" s="41">
        <v>0</v>
      </c>
      <c r="K65" s="29">
        <v>0.5</v>
      </c>
      <c r="L65" s="42">
        <f>(G65+H65+K65)*$L$4</f>
        <v>4.095</v>
      </c>
      <c r="M65" s="19">
        <f>(G65+H65+K65+L65)*$M$4</f>
        <v>4.46355</v>
      </c>
      <c r="N65" s="29">
        <f t="shared" ref="N65:N70" si="14">G65+H65+K65+L65+M65</f>
        <v>54.05855</v>
      </c>
      <c r="O65" s="29">
        <f t="shared" ref="O65:O70" si="15">N65*E65</f>
        <v>5622.0892</v>
      </c>
      <c r="P65" s="40" t="s">
        <v>64</v>
      </c>
    </row>
    <row r="66" s="1" customFormat="1" ht="41" customHeight="1" outlineLevel="1" spans="1:16">
      <c r="A66" s="26"/>
      <c r="B66" s="27" t="s">
        <v>65</v>
      </c>
      <c r="C66" s="28" t="s">
        <v>66</v>
      </c>
      <c r="D66" s="27" t="s">
        <v>63</v>
      </c>
      <c r="E66" s="19">
        <v>0</v>
      </c>
      <c r="F66" s="19">
        <v>26</v>
      </c>
      <c r="G66" s="29">
        <v>15</v>
      </c>
      <c r="H66" s="29">
        <f t="shared" si="13"/>
        <v>55</v>
      </c>
      <c r="I66" s="29">
        <v>55</v>
      </c>
      <c r="J66" s="41">
        <v>0</v>
      </c>
      <c r="K66" s="29">
        <v>0.5</v>
      </c>
      <c r="L66" s="42">
        <f>(G66+H66+K66)*$L$4</f>
        <v>6.345</v>
      </c>
      <c r="M66" s="19">
        <f>(G66+H66+K66+L66)*$M$4</f>
        <v>6.91605</v>
      </c>
      <c r="N66" s="29">
        <f t="shared" si="14"/>
        <v>83.76105</v>
      </c>
      <c r="O66" s="29">
        <f t="shared" si="15"/>
        <v>0</v>
      </c>
      <c r="P66" s="40" t="s">
        <v>64</v>
      </c>
    </row>
    <row r="67" s="1" customFormat="1" ht="48" outlineLevel="1" spans="1:16">
      <c r="A67" s="26">
        <v>2</v>
      </c>
      <c r="B67" s="27" t="s">
        <v>71</v>
      </c>
      <c r="C67" s="28" t="s">
        <v>72</v>
      </c>
      <c r="D67" s="27" t="s">
        <v>63</v>
      </c>
      <c r="E67" s="19">
        <f>4*13+4*13</f>
        <v>104</v>
      </c>
      <c r="F67" s="19">
        <v>26</v>
      </c>
      <c r="G67" s="29">
        <v>15</v>
      </c>
      <c r="H67" s="29">
        <f t="shared" si="13"/>
        <v>45</v>
      </c>
      <c r="I67" s="29">
        <v>45</v>
      </c>
      <c r="J67" s="41">
        <v>0</v>
      </c>
      <c r="K67" s="29">
        <v>0.5</v>
      </c>
      <c r="L67" s="42">
        <f>(G67+H67+K67)*$L$4</f>
        <v>5.445</v>
      </c>
      <c r="M67" s="19">
        <f>(G67+H67+K67+L67)*$M$4</f>
        <v>5.93505</v>
      </c>
      <c r="N67" s="29">
        <f t="shared" si="14"/>
        <v>71.88005</v>
      </c>
      <c r="O67" s="29">
        <f t="shared" si="15"/>
        <v>7475.5252</v>
      </c>
      <c r="P67" s="40" t="s">
        <v>64</v>
      </c>
    </row>
    <row r="68" s="1" customFormat="1" ht="48" outlineLevel="1" spans="1:16">
      <c r="A68" s="26">
        <v>3</v>
      </c>
      <c r="B68" s="27" t="s">
        <v>73</v>
      </c>
      <c r="C68" s="28" t="s">
        <v>74</v>
      </c>
      <c r="D68" s="27" t="s">
        <v>63</v>
      </c>
      <c r="E68" s="19">
        <v>0</v>
      </c>
      <c r="F68" s="19">
        <v>78</v>
      </c>
      <c r="G68" s="29">
        <v>18</v>
      </c>
      <c r="H68" s="29">
        <f t="shared" si="13"/>
        <v>45</v>
      </c>
      <c r="I68" s="29">
        <v>45</v>
      </c>
      <c r="J68" s="41">
        <v>0</v>
      </c>
      <c r="K68" s="29">
        <v>1</v>
      </c>
      <c r="L68" s="42">
        <f>(G68+H68+K68)*$L$4</f>
        <v>5.76</v>
      </c>
      <c r="M68" s="19">
        <f>(G68+H68+K68+L68)*$M$4</f>
        <v>6.2784</v>
      </c>
      <c r="N68" s="29">
        <f t="shared" si="14"/>
        <v>76.0384</v>
      </c>
      <c r="O68" s="29">
        <f t="shared" si="15"/>
        <v>0</v>
      </c>
      <c r="P68" s="40" t="s">
        <v>64</v>
      </c>
    </row>
    <row r="69" s="1" customFormat="1" ht="48" outlineLevel="1" spans="1:16">
      <c r="A69" s="26">
        <v>4</v>
      </c>
      <c r="B69" s="27" t="s">
        <v>75</v>
      </c>
      <c r="C69" s="28" t="s">
        <v>76</v>
      </c>
      <c r="D69" s="27" t="s">
        <v>63</v>
      </c>
      <c r="E69" s="19">
        <v>26</v>
      </c>
      <c r="F69" s="19">
        <v>26</v>
      </c>
      <c r="G69" s="30">
        <v>18</v>
      </c>
      <c r="H69" s="29">
        <f t="shared" si="13"/>
        <v>100</v>
      </c>
      <c r="I69" s="29">
        <v>100</v>
      </c>
      <c r="J69" s="41">
        <v>0</v>
      </c>
      <c r="K69" s="29">
        <v>1</v>
      </c>
      <c r="L69" s="42">
        <f>(G69+H69+K69)*$L$4</f>
        <v>10.71</v>
      </c>
      <c r="M69" s="19">
        <f>(G69+H69+K69+L69)*$M$4</f>
        <v>11.6739</v>
      </c>
      <c r="N69" s="29">
        <f t="shared" si="14"/>
        <v>141.3839</v>
      </c>
      <c r="O69" s="29">
        <f t="shared" si="15"/>
        <v>3675.9814</v>
      </c>
      <c r="P69" s="40" t="s">
        <v>64</v>
      </c>
    </row>
    <row r="70" s="1" customFormat="1" ht="48" outlineLevel="1" spans="1:16">
      <c r="A70" s="26">
        <v>5</v>
      </c>
      <c r="B70" s="27" t="s">
        <v>77</v>
      </c>
      <c r="C70" s="28" t="s">
        <v>78</v>
      </c>
      <c r="D70" s="27" t="s">
        <v>63</v>
      </c>
      <c r="E70" s="19">
        <v>26</v>
      </c>
      <c r="F70" s="19">
        <v>26</v>
      </c>
      <c r="G70" s="29">
        <v>30</v>
      </c>
      <c r="H70" s="29">
        <f t="shared" si="13"/>
        <v>450</v>
      </c>
      <c r="I70" s="29">
        <v>450</v>
      </c>
      <c r="J70" s="41">
        <v>0</v>
      </c>
      <c r="K70" s="29">
        <v>1</v>
      </c>
      <c r="L70" s="42">
        <f>(G70+H70+K70)*$L$4</f>
        <v>43.29</v>
      </c>
      <c r="M70" s="19">
        <f>(G70+H70+K70+L70)*$M$4</f>
        <v>47.1861</v>
      </c>
      <c r="N70" s="29">
        <f t="shared" si="14"/>
        <v>571.4761</v>
      </c>
      <c r="O70" s="29">
        <f t="shared" si="15"/>
        <v>14858.3786</v>
      </c>
      <c r="P70" s="40" t="s">
        <v>64</v>
      </c>
    </row>
    <row r="71" s="1" customFormat="1" ht="36" outlineLevel="1" spans="1:16">
      <c r="A71" s="26">
        <v>7</v>
      </c>
      <c r="B71" s="27" t="s">
        <v>79</v>
      </c>
      <c r="C71" s="28" t="s">
        <v>80</v>
      </c>
      <c r="D71" s="27" t="s">
        <v>63</v>
      </c>
      <c r="E71" s="19">
        <f>2*13</f>
        <v>26</v>
      </c>
      <c r="F71" s="19">
        <v>26</v>
      </c>
      <c r="G71" s="29">
        <v>15</v>
      </c>
      <c r="H71" s="29">
        <f t="shared" ref="H71:H80" si="16">I71*(1+J71)</f>
        <v>65</v>
      </c>
      <c r="I71" s="29">
        <v>65</v>
      </c>
      <c r="J71" s="41">
        <v>0</v>
      </c>
      <c r="K71" s="29">
        <v>1.5</v>
      </c>
      <c r="L71" s="42">
        <f>(G71+H71+K71)*$L$4</f>
        <v>7.335</v>
      </c>
      <c r="M71" s="19">
        <f>(G71+H71+K71+L71)*$M$4</f>
        <v>7.99515</v>
      </c>
      <c r="N71" s="29">
        <f t="shared" ref="N71:N80" si="17">G71+H71+K71+L71+M71</f>
        <v>96.83015</v>
      </c>
      <c r="O71" s="29">
        <f t="shared" ref="O71:O98" si="18">N71*E71</f>
        <v>2517.5839</v>
      </c>
      <c r="P71" s="40" t="s">
        <v>64</v>
      </c>
    </row>
    <row r="72" s="1" customFormat="1" ht="48" outlineLevel="1" spans="1:16">
      <c r="A72" s="26">
        <v>8</v>
      </c>
      <c r="B72" s="27" t="s">
        <v>83</v>
      </c>
      <c r="C72" s="28" t="s">
        <v>84</v>
      </c>
      <c r="D72" s="27" t="s">
        <v>63</v>
      </c>
      <c r="E72" s="19">
        <f>27*13+28*13</f>
        <v>715</v>
      </c>
      <c r="F72" s="19">
        <v>442</v>
      </c>
      <c r="G72" s="29">
        <v>8</v>
      </c>
      <c r="H72" s="29">
        <f t="shared" si="16"/>
        <v>19.5</v>
      </c>
      <c r="I72" s="29">
        <v>19.5</v>
      </c>
      <c r="J72" s="41">
        <v>0</v>
      </c>
      <c r="K72" s="29">
        <v>0.5</v>
      </c>
      <c r="L72" s="42">
        <f>(G72+H72+K72)*$L$4</f>
        <v>2.52</v>
      </c>
      <c r="M72" s="19">
        <f>(G72+H72+K72+L72)*$M$4</f>
        <v>2.7468</v>
      </c>
      <c r="N72" s="29">
        <f t="shared" si="17"/>
        <v>33.2668</v>
      </c>
      <c r="O72" s="29">
        <f t="shared" si="18"/>
        <v>23785.762</v>
      </c>
      <c r="P72" s="40" t="s">
        <v>85</v>
      </c>
    </row>
    <row r="73" s="1" customFormat="1" ht="48" outlineLevel="1" spans="1:16">
      <c r="A73" s="26">
        <v>9</v>
      </c>
      <c r="B73" s="27" t="s">
        <v>86</v>
      </c>
      <c r="C73" s="28" t="s">
        <v>87</v>
      </c>
      <c r="D73" s="27" t="s">
        <v>63</v>
      </c>
      <c r="E73" s="19">
        <v>0</v>
      </c>
      <c r="F73" s="19">
        <v>26</v>
      </c>
      <c r="G73" s="29">
        <v>8</v>
      </c>
      <c r="H73" s="29">
        <f t="shared" si="16"/>
        <v>19.5</v>
      </c>
      <c r="I73" s="29">
        <v>19.5</v>
      </c>
      <c r="J73" s="41">
        <v>0</v>
      </c>
      <c r="K73" s="29">
        <v>0.5</v>
      </c>
      <c r="L73" s="42">
        <f>(G73+H73+K73)*$L$4</f>
        <v>2.52</v>
      </c>
      <c r="M73" s="19">
        <f>(G73+H73+K73+L73)*$M$4</f>
        <v>2.7468</v>
      </c>
      <c r="N73" s="29">
        <f t="shared" si="17"/>
        <v>33.2668</v>
      </c>
      <c r="O73" s="29">
        <f t="shared" si="18"/>
        <v>0</v>
      </c>
      <c r="P73" s="40" t="s">
        <v>85</v>
      </c>
    </row>
    <row r="74" s="1" customFormat="1" ht="48" outlineLevel="1" spans="1:16">
      <c r="A74" s="26">
        <v>10</v>
      </c>
      <c r="B74" s="27" t="s">
        <v>88</v>
      </c>
      <c r="C74" s="28" t="s">
        <v>89</v>
      </c>
      <c r="D74" s="27" t="s">
        <v>63</v>
      </c>
      <c r="E74" s="19">
        <v>0</v>
      </c>
      <c r="F74" s="19">
        <v>26</v>
      </c>
      <c r="G74" s="29">
        <v>8</v>
      </c>
      <c r="H74" s="29">
        <f t="shared" si="16"/>
        <v>19.5</v>
      </c>
      <c r="I74" s="29">
        <v>19.5</v>
      </c>
      <c r="J74" s="41">
        <v>0</v>
      </c>
      <c r="K74" s="29">
        <v>0.5</v>
      </c>
      <c r="L74" s="42">
        <f>(G74+H74+K74)*$L$4</f>
        <v>2.52</v>
      </c>
      <c r="M74" s="19">
        <f>(G74+H74+K74+L74)*$M$4</f>
        <v>2.7468</v>
      </c>
      <c r="N74" s="29">
        <f t="shared" si="17"/>
        <v>33.2668</v>
      </c>
      <c r="O74" s="29">
        <f t="shared" si="18"/>
        <v>0</v>
      </c>
      <c r="P74" s="40" t="s">
        <v>85</v>
      </c>
    </row>
    <row r="75" s="1" customFormat="1" ht="48" outlineLevel="1" spans="1:16">
      <c r="A75" s="26">
        <v>11</v>
      </c>
      <c r="B75" s="27" t="s">
        <v>90</v>
      </c>
      <c r="C75" s="28" t="s">
        <v>91</v>
      </c>
      <c r="D75" s="27" t="s">
        <v>63</v>
      </c>
      <c r="E75" s="19">
        <v>0</v>
      </c>
      <c r="F75" s="19">
        <v>26</v>
      </c>
      <c r="G75" s="29">
        <v>8</v>
      </c>
      <c r="H75" s="29">
        <f t="shared" si="16"/>
        <v>30</v>
      </c>
      <c r="I75" s="29">
        <v>30</v>
      </c>
      <c r="J75" s="41">
        <v>0</v>
      </c>
      <c r="K75" s="29">
        <v>0.5</v>
      </c>
      <c r="L75" s="42">
        <f>(G75+H75+K75)*$L$4</f>
        <v>3.465</v>
      </c>
      <c r="M75" s="19">
        <f>(G75+H75+K75+L75)*$M$4</f>
        <v>3.77685</v>
      </c>
      <c r="N75" s="29">
        <f t="shared" si="17"/>
        <v>45.74185</v>
      </c>
      <c r="O75" s="29">
        <f t="shared" si="18"/>
        <v>0</v>
      </c>
      <c r="P75" s="40" t="s">
        <v>85</v>
      </c>
    </row>
    <row r="76" s="1" customFormat="1" ht="48" outlineLevel="1" spans="1:16">
      <c r="A76" s="26">
        <v>12</v>
      </c>
      <c r="B76" s="27" t="s">
        <v>92</v>
      </c>
      <c r="C76" s="28" t="s">
        <v>93</v>
      </c>
      <c r="D76" s="27" t="s">
        <v>63</v>
      </c>
      <c r="E76" s="19">
        <v>0</v>
      </c>
      <c r="F76" s="19">
        <v>26</v>
      </c>
      <c r="G76" s="29">
        <v>8</v>
      </c>
      <c r="H76" s="29">
        <f t="shared" si="16"/>
        <v>30</v>
      </c>
      <c r="I76" s="29">
        <v>30</v>
      </c>
      <c r="J76" s="41">
        <v>0</v>
      </c>
      <c r="K76" s="29">
        <v>0.5</v>
      </c>
      <c r="L76" s="42">
        <f>(G76+H76+K76)*$L$4</f>
        <v>3.465</v>
      </c>
      <c r="M76" s="19">
        <f>(G76+H76+K76+L76)*$M$4</f>
        <v>3.77685</v>
      </c>
      <c r="N76" s="29">
        <f t="shared" si="17"/>
        <v>45.74185</v>
      </c>
      <c r="O76" s="29">
        <f t="shared" si="18"/>
        <v>0</v>
      </c>
      <c r="P76" s="40" t="s">
        <v>85</v>
      </c>
    </row>
    <row r="77" s="1" customFormat="1" ht="48" outlineLevel="1" spans="1:16">
      <c r="A77" s="26">
        <v>13</v>
      </c>
      <c r="B77" s="27" t="s">
        <v>94</v>
      </c>
      <c r="C77" s="28" t="s">
        <v>95</v>
      </c>
      <c r="D77" s="27" t="s">
        <v>63</v>
      </c>
      <c r="E77" s="19">
        <f>3*13+3*13</f>
        <v>78</v>
      </c>
      <c r="F77" s="19">
        <v>26</v>
      </c>
      <c r="G77" s="29">
        <v>8</v>
      </c>
      <c r="H77" s="29">
        <f t="shared" si="16"/>
        <v>30</v>
      </c>
      <c r="I77" s="29">
        <v>30</v>
      </c>
      <c r="J77" s="41">
        <v>0</v>
      </c>
      <c r="K77" s="29">
        <v>0.5</v>
      </c>
      <c r="L77" s="42">
        <f>(G77+H77+K77)*$L$4</f>
        <v>3.465</v>
      </c>
      <c r="M77" s="19">
        <f>(G77+H77+K77+L77)*$M$4</f>
        <v>3.77685</v>
      </c>
      <c r="N77" s="29">
        <f t="shared" si="17"/>
        <v>45.74185</v>
      </c>
      <c r="O77" s="29">
        <f t="shared" si="18"/>
        <v>3567.8643</v>
      </c>
      <c r="P77" s="40" t="s">
        <v>85</v>
      </c>
    </row>
    <row r="78" s="1" customFormat="1" ht="48" outlineLevel="1" spans="1:16">
      <c r="A78" s="26">
        <v>14</v>
      </c>
      <c r="B78" s="27" t="s">
        <v>96</v>
      </c>
      <c r="C78" s="28" t="s">
        <v>97</v>
      </c>
      <c r="D78" s="27" t="s">
        <v>63</v>
      </c>
      <c r="E78" s="19">
        <v>0</v>
      </c>
      <c r="F78" s="19">
        <v>26</v>
      </c>
      <c r="G78" s="29">
        <v>8</v>
      </c>
      <c r="H78" s="29">
        <f t="shared" si="16"/>
        <v>30</v>
      </c>
      <c r="I78" s="29">
        <v>30</v>
      </c>
      <c r="J78" s="41">
        <v>0</v>
      </c>
      <c r="K78" s="29">
        <v>0.5</v>
      </c>
      <c r="L78" s="42">
        <f>(G78+H78+K78)*$L$4</f>
        <v>3.465</v>
      </c>
      <c r="M78" s="19">
        <f>(G78+H78+K78+L78)*$M$4</f>
        <v>3.77685</v>
      </c>
      <c r="N78" s="29">
        <f t="shared" si="17"/>
        <v>45.74185</v>
      </c>
      <c r="O78" s="29">
        <f t="shared" si="18"/>
        <v>0</v>
      </c>
      <c r="P78" s="40" t="s">
        <v>85</v>
      </c>
    </row>
    <row r="79" s="1" customFormat="1" ht="48" outlineLevel="1" spans="1:16">
      <c r="A79" s="26">
        <v>15</v>
      </c>
      <c r="B79" s="27" t="s">
        <v>98</v>
      </c>
      <c r="C79" s="28" t="s">
        <v>99</v>
      </c>
      <c r="D79" s="27" t="s">
        <v>63</v>
      </c>
      <c r="E79" s="19">
        <v>0</v>
      </c>
      <c r="F79" s="19">
        <v>26</v>
      </c>
      <c r="G79" s="29">
        <v>8</v>
      </c>
      <c r="H79" s="29">
        <f t="shared" si="16"/>
        <v>18</v>
      </c>
      <c r="I79" s="29">
        <v>18</v>
      </c>
      <c r="J79" s="41">
        <v>0</v>
      </c>
      <c r="K79" s="29">
        <v>0.5</v>
      </c>
      <c r="L79" s="42">
        <f>(G79+H79+K79)*$L$4</f>
        <v>2.385</v>
      </c>
      <c r="M79" s="19">
        <f>(G79+H79+K79+L79)*$M$4</f>
        <v>2.59965</v>
      </c>
      <c r="N79" s="29">
        <f t="shared" si="17"/>
        <v>31.48465</v>
      </c>
      <c r="O79" s="29">
        <f t="shared" si="18"/>
        <v>0</v>
      </c>
      <c r="P79" s="40" t="s">
        <v>85</v>
      </c>
    </row>
    <row r="80" s="1" customFormat="1" ht="48" outlineLevel="1" spans="1:16">
      <c r="A80" s="26">
        <v>16</v>
      </c>
      <c r="B80" s="27" t="s">
        <v>100</v>
      </c>
      <c r="C80" s="28" t="s">
        <v>101</v>
      </c>
      <c r="D80" s="27" t="s">
        <v>63</v>
      </c>
      <c r="E80" s="19">
        <f>2*13+2*13</f>
        <v>52</v>
      </c>
      <c r="F80" s="19">
        <v>52</v>
      </c>
      <c r="G80" s="29">
        <v>8</v>
      </c>
      <c r="H80" s="29">
        <f t="shared" si="16"/>
        <v>35</v>
      </c>
      <c r="I80" s="29">
        <v>35</v>
      </c>
      <c r="J80" s="41">
        <v>0</v>
      </c>
      <c r="K80" s="29">
        <v>0.5</v>
      </c>
      <c r="L80" s="42">
        <f>(G80+H80+K80)*$L$4</f>
        <v>3.915</v>
      </c>
      <c r="M80" s="19">
        <f>(G80+H80+K80+L80)*$M$4</f>
        <v>4.26735</v>
      </c>
      <c r="N80" s="29">
        <f t="shared" si="17"/>
        <v>51.68235</v>
      </c>
      <c r="O80" s="29">
        <f t="shared" si="18"/>
        <v>2687.4822</v>
      </c>
      <c r="P80" s="40" t="s">
        <v>85</v>
      </c>
    </row>
    <row r="81" s="1" customFormat="1" ht="48" outlineLevel="1" spans="1:16">
      <c r="A81" s="26">
        <v>17</v>
      </c>
      <c r="B81" s="27" t="s">
        <v>102</v>
      </c>
      <c r="C81" s="28" t="s">
        <v>103</v>
      </c>
      <c r="D81" s="27" t="s">
        <v>63</v>
      </c>
      <c r="E81" s="19">
        <v>0</v>
      </c>
      <c r="F81" s="19">
        <v>78</v>
      </c>
      <c r="G81" s="29">
        <v>8</v>
      </c>
      <c r="H81" s="29">
        <f t="shared" ref="H81:H90" si="19">I81*(1+J81)</f>
        <v>38</v>
      </c>
      <c r="I81" s="29">
        <v>38</v>
      </c>
      <c r="J81" s="41">
        <v>0</v>
      </c>
      <c r="K81" s="29">
        <v>0.5</v>
      </c>
      <c r="L81" s="42">
        <f>(G81+H81+K81)*$L$4</f>
        <v>4.185</v>
      </c>
      <c r="M81" s="19">
        <f>(G81+H81+K81+L81)*$M$4</f>
        <v>4.56165</v>
      </c>
      <c r="N81" s="29">
        <f t="shared" ref="N81:N90" si="20">G81+H81+K81+L81+M81</f>
        <v>55.24665</v>
      </c>
      <c r="O81" s="29">
        <f t="shared" si="18"/>
        <v>0</v>
      </c>
      <c r="P81" s="40" t="s">
        <v>85</v>
      </c>
    </row>
    <row r="82" s="1" customFormat="1" ht="48" outlineLevel="1" spans="1:16">
      <c r="A82" s="26">
        <v>18</v>
      </c>
      <c r="B82" s="27" t="s">
        <v>104</v>
      </c>
      <c r="C82" s="28" t="s">
        <v>105</v>
      </c>
      <c r="D82" s="27" t="s">
        <v>63</v>
      </c>
      <c r="E82" s="19">
        <v>0</v>
      </c>
      <c r="F82" s="19">
        <v>52</v>
      </c>
      <c r="G82" s="29">
        <v>8</v>
      </c>
      <c r="H82" s="29">
        <f t="shared" si="19"/>
        <v>30</v>
      </c>
      <c r="I82" s="29">
        <v>30</v>
      </c>
      <c r="J82" s="41">
        <v>0</v>
      </c>
      <c r="K82" s="29">
        <v>0.5</v>
      </c>
      <c r="L82" s="42">
        <f>(G82+H82+K82)*$L$4</f>
        <v>3.465</v>
      </c>
      <c r="M82" s="19">
        <f>(G82+H82+K82+L82)*$M$4</f>
        <v>3.77685</v>
      </c>
      <c r="N82" s="29">
        <f t="shared" si="20"/>
        <v>45.74185</v>
      </c>
      <c r="O82" s="29">
        <f t="shared" si="18"/>
        <v>0</v>
      </c>
      <c r="P82" s="40" t="s">
        <v>85</v>
      </c>
    </row>
    <row r="83" s="1" customFormat="1" ht="48" outlineLevel="1" spans="1:16">
      <c r="A83" s="26">
        <v>19</v>
      </c>
      <c r="B83" s="27" t="s">
        <v>106</v>
      </c>
      <c r="C83" s="28" t="s">
        <v>107</v>
      </c>
      <c r="D83" s="27" t="s">
        <v>63</v>
      </c>
      <c r="E83" s="19">
        <v>0</v>
      </c>
      <c r="F83" s="19">
        <v>26</v>
      </c>
      <c r="G83" s="29">
        <v>8</v>
      </c>
      <c r="H83" s="29">
        <f t="shared" si="19"/>
        <v>30</v>
      </c>
      <c r="I83" s="29">
        <v>30</v>
      </c>
      <c r="J83" s="41">
        <v>0</v>
      </c>
      <c r="K83" s="29">
        <v>0.5</v>
      </c>
      <c r="L83" s="42">
        <f>(G83+H83+K83)*$L$4</f>
        <v>3.465</v>
      </c>
      <c r="M83" s="19">
        <f>(G83+H83+K83+L83)*$M$4</f>
        <v>3.77685</v>
      </c>
      <c r="N83" s="29">
        <f t="shared" si="20"/>
        <v>45.74185</v>
      </c>
      <c r="O83" s="29">
        <f t="shared" si="18"/>
        <v>0</v>
      </c>
      <c r="P83" s="40" t="s">
        <v>85</v>
      </c>
    </row>
    <row r="84" s="1" customFormat="1" ht="48" outlineLevel="1" spans="1:16">
      <c r="A84" s="26">
        <v>20</v>
      </c>
      <c r="B84" s="27" t="s">
        <v>108</v>
      </c>
      <c r="C84" s="28" t="s">
        <v>109</v>
      </c>
      <c r="D84" s="27" t="s">
        <v>63</v>
      </c>
      <c r="E84" s="19">
        <f>3*13+3*13</f>
        <v>78</v>
      </c>
      <c r="F84" s="19">
        <v>78</v>
      </c>
      <c r="G84" s="29">
        <v>8</v>
      </c>
      <c r="H84" s="29">
        <f t="shared" si="19"/>
        <v>17</v>
      </c>
      <c r="I84" s="29">
        <v>17</v>
      </c>
      <c r="J84" s="41">
        <v>0</v>
      </c>
      <c r="K84" s="29">
        <v>0.5</v>
      </c>
      <c r="L84" s="42">
        <f>(G84+H84+K84)*$L$4</f>
        <v>2.295</v>
      </c>
      <c r="M84" s="19">
        <f>(G84+H84+K84+L84)*$M$4</f>
        <v>2.50155</v>
      </c>
      <c r="N84" s="29">
        <f t="shared" si="20"/>
        <v>30.29655</v>
      </c>
      <c r="O84" s="29">
        <f t="shared" si="18"/>
        <v>2363.1309</v>
      </c>
      <c r="P84" s="40" t="s">
        <v>85</v>
      </c>
    </row>
    <row r="85" s="1" customFormat="1" ht="48" outlineLevel="1" spans="1:16">
      <c r="A85" s="26">
        <v>21</v>
      </c>
      <c r="B85" s="27" t="s">
        <v>110</v>
      </c>
      <c r="C85" s="28" t="s">
        <v>111</v>
      </c>
      <c r="D85" s="27" t="s">
        <v>63</v>
      </c>
      <c r="E85" s="19">
        <f>3*13+3*13</f>
        <v>78</v>
      </c>
      <c r="F85" s="19">
        <v>52</v>
      </c>
      <c r="G85" s="29">
        <v>8</v>
      </c>
      <c r="H85" s="29">
        <f t="shared" si="19"/>
        <v>20</v>
      </c>
      <c r="I85" s="29">
        <v>20</v>
      </c>
      <c r="J85" s="41">
        <v>0</v>
      </c>
      <c r="K85" s="29">
        <v>0.5</v>
      </c>
      <c r="L85" s="42">
        <f>(G85+H85+K85)*$L$4</f>
        <v>2.565</v>
      </c>
      <c r="M85" s="19">
        <f>(G85+H85+K85+L85)*$M$4</f>
        <v>2.79585</v>
      </c>
      <c r="N85" s="29">
        <f t="shared" si="20"/>
        <v>33.86085</v>
      </c>
      <c r="O85" s="29">
        <f t="shared" si="18"/>
        <v>2641.1463</v>
      </c>
      <c r="P85" s="40" t="s">
        <v>85</v>
      </c>
    </row>
    <row r="86" s="1" customFormat="1" ht="48" outlineLevel="1" spans="1:16">
      <c r="A86" s="26">
        <v>22</v>
      </c>
      <c r="B86" s="27" t="s">
        <v>112</v>
      </c>
      <c r="C86" s="28" t="s">
        <v>113</v>
      </c>
      <c r="D86" s="27" t="s">
        <v>63</v>
      </c>
      <c r="E86" s="19">
        <f>1*13+1*13</f>
        <v>26</v>
      </c>
      <c r="F86" s="19">
        <v>52</v>
      </c>
      <c r="G86" s="29">
        <v>8</v>
      </c>
      <c r="H86" s="29">
        <f t="shared" si="19"/>
        <v>29.5</v>
      </c>
      <c r="I86" s="29">
        <v>29.5</v>
      </c>
      <c r="J86" s="41">
        <v>0</v>
      </c>
      <c r="K86" s="29">
        <v>0.5</v>
      </c>
      <c r="L86" s="42">
        <f>(G86+H86+K86)*$L$4</f>
        <v>3.42</v>
      </c>
      <c r="M86" s="19">
        <f>(G86+H86+K86+L86)*$M$4</f>
        <v>3.7278</v>
      </c>
      <c r="N86" s="29">
        <f t="shared" si="20"/>
        <v>45.1478</v>
      </c>
      <c r="O86" s="29">
        <f t="shared" si="18"/>
        <v>1173.8428</v>
      </c>
      <c r="P86" s="40" t="s">
        <v>85</v>
      </c>
    </row>
    <row r="87" s="1" customFormat="1" ht="48" outlineLevel="1" spans="1:16">
      <c r="A87" s="26">
        <v>23</v>
      </c>
      <c r="B87" s="27" t="s">
        <v>114</v>
      </c>
      <c r="C87" s="28" t="s">
        <v>115</v>
      </c>
      <c r="D87" s="27" t="s">
        <v>63</v>
      </c>
      <c r="E87" s="19">
        <v>0</v>
      </c>
      <c r="F87" s="19">
        <v>26</v>
      </c>
      <c r="G87" s="29">
        <v>10</v>
      </c>
      <c r="H87" s="29">
        <f t="shared" si="19"/>
        <v>80</v>
      </c>
      <c r="I87" s="29">
        <v>80</v>
      </c>
      <c r="J87" s="41">
        <v>0</v>
      </c>
      <c r="K87" s="29">
        <v>0.5</v>
      </c>
      <c r="L87" s="42">
        <f>(G87+H87+K87)*$L$4</f>
        <v>8.145</v>
      </c>
      <c r="M87" s="19">
        <f>(G87+H87+K87+L87)*$M$4</f>
        <v>8.87805</v>
      </c>
      <c r="N87" s="29">
        <f t="shared" si="20"/>
        <v>107.52305</v>
      </c>
      <c r="O87" s="29">
        <f t="shared" si="18"/>
        <v>0</v>
      </c>
      <c r="P87" s="40" t="s">
        <v>116</v>
      </c>
    </row>
    <row r="88" s="1" customFormat="1" ht="60" outlineLevel="1" spans="1:16">
      <c r="A88" s="26">
        <v>24</v>
      </c>
      <c r="B88" s="27" t="s">
        <v>117</v>
      </c>
      <c r="C88" s="28" t="s">
        <v>118</v>
      </c>
      <c r="D88" s="27" t="s">
        <v>63</v>
      </c>
      <c r="E88" s="19">
        <v>0</v>
      </c>
      <c r="F88" s="19">
        <v>26</v>
      </c>
      <c r="G88" s="29">
        <v>10</v>
      </c>
      <c r="H88" s="29">
        <f t="shared" si="19"/>
        <v>50</v>
      </c>
      <c r="I88" s="29">
        <v>50</v>
      </c>
      <c r="J88" s="41">
        <v>0</v>
      </c>
      <c r="K88" s="29">
        <v>0.5</v>
      </c>
      <c r="L88" s="42">
        <f>(G88+H88+K88)*$L$4</f>
        <v>5.445</v>
      </c>
      <c r="M88" s="19">
        <f>(G88+H88+K88+L88)*$M$4</f>
        <v>5.93505</v>
      </c>
      <c r="N88" s="29">
        <f t="shared" si="20"/>
        <v>71.88005</v>
      </c>
      <c r="O88" s="29">
        <f t="shared" si="18"/>
        <v>0</v>
      </c>
      <c r="P88" s="40" t="s">
        <v>119</v>
      </c>
    </row>
    <row r="89" s="1" customFormat="1" ht="36" outlineLevel="1" spans="1:16">
      <c r="A89" s="26">
        <v>26</v>
      </c>
      <c r="B89" s="27" t="s">
        <v>120</v>
      </c>
      <c r="C89" s="28" t="s">
        <v>121</v>
      </c>
      <c r="D89" s="27" t="s">
        <v>63</v>
      </c>
      <c r="E89" s="19">
        <f>9*13</f>
        <v>117</v>
      </c>
      <c r="F89" s="19">
        <v>182</v>
      </c>
      <c r="G89" s="29">
        <v>8</v>
      </c>
      <c r="H89" s="29">
        <f t="shared" si="19"/>
        <v>12</v>
      </c>
      <c r="I89" s="29">
        <v>12</v>
      </c>
      <c r="J89" s="41">
        <v>0</v>
      </c>
      <c r="K89" s="29">
        <v>0.5</v>
      </c>
      <c r="L89" s="42">
        <f>(G89+H89+K89)*$L$4</f>
        <v>1.845</v>
      </c>
      <c r="M89" s="19">
        <f>(G89+H89+K89+L89)*$M$4</f>
        <v>2.01105</v>
      </c>
      <c r="N89" s="29">
        <f t="shared" si="20"/>
        <v>24.35605</v>
      </c>
      <c r="O89" s="29">
        <f t="shared" si="18"/>
        <v>2849.65785</v>
      </c>
      <c r="P89" s="40" t="s">
        <v>85</v>
      </c>
    </row>
    <row r="90" s="1" customFormat="1" ht="36" outlineLevel="1" spans="1:16">
      <c r="A90" s="26">
        <v>29</v>
      </c>
      <c r="B90" s="27" t="s">
        <v>122</v>
      </c>
      <c r="C90" s="28" t="s">
        <v>123</v>
      </c>
      <c r="D90" s="27" t="s">
        <v>63</v>
      </c>
      <c r="E90" s="19">
        <f>5*13</f>
        <v>65</v>
      </c>
      <c r="F90" s="19">
        <v>78</v>
      </c>
      <c r="G90" s="29">
        <v>8</v>
      </c>
      <c r="H90" s="29">
        <f t="shared" si="19"/>
        <v>33</v>
      </c>
      <c r="I90" s="29">
        <v>33</v>
      </c>
      <c r="J90" s="41">
        <v>0</v>
      </c>
      <c r="K90" s="29">
        <v>0.5</v>
      </c>
      <c r="L90" s="42">
        <f>(G90+H90+K90)*$L$4</f>
        <v>3.735</v>
      </c>
      <c r="M90" s="19">
        <f>(G90+H90+K90+L90)*$M$4</f>
        <v>4.07115</v>
      </c>
      <c r="N90" s="29">
        <f t="shared" si="20"/>
        <v>49.30615</v>
      </c>
      <c r="O90" s="29">
        <f t="shared" si="18"/>
        <v>3204.89975</v>
      </c>
      <c r="P90" s="40" t="s">
        <v>85</v>
      </c>
    </row>
    <row r="91" s="1" customFormat="1" spans="1:16">
      <c r="A91" s="26">
        <v>35</v>
      </c>
      <c r="B91" s="31" t="s">
        <v>124</v>
      </c>
      <c r="C91" s="31"/>
      <c r="D91" s="31" t="s">
        <v>125</v>
      </c>
      <c r="E91" s="32"/>
      <c r="F91" s="32"/>
      <c r="G91" s="26"/>
      <c r="H91" s="32"/>
      <c r="I91" s="32"/>
      <c r="J91" s="43"/>
      <c r="K91" s="32"/>
      <c r="L91" s="42"/>
      <c r="M91" s="19"/>
      <c r="N91" s="29"/>
      <c r="O91" s="29">
        <f>SUM(O65:O90)</f>
        <v>76423.3444</v>
      </c>
      <c r="P91" s="40"/>
    </row>
    <row r="92" s="1" customFormat="1" spans="1:16">
      <c r="A92" s="24" t="s">
        <v>11</v>
      </c>
      <c r="B92" s="24" t="s">
        <v>129</v>
      </c>
      <c r="C92" s="24" t="s">
        <v>59</v>
      </c>
      <c r="D92" s="24" t="s">
        <v>60</v>
      </c>
      <c r="E92" s="25"/>
      <c r="F92" s="25"/>
      <c r="G92" s="19"/>
      <c r="H92" s="19"/>
      <c r="I92" s="19"/>
      <c r="J92" s="37"/>
      <c r="K92" s="19"/>
      <c r="L92" s="42"/>
      <c r="M92" s="19"/>
      <c r="N92" s="19"/>
      <c r="O92" s="19"/>
      <c r="P92" s="40"/>
    </row>
    <row r="93" s="1" customFormat="1" ht="48" outlineLevel="1" spans="1:16">
      <c r="A93" s="26">
        <v>1</v>
      </c>
      <c r="B93" s="27" t="s">
        <v>61</v>
      </c>
      <c r="C93" s="28" t="s">
        <v>62</v>
      </c>
      <c r="D93" s="27" t="s">
        <v>63</v>
      </c>
      <c r="E93" s="19">
        <f>4*13</f>
        <v>52</v>
      </c>
      <c r="F93" s="19">
        <v>51</v>
      </c>
      <c r="G93" s="29">
        <v>15</v>
      </c>
      <c r="H93" s="29">
        <f t="shared" ref="H93:H98" si="21">I93*(1+J93)</f>
        <v>30</v>
      </c>
      <c r="I93" s="29">
        <v>30</v>
      </c>
      <c r="J93" s="41">
        <v>0</v>
      </c>
      <c r="K93" s="29">
        <v>0.5</v>
      </c>
      <c r="L93" s="42">
        <f>(G93+H93+K93)*$L$4</f>
        <v>4.095</v>
      </c>
      <c r="M93" s="19">
        <f>(G93+H93+K93+L93)*$M$4</f>
        <v>4.46355</v>
      </c>
      <c r="N93" s="29">
        <f t="shared" ref="N93:N98" si="22">G93+H93+K93+L93+M93</f>
        <v>54.05855</v>
      </c>
      <c r="O93" s="29">
        <f t="shared" ref="O93:O98" si="23">N93*E93</f>
        <v>2811.0446</v>
      </c>
      <c r="P93" s="40" t="s">
        <v>64</v>
      </c>
    </row>
    <row r="94" s="1" customFormat="1" ht="42" customHeight="1" outlineLevel="1" spans="1:16">
      <c r="A94" s="26"/>
      <c r="B94" s="27" t="s">
        <v>65</v>
      </c>
      <c r="C94" s="28" t="s">
        <v>66</v>
      </c>
      <c r="D94" s="27" t="s">
        <v>63</v>
      </c>
      <c r="E94" s="19">
        <v>0</v>
      </c>
      <c r="F94" s="19">
        <v>1</v>
      </c>
      <c r="G94" s="29">
        <v>15</v>
      </c>
      <c r="H94" s="29">
        <f t="shared" si="21"/>
        <v>55</v>
      </c>
      <c r="I94" s="29">
        <v>55</v>
      </c>
      <c r="J94" s="41">
        <v>0</v>
      </c>
      <c r="K94" s="29">
        <v>0.5</v>
      </c>
      <c r="L94" s="42">
        <f>(G94+H94+K94)*$L$4</f>
        <v>6.345</v>
      </c>
      <c r="M94" s="19">
        <f>(G94+H94+K94+L94)*$M$4</f>
        <v>6.91605</v>
      </c>
      <c r="N94" s="29">
        <f t="shared" si="22"/>
        <v>83.76105</v>
      </c>
      <c r="O94" s="29">
        <f t="shared" si="23"/>
        <v>0</v>
      </c>
      <c r="P94" s="40" t="s">
        <v>64</v>
      </c>
    </row>
    <row r="95" s="1" customFormat="1" ht="48" outlineLevel="1" spans="1:16">
      <c r="A95" s="26">
        <v>2</v>
      </c>
      <c r="B95" s="27" t="s">
        <v>71</v>
      </c>
      <c r="C95" s="28" t="s">
        <v>72</v>
      </c>
      <c r="D95" s="27" t="s">
        <v>63</v>
      </c>
      <c r="E95" s="19">
        <f>4*13</f>
        <v>52</v>
      </c>
      <c r="F95" s="19">
        <v>13</v>
      </c>
      <c r="G95" s="29">
        <v>15</v>
      </c>
      <c r="H95" s="29">
        <f t="shared" si="21"/>
        <v>45</v>
      </c>
      <c r="I95" s="29">
        <v>45</v>
      </c>
      <c r="J95" s="41">
        <v>0</v>
      </c>
      <c r="K95" s="29">
        <v>0.5</v>
      </c>
      <c r="L95" s="42">
        <f>(G95+H95+K95)*$L$4</f>
        <v>5.445</v>
      </c>
      <c r="M95" s="19">
        <f>(G95+H95+K95+L95)*$M$4</f>
        <v>5.93505</v>
      </c>
      <c r="N95" s="29">
        <f t="shared" si="22"/>
        <v>71.88005</v>
      </c>
      <c r="O95" s="29">
        <f t="shared" si="23"/>
        <v>3737.7626</v>
      </c>
      <c r="P95" s="40" t="s">
        <v>64</v>
      </c>
    </row>
    <row r="96" s="1" customFormat="1" ht="48" outlineLevel="1" spans="1:16">
      <c r="A96" s="26">
        <v>3</v>
      </c>
      <c r="B96" s="27" t="s">
        <v>73</v>
      </c>
      <c r="C96" s="28" t="s">
        <v>74</v>
      </c>
      <c r="D96" s="27" t="s">
        <v>63</v>
      </c>
      <c r="E96" s="19">
        <v>0</v>
      </c>
      <c r="F96" s="19">
        <v>39</v>
      </c>
      <c r="G96" s="29">
        <v>18</v>
      </c>
      <c r="H96" s="29">
        <f t="shared" si="21"/>
        <v>45</v>
      </c>
      <c r="I96" s="29">
        <v>45</v>
      </c>
      <c r="J96" s="41">
        <v>0</v>
      </c>
      <c r="K96" s="29">
        <v>1</v>
      </c>
      <c r="L96" s="42">
        <f>(G96+H96+K96)*$L$4</f>
        <v>5.76</v>
      </c>
      <c r="M96" s="19">
        <f>(G96+H96+K96+L96)*$M$4</f>
        <v>6.2784</v>
      </c>
      <c r="N96" s="29">
        <f t="shared" si="22"/>
        <v>76.0384</v>
      </c>
      <c r="O96" s="29">
        <f t="shared" si="23"/>
        <v>0</v>
      </c>
      <c r="P96" s="40" t="s">
        <v>64</v>
      </c>
    </row>
    <row r="97" s="1" customFormat="1" ht="48" outlineLevel="1" spans="1:16">
      <c r="A97" s="26">
        <v>4</v>
      </c>
      <c r="B97" s="27" t="s">
        <v>75</v>
      </c>
      <c r="C97" s="28" t="s">
        <v>76</v>
      </c>
      <c r="D97" s="27" t="s">
        <v>63</v>
      </c>
      <c r="E97" s="19">
        <v>13</v>
      </c>
      <c r="F97" s="19">
        <v>13</v>
      </c>
      <c r="G97" s="30">
        <v>18</v>
      </c>
      <c r="H97" s="29">
        <f t="shared" si="21"/>
        <v>100</v>
      </c>
      <c r="I97" s="29">
        <v>100</v>
      </c>
      <c r="J97" s="41">
        <v>0</v>
      </c>
      <c r="K97" s="29">
        <v>1</v>
      </c>
      <c r="L97" s="42">
        <f>(G97+H97+K97)*$L$4</f>
        <v>10.71</v>
      </c>
      <c r="M97" s="19">
        <f>(G97+H97+K97+L97)*$M$4</f>
        <v>11.6739</v>
      </c>
      <c r="N97" s="29">
        <f t="shared" si="22"/>
        <v>141.3839</v>
      </c>
      <c r="O97" s="29">
        <f t="shared" si="23"/>
        <v>1837.9907</v>
      </c>
      <c r="P97" s="40" t="s">
        <v>64</v>
      </c>
    </row>
    <row r="98" s="1" customFormat="1" ht="48" outlineLevel="1" spans="1:16">
      <c r="A98" s="26">
        <v>5</v>
      </c>
      <c r="B98" s="27" t="s">
        <v>77</v>
      </c>
      <c r="C98" s="28" t="s">
        <v>78</v>
      </c>
      <c r="D98" s="27" t="s">
        <v>63</v>
      </c>
      <c r="E98" s="19">
        <v>13</v>
      </c>
      <c r="F98" s="19">
        <v>13</v>
      </c>
      <c r="G98" s="29">
        <v>30</v>
      </c>
      <c r="H98" s="29">
        <f t="shared" si="21"/>
        <v>450</v>
      </c>
      <c r="I98" s="29">
        <v>450</v>
      </c>
      <c r="J98" s="41">
        <v>0</v>
      </c>
      <c r="K98" s="29">
        <v>1</v>
      </c>
      <c r="L98" s="42">
        <f>(G98+H98+K98)*$L$4</f>
        <v>43.29</v>
      </c>
      <c r="M98" s="19">
        <f>(G98+H98+K98+L98)*$M$4</f>
        <v>47.1861</v>
      </c>
      <c r="N98" s="29">
        <f t="shared" si="22"/>
        <v>571.4761</v>
      </c>
      <c r="O98" s="29">
        <f t="shared" si="23"/>
        <v>7429.1893</v>
      </c>
      <c r="P98" s="40" t="s">
        <v>64</v>
      </c>
    </row>
    <row r="99" s="1" customFormat="1" ht="36" outlineLevel="1" spans="1:16">
      <c r="A99" s="26">
        <v>7</v>
      </c>
      <c r="B99" s="27" t="s">
        <v>79</v>
      </c>
      <c r="C99" s="28" t="s">
        <v>80</v>
      </c>
      <c r="D99" s="27" t="s">
        <v>63</v>
      </c>
      <c r="E99" s="19">
        <v>13</v>
      </c>
      <c r="F99" s="19">
        <v>13</v>
      </c>
      <c r="G99" s="29">
        <v>15</v>
      </c>
      <c r="H99" s="29">
        <f t="shared" ref="H99:H108" si="24">I99*(1+J99)</f>
        <v>65</v>
      </c>
      <c r="I99" s="29">
        <v>65</v>
      </c>
      <c r="J99" s="41">
        <v>0</v>
      </c>
      <c r="K99" s="29">
        <v>1.5</v>
      </c>
      <c r="L99" s="42">
        <f>(G99+H99+K99)*$L$4</f>
        <v>7.335</v>
      </c>
      <c r="M99" s="19">
        <f>(G99+H99+K99+L99)*$M$4</f>
        <v>7.99515</v>
      </c>
      <c r="N99" s="29">
        <f t="shared" ref="N99:N108" si="25">G99+H99+K99+L99+M99</f>
        <v>96.83015</v>
      </c>
      <c r="O99" s="29">
        <f t="shared" ref="O99:O126" si="26">N99*E99</f>
        <v>1258.79195</v>
      </c>
      <c r="P99" s="40" t="s">
        <v>64</v>
      </c>
    </row>
    <row r="100" s="1" customFormat="1" ht="48" outlineLevel="1" spans="1:16">
      <c r="A100" s="26">
        <v>8</v>
      </c>
      <c r="B100" s="27" t="s">
        <v>83</v>
      </c>
      <c r="C100" s="28" t="s">
        <v>84</v>
      </c>
      <c r="D100" s="27" t="s">
        <v>63</v>
      </c>
      <c r="E100" s="19">
        <f>27*13</f>
        <v>351</v>
      </c>
      <c r="F100" s="19">
        <v>221</v>
      </c>
      <c r="G100" s="29">
        <v>8</v>
      </c>
      <c r="H100" s="29">
        <f t="shared" si="24"/>
        <v>19.5</v>
      </c>
      <c r="I100" s="29">
        <v>19.5</v>
      </c>
      <c r="J100" s="41">
        <v>0</v>
      </c>
      <c r="K100" s="29">
        <v>0.5</v>
      </c>
      <c r="L100" s="42">
        <f>(G100+H100+K100)*$L$4</f>
        <v>2.52</v>
      </c>
      <c r="M100" s="19">
        <f>(G100+H100+K100+L100)*$M$4</f>
        <v>2.7468</v>
      </c>
      <c r="N100" s="29">
        <f t="shared" si="25"/>
        <v>33.2668</v>
      </c>
      <c r="O100" s="29">
        <f t="shared" si="26"/>
        <v>11676.6468</v>
      </c>
      <c r="P100" s="40" t="s">
        <v>85</v>
      </c>
    </row>
    <row r="101" s="1" customFormat="1" ht="48" outlineLevel="1" spans="1:16">
      <c r="A101" s="26">
        <v>9</v>
      </c>
      <c r="B101" s="27" t="s">
        <v>86</v>
      </c>
      <c r="C101" s="28" t="s">
        <v>87</v>
      </c>
      <c r="D101" s="27" t="s">
        <v>63</v>
      </c>
      <c r="E101" s="19">
        <v>0</v>
      </c>
      <c r="F101" s="19">
        <v>13</v>
      </c>
      <c r="G101" s="29">
        <v>8</v>
      </c>
      <c r="H101" s="29">
        <f t="shared" si="24"/>
        <v>19.5</v>
      </c>
      <c r="I101" s="29">
        <v>19.5</v>
      </c>
      <c r="J101" s="41">
        <v>0</v>
      </c>
      <c r="K101" s="29">
        <v>0.5</v>
      </c>
      <c r="L101" s="42">
        <f>(G101+H101+K101)*$L$4</f>
        <v>2.52</v>
      </c>
      <c r="M101" s="19">
        <f>(G101+H101+K101+L101)*$M$4</f>
        <v>2.7468</v>
      </c>
      <c r="N101" s="29">
        <f t="shared" si="25"/>
        <v>33.2668</v>
      </c>
      <c r="O101" s="29">
        <f t="shared" si="26"/>
        <v>0</v>
      </c>
      <c r="P101" s="40" t="s">
        <v>85</v>
      </c>
    </row>
    <row r="102" s="1" customFormat="1" ht="48" outlineLevel="1" spans="1:16">
      <c r="A102" s="26">
        <v>10</v>
      </c>
      <c r="B102" s="27" t="s">
        <v>88</v>
      </c>
      <c r="C102" s="28" t="s">
        <v>89</v>
      </c>
      <c r="D102" s="27" t="s">
        <v>63</v>
      </c>
      <c r="E102" s="19">
        <v>0</v>
      </c>
      <c r="F102" s="19">
        <v>13</v>
      </c>
      <c r="G102" s="29">
        <v>8</v>
      </c>
      <c r="H102" s="29">
        <f t="shared" si="24"/>
        <v>19.5</v>
      </c>
      <c r="I102" s="29">
        <v>19.5</v>
      </c>
      <c r="J102" s="41">
        <v>0</v>
      </c>
      <c r="K102" s="29">
        <v>0.5</v>
      </c>
      <c r="L102" s="42">
        <f>(G102+H102+K102)*$L$4</f>
        <v>2.52</v>
      </c>
      <c r="M102" s="19">
        <f>(G102+H102+K102+L102)*$M$4</f>
        <v>2.7468</v>
      </c>
      <c r="N102" s="29">
        <f t="shared" si="25"/>
        <v>33.2668</v>
      </c>
      <c r="O102" s="29">
        <f t="shared" si="26"/>
        <v>0</v>
      </c>
      <c r="P102" s="40" t="s">
        <v>85</v>
      </c>
    </row>
    <row r="103" s="1" customFormat="1" ht="48" outlineLevel="1" spans="1:16">
      <c r="A103" s="26">
        <v>11</v>
      </c>
      <c r="B103" s="27" t="s">
        <v>90</v>
      </c>
      <c r="C103" s="28" t="s">
        <v>91</v>
      </c>
      <c r="D103" s="27" t="s">
        <v>63</v>
      </c>
      <c r="E103" s="19">
        <v>0</v>
      </c>
      <c r="F103" s="19">
        <v>13</v>
      </c>
      <c r="G103" s="29">
        <v>8</v>
      </c>
      <c r="H103" s="29">
        <f t="shared" si="24"/>
        <v>30</v>
      </c>
      <c r="I103" s="29">
        <v>30</v>
      </c>
      <c r="J103" s="41">
        <v>0</v>
      </c>
      <c r="K103" s="29">
        <v>0.5</v>
      </c>
      <c r="L103" s="42">
        <f>(G103+H103+K103)*$L$4</f>
        <v>3.465</v>
      </c>
      <c r="M103" s="19">
        <f>(G103+H103+K103+L103)*$M$4</f>
        <v>3.77685</v>
      </c>
      <c r="N103" s="29">
        <f t="shared" si="25"/>
        <v>45.74185</v>
      </c>
      <c r="O103" s="29">
        <f t="shared" si="26"/>
        <v>0</v>
      </c>
      <c r="P103" s="40" t="s">
        <v>85</v>
      </c>
    </row>
    <row r="104" s="1" customFormat="1" ht="48" outlineLevel="1" spans="1:16">
      <c r="A104" s="26">
        <v>12</v>
      </c>
      <c r="B104" s="27" t="s">
        <v>92</v>
      </c>
      <c r="C104" s="28" t="s">
        <v>93</v>
      </c>
      <c r="D104" s="27" t="s">
        <v>63</v>
      </c>
      <c r="E104" s="19">
        <v>0</v>
      </c>
      <c r="F104" s="19">
        <v>13</v>
      </c>
      <c r="G104" s="29">
        <v>8</v>
      </c>
      <c r="H104" s="29">
        <f t="shared" si="24"/>
        <v>30</v>
      </c>
      <c r="I104" s="29">
        <v>30</v>
      </c>
      <c r="J104" s="41">
        <v>0</v>
      </c>
      <c r="K104" s="29">
        <v>0.5</v>
      </c>
      <c r="L104" s="42">
        <f>(G104+H104+K104)*$L$4</f>
        <v>3.465</v>
      </c>
      <c r="M104" s="19">
        <f>(G104+H104+K104+L104)*$M$4</f>
        <v>3.77685</v>
      </c>
      <c r="N104" s="29">
        <f t="shared" si="25"/>
        <v>45.74185</v>
      </c>
      <c r="O104" s="29">
        <f t="shared" si="26"/>
        <v>0</v>
      </c>
      <c r="P104" s="40" t="s">
        <v>85</v>
      </c>
    </row>
    <row r="105" s="1" customFormat="1" ht="48" outlineLevel="1" spans="1:16">
      <c r="A105" s="26">
        <v>13</v>
      </c>
      <c r="B105" s="27" t="s">
        <v>94</v>
      </c>
      <c r="C105" s="28" t="s">
        <v>95</v>
      </c>
      <c r="D105" s="27" t="s">
        <v>63</v>
      </c>
      <c r="E105" s="19">
        <f>3*13</f>
        <v>39</v>
      </c>
      <c r="F105" s="19">
        <v>13</v>
      </c>
      <c r="G105" s="29">
        <v>8</v>
      </c>
      <c r="H105" s="29">
        <f t="shared" si="24"/>
        <v>30</v>
      </c>
      <c r="I105" s="29">
        <v>30</v>
      </c>
      <c r="J105" s="41">
        <v>0</v>
      </c>
      <c r="K105" s="29">
        <v>0.5</v>
      </c>
      <c r="L105" s="42">
        <f>(G105+H105+K105)*$L$4</f>
        <v>3.465</v>
      </c>
      <c r="M105" s="19">
        <f>(G105+H105+K105+L105)*$M$4</f>
        <v>3.77685</v>
      </c>
      <c r="N105" s="29">
        <f t="shared" si="25"/>
        <v>45.74185</v>
      </c>
      <c r="O105" s="29">
        <f t="shared" si="26"/>
        <v>1783.93215</v>
      </c>
      <c r="P105" s="40" t="s">
        <v>85</v>
      </c>
    </row>
    <row r="106" s="1" customFormat="1" ht="48" outlineLevel="1" spans="1:16">
      <c r="A106" s="26">
        <v>14</v>
      </c>
      <c r="B106" s="27" t="s">
        <v>96</v>
      </c>
      <c r="C106" s="28" t="s">
        <v>97</v>
      </c>
      <c r="D106" s="27" t="s">
        <v>63</v>
      </c>
      <c r="E106" s="19">
        <v>0</v>
      </c>
      <c r="F106" s="19">
        <v>13</v>
      </c>
      <c r="G106" s="29">
        <v>8</v>
      </c>
      <c r="H106" s="29">
        <f t="shared" si="24"/>
        <v>30</v>
      </c>
      <c r="I106" s="29">
        <v>30</v>
      </c>
      <c r="J106" s="41">
        <v>0</v>
      </c>
      <c r="K106" s="29">
        <v>0.5</v>
      </c>
      <c r="L106" s="42">
        <f>(G106+H106+K106)*$L$4</f>
        <v>3.465</v>
      </c>
      <c r="M106" s="19">
        <f>(G106+H106+K106+L106)*$M$4</f>
        <v>3.77685</v>
      </c>
      <c r="N106" s="29">
        <f t="shared" si="25"/>
        <v>45.74185</v>
      </c>
      <c r="O106" s="29">
        <f t="shared" si="26"/>
        <v>0</v>
      </c>
      <c r="P106" s="40" t="s">
        <v>85</v>
      </c>
    </row>
    <row r="107" s="1" customFormat="1" ht="48" outlineLevel="1" spans="1:16">
      <c r="A107" s="26">
        <v>15</v>
      </c>
      <c r="B107" s="27" t="s">
        <v>98</v>
      </c>
      <c r="C107" s="28" t="s">
        <v>99</v>
      </c>
      <c r="D107" s="27" t="s">
        <v>63</v>
      </c>
      <c r="E107" s="19">
        <v>0</v>
      </c>
      <c r="F107" s="19">
        <v>13</v>
      </c>
      <c r="G107" s="29">
        <v>8</v>
      </c>
      <c r="H107" s="29">
        <f t="shared" si="24"/>
        <v>18</v>
      </c>
      <c r="I107" s="29">
        <v>18</v>
      </c>
      <c r="J107" s="41">
        <v>0</v>
      </c>
      <c r="K107" s="29">
        <v>0.5</v>
      </c>
      <c r="L107" s="42">
        <f>(G107+H107+K107)*$L$4</f>
        <v>2.385</v>
      </c>
      <c r="M107" s="19">
        <f>(G107+H107+K107+L107)*$M$4</f>
        <v>2.59965</v>
      </c>
      <c r="N107" s="29">
        <f t="shared" si="25"/>
        <v>31.48465</v>
      </c>
      <c r="O107" s="29">
        <f t="shared" si="26"/>
        <v>0</v>
      </c>
      <c r="P107" s="40" t="s">
        <v>85</v>
      </c>
    </row>
    <row r="108" s="1" customFormat="1" ht="48" outlineLevel="1" spans="1:16">
      <c r="A108" s="26">
        <v>16</v>
      </c>
      <c r="B108" s="27" t="s">
        <v>100</v>
      </c>
      <c r="C108" s="28" t="s">
        <v>101</v>
      </c>
      <c r="D108" s="27" t="s">
        <v>63</v>
      </c>
      <c r="E108" s="19">
        <v>26</v>
      </c>
      <c r="F108" s="19">
        <v>26</v>
      </c>
      <c r="G108" s="29">
        <v>8</v>
      </c>
      <c r="H108" s="29">
        <f t="shared" si="24"/>
        <v>35</v>
      </c>
      <c r="I108" s="29">
        <v>35</v>
      </c>
      <c r="J108" s="41">
        <v>0</v>
      </c>
      <c r="K108" s="29">
        <v>0.5</v>
      </c>
      <c r="L108" s="42">
        <f>(G108+H108+K108)*$L$4</f>
        <v>3.915</v>
      </c>
      <c r="M108" s="19">
        <f>(G108+H108+K108+L108)*$M$4</f>
        <v>4.26735</v>
      </c>
      <c r="N108" s="29">
        <f t="shared" si="25"/>
        <v>51.68235</v>
      </c>
      <c r="O108" s="29">
        <f t="shared" si="26"/>
        <v>1343.7411</v>
      </c>
      <c r="P108" s="40" t="s">
        <v>85</v>
      </c>
    </row>
    <row r="109" s="1" customFormat="1" ht="48" outlineLevel="1" spans="1:16">
      <c r="A109" s="26">
        <v>17</v>
      </c>
      <c r="B109" s="27" t="s">
        <v>102</v>
      </c>
      <c r="C109" s="28" t="s">
        <v>103</v>
      </c>
      <c r="D109" s="27" t="s">
        <v>63</v>
      </c>
      <c r="E109" s="19">
        <v>0</v>
      </c>
      <c r="F109" s="19">
        <v>39</v>
      </c>
      <c r="G109" s="29">
        <v>8</v>
      </c>
      <c r="H109" s="29">
        <f t="shared" ref="H109:H118" si="27">I109*(1+J109)</f>
        <v>38</v>
      </c>
      <c r="I109" s="29">
        <v>38</v>
      </c>
      <c r="J109" s="41">
        <v>0</v>
      </c>
      <c r="K109" s="29">
        <v>0.5</v>
      </c>
      <c r="L109" s="42">
        <f>(G109+H109+K109)*$L$4</f>
        <v>4.185</v>
      </c>
      <c r="M109" s="19">
        <f>(G109+H109+K109+L109)*$M$4</f>
        <v>4.56165</v>
      </c>
      <c r="N109" s="29">
        <f t="shared" ref="N109:N118" si="28">G109+H109+K109+L109+M109</f>
        <v>55.24665</v>
      </c>
      <c r="O109" s="29">
        <f t="shared" si="26"/>
        <v>0</v>
      </c>
      <c r="P109" s="40" t="s">
        <v>85</v>
      </c>
    </row>
    <row r="110" s="1" customFormat="1" ht="48" outlineLevel="1" spans="1:16">
      <c r="A110" s="26">
        <v>18</v>
      </c>
      <c r="B110" s="27" t="s">
        <v>104</v>
      </c>
      <c r="C110" s="28" t="s">
        <v>105</v>
      </c>
      <c r="D110" s="27" t="s">
        <v>63</v>
      </c>
      <c r="E110" s="19">
        <v>0</v>
      </c>
      <c r="F110" s="19">
        <v>26</v>
      </c>
      <c r="G110" s="29">
        <v>8</v>
      </c>
      <c r="H110" s="29">
        <f t="shared" si="27"/>
        <v>30</v>
      </c>
      <c r="I110" s="29">
        <v>30</v>
      </c>
      <c r="J110" s="41">
        <v>0</v>
      </c>
      <c r="K110" s="29">
        <v>0.5</v>
      </c>
      <c r="L110" s="42">
        <f>(G110+H110+K110)*$L$4</f>
        <v>3.465</v>
      </c>
      <c r="M110" s="19">
        <f>(G110+H110+K110+L110)*$M$4</f>
        <v>3.77685</v>
      </c>
      <c r="N110" s="29">
        <f t="shared" si="28"/>
        <v>45.74185</v>
      </c>
      <c r="O110" s="29">
        <f t="shared" si="26"/>
        <v>0</v>
      </c>
      <c r="P110" s="40" t="s">
        <v>85</v>
      </c>
    </row>
    <row r="111" s="1" customFormat="1" ht="48" outlineLevel="1" spans="1:16">
      <c r="A111" s="26">
        <v>19</v>
      </c>
      <c r="B111" s="27" t="s">
        <v>106</v>
      </c>
      <c r="C111" s="28" t="s">
        <v>107</v>
      </c>
      <c r="D111" s="27" t="s">
        <v>63</v>
      </c>
      <c r="E111" s="19">
        <v>0</v>
      </c>
      <c r="F111" s="19">
        <v>13</v>
      </c>
      <c r="G111" s="29">
        <v>8</v>
      </c>
      <c r="H111" s="29">
        <f t="shared" si="27"/>
        <v>30</v>
      </c>
      <c r="I111" s="29">
        <v>30</v>
      </c>
      <c r="J111" s="41">
        <v>0</v>
      </c>
      <c r="K111" s="29">
        <v>0.5</v>
      </c>
      <c r="L111" s="42">
        <f>(G111+H111+K111)*$L$4</f>
        <v>3.465</v>
      </c>
      <c r="M111" s="19">
        <f>(G111+H111+K111+L111)*$M$4</f>
        <v>3.77685</v>
      </c>
      <c r="N111" s="29">
        <f t="shared" si="28"/>
        <v>45.74185</v>
      </c>
      <c r="O111" s="29">
        <f t="shared" si="26"/>
        <v>0</v>
      </c>
      <c r="P111" s="40" t="s">
        <v>85</v>
      </c>
    </row>
    <row r="112" s="1" customFormat="1" ht="48" outlineLevel="1" spans="1:16">
      <c r="A112" s="26">
        <v>20</v>
      </c>
      <c r="B112" s="27" t="s">
        <v>108</v>
      </c>
      <c r="C112" s="28" t="s">
        <v>109</v>
      </c>
      <c r="D112" s="27" t="s">
        <v>63</v>
      </c>
      <c r="E112" s="19">
        <v>39</v>
      </c>
      <c r="F112" s="19">
        <v>39</v>
      </c>
      <c r="G112" s="29">
        <v>8</v>
      </c>
      <c r="H112" s="29">
        <f t="shared" si="27"/>
        <v>17</v>
      </c>
      <c r="I112" s="29">
        <v>17</v>
      </c>
      <c r="J112" s="41">
        <v>0</v>
      </c>
      <c r="K112" s="29">
        <v>0.5</v>
      </c>
      <c r="L112" s="42">
        <f>(G112+H112+K112)*$L$4</f>
        <v>2.295</v>
      </c>
      <c r="M112" s="19">
        <f>(G112+H112+K112+L112)*$M$4</f>
        <v>2.50155</v>
      </c>
      <c r="N112" s="29">
        <f t="shared" si="28"/>
        <v>30.29655</v>
      </c>
      <c r="O112" s="29">
        <f t="shared" si="26"/>
        <v>1181.56545</v>
      </c>
      <c r="P112" s="40" t="s">
        <v>85</v>
      </c>
    </row>
    <row r="113" s="1" customFormat="1" ht="48" outlineLevel="1" spans="1:16">
      <c r="A113" s="26">
        <v>21</v>
      </c>
      <c r="B113" s="27" t="s">
        <v>110</v>
      </c>
      <c r="C113" s="28" t="s">
        <v>111</v>
      </c>
      <c r="D113" s="27" t="s">
        <v>63</v>
      </c>
      <c r="E113" s="19">
        <f>3*13</f>
        <v>39</v>
      </c>
      <c r="F113" s="19">
        <v>26</v>
      </c>
      <c r="G113" s="29">
        <v>8</v>
      </c>
      <c r="H113" s="29">
        <f t="shared" si="27"/>
        <v>20</v>
      </c>
      <c r="I113" s="29">
        <v>20</v>
      </c>
      <c r="J113" s="41">
        <v>0</v>
      </c>
      <c r="K113" s="29">
        <v>0.5</v>
      </c>
      <c r="L113" s="42">
        <f>(G113+H113+K113)*$L$4</f>
        <v>2.565</v>
      </c>
      <c r="M113" s="19">
        <f>(G113+H113+K113+L113)*$M$4</f>
        <v>2.79585</v>
      </c>
      <c r="N113" s="29">
        <f t="shared" si="28"/>
        <v>33.86085</v>
      </c>
      <c r="O113" s="29">
        <f t="shared" si="26"/>
        <v>1320.57315</v>
      </c>
      <c r="P113" s="40" t="s">
        <v>85</v>
      </c>
    </row>
    <row r="114" s="1" customFormat="1" ht="48" outlineLevel="1" spans="1:16">
      <c r="A114" s="26">
        <v>22</v>
      </c>
      <c r="B114" s="27" t="s">
        <v>112</v>
      </c>
      <c r="C114" s="28" t="s">
        <v>113</v>
      </c>
      <c r="D114" s="27" t="s">
        <v>63</v>
      </c>
      <c r="E114" s="19">
        <f>1*13</f>
        <v>13</v>
      </c>
      <c r="F114" s="19">
        <v>26</v>
      </c>
      <c r="G114" s="29">
        <v>8</v>
      </c>
      <c r="H114" s="29">
        <f t="shared" si="27"/>
        <v>29.5</v>
      </c>
      <c r="I114" s="29">
        <v>29.5</v>
      </c>
      <c r="J114" s="41">
        <v>0</v>
      </c>
      <c r="K114" s="29">
        <v>0.5</v>
      </c>
      <c r="L114" s="42">
        <f>(G114+H114+K114)*$L$4</f>
        <v>3.42</v>
      </c>
      <c r="M114" s="19">
        <f>(G114+H114+K114+L114)*$M$4</f>
        <v>3.7278</v>
      </c>
      <c r="N114" s="29">
        <f t="shared" si="28"/>
        <v>45.1478</v>
      </c>
      <c r="O114" s="29">
        <f t="shared" si="26"/>
        <v>586.9214</v>
      </c>
      <c r="P114" s="40" t="s">
        <v>85</v>
      </c>
    </row>
    <row r="115" s="1" customFormat="1" ht="48" outlineLevel="1" spans="1:16">
      <c r="A115" s="26">
        <v>23</v>
      </c>
      <c r="B115" s="27" t="s">
        <v>114</v>
      </c>
      <c r="C115" s="28" t="s">
        <v>115</v>
      </c>
      <c r="D115" s="27" t="s">
        <v>63</v>
      </c>
      <c r="E115" s="19">
        <v>0</v>
      </c>
      <c r="F115" s="19">
        <v>13</v>
      </c>
      <c r="G115" s="29">
        <v>10</v>
      </c>
      <c r="H115" s="29">
        <f t="shared" si="27"/>
        <v>80</v>
      </c>
      <c r="I115" s="29">
        <v>80</v>
      </c>
      <c r="J115" s="41">
        <v>0</v>
      </c>
      <c r="K115" s="29">
        <v>0.5</v>
      </c>
      <c r="L115" s="42">
        <f>(G115+H115+K115)*$L$4</f>
        <v>8.145</v>
      </c>
      <c r="M115" s="19">
        <f>(G115+H115+K115+L115)*$M$4</f>
        <v>8.87805</v>
      </c>
      <c r="N115" s="29">
        <f t="shared" si="28"/>
        <v>107.52305</v>
      </c>
      <c r="O115" s="29">
        <f t="shared" si="26"/>
        <v>0</v>
      </c>
      <c r="P115" s="40" t="s">
        <v>116</v>
      </c>
    </row>
    <row r="116" s="1" customFormat="1" ht="60" outlineLevel="1" spans="1:16">
      <c r="A116" s="26">
        <v>24</v>
      </c>
      <c r="B116" s="27" t="s">
        <v>117</v>
      </c>
      <c r="C116" s="28" t="s">
        <v>118</v>
      </c>
      <c r="D116" s="27" t="s">
        <v>63</v>
      </c>
      <c r="E116" s="19">
        <v>0</v>
      </c>
      <c r="F116" s="19">
        <v>13</v>
      </c>
      <c r="G116" s="29">
        <v>10</v>
      </c>
      <c r="H116" s="29">
        <f t="shared" si="27"/>
        <v>50</v>
      </c>
      <c r="I116" s="29">
        <v>50</v>
      </c>
      <c r="J116" s="41">
        <v>0</v>
      </c>
      <c r="K116" s="29">
        <v>0.5</v>
      </c>
      <c r="L116" s="42">
        <f>(G116+H116+K116)*$L$4</f>
        <v>5.445</v>
      </c>
      <c r="M116" s="19">
        <f>(G116+H116+K116+L116)*$M$4</f>
        <v>5.93505</v>
      </c>
      <c r="N116" s="29">
        <f t="shared" si="28"/>
        <v>71.88005</v>
      </c>
      <c r="O116" s="29">
        <f t="shared" si="26"/>
        <v>0</v>
      </c>
      <c r="P116" s="40" t="s">
        <v>119</v>
      </c>
    </row>
    <row r="117" s="1" customFormat="1" ht="36" outlineLevel="1" spans="1:16">
      <c r="A117" s="26">
        <v>26</v>
      </c>
      <c r="B117" s="27" t="s">
        <v>120</v>
      </c>
      <c r="C117" s="28" t="s">
        <v>121</v>
      </c>
      <c r="D117" s="27" t="s">
        <v>63</v>
      </c>
      <c r="E117" s="19">
        <f>4*13</f>
        <v>52</v>
      </c>
      <c r="F117" s="19">
        <v>91</v>
      </c>
      <c r="G117" s="29">
        <v>8</v>
      </c>
      <c r="H117" s="29">
        <f t="shared" si="27"/>
        <v>12</v>
      </c>
      <c r="I117" s="29">
        <v>12</v>
      </c>
      <c r="J117" s="41">
        <v>0</v>
      </c>
      <c r="K117" s="29">
        <v>0.5</v>
      </c>
      <c r="L117" s="42">
        <f>(G117+H117+K117)*$L$4</f>
        <v>1.845</v>
      </c>
      <c r="M117" s="19">
        <f>(G117+H117+K117+L117)*$M$4</f>
        <v>2.01105</v>
      </c>
      <c r="N117" s="29">
        <f t="shared" si="28"/>
        <v>24.35605</v>
      </c>
      <c r="O117" s="29">
        <f t="shared" si="26"/>
        <v>1266.5146</v>
      </c>
      <c r="P117" s="40" t="s">
        <v>85</v>
      </c>
    </row>
    <row r="118" s="1" customFormat="1" ht="36" outlineLevel="1" spans="1:16">
      <c r="A118" s="26">
        <v>29</v>
      </c>
      <c r="B118" s="27" t="s">
        <v>122</v>
      </c>
      <c r="C118" s="28" t="s">
        <v>123</v>
      </c>
      <c r="D118" s="27" t="s">
        <v>63</v>
      </c>
      <c r="E118" s="19">
        <f>2*13</f>
        <v>26</v>
      </c>
      <c r="F118" s="19">
        <v>39</v>
      </c>
      <c r="G118" s="29">
        <v>8</v>
      </c>
      <c r="H118" s="29">
        <f t="shared" si="27"/>
        <v>33</v>
      </c>
      <c r="I118" s="29">
        <v>33</v>
      </c>
      <c r="J118" s="41">
        <v>0</v>
      </c>
      <c r="K118" s="29">
        <v>0.5</v>
      </c>
      <c r="L118" s="42">
        <f>(G118+H118+K118)*$L$4</f>
        <v>3.735</v>
      </c>
      <c r="M118" s="19">
        <f>(G118+H118+K118+L118)*$M$4</f>
        <v>4.07115</v>
      </c>
      <c r="N118" s="29">
        <f t="shared" si="28"/>
        <v>49.30615</v>
      </c>
      <c r="O118" s="29">
        <f t="shared" si="26"/>
        <v>1281.9599</v>
      </c>
      <c r="P118" s="40" t="s">
        <v>85</v>
      </c>
    </row>
    <row r="119" s="1" customFormat="1" spans="1:16">
      <c r="A119" s="26">
        <v>35</v>
      </c>
      <c r="B119" s="31" t="s">
        <v>124</v>
      </c>
      <c r="C119" s="31"/>
      <c r="D119" s="31" t="s">
        <v>125</v>
      </c>
      <c r="E119" s="19">
        <v>0</v>
      </c>
      <c r="F119" s="19">
        <v>0</v>
      </c>
      <c r="G119" s="26"/>
      <c r="H119" s="32"/>
      <c r="I119" s="32"/>
      <c r="J119" s="43"/>
      <c r="K119" s="32"/>
      <c r="L119" s="42"/>
      <c r="M119" s="19"/>
      <c r="N119" s="29"/>
      <c r="O119" s="29">
        <f>SUM(O93:O118)</f>
        <v>37516.6337</v>
      </c>
      <c r="P119" s="40"/>
    </row>
    <row r="120" s="1" customFormat="1" spans="1:16">
      <c r="A120" s="24" t="s">
        <v>11</v>
      </c>
      <c r="B120" s="24" t="s">
        <v>130</v>
      </c>
      <c r="C120" s="24" t="s">
        <v>59</v>
      </c>
      <c r="D120" s="24" t="s">
        <v>60</v>
      </c>
      <c r="E120" s="19">
        <v>0</v>
      </c>
      <c r="F120" s="19">
        <v>0</v>
      </c>
      <c r="G120" s="19"/>
      <c r="H120" s="19"/>
      <c r="I120" s="19"/>
      <c r="J120" s="37"/>
      <c r="K120" s="19"/>
      <c r="L120" s="42"/>
      <c r="M120" s="19"/>
      <c r="N120" s="19"/>
      <c r="O120" s="19"/>
      <c r="P120" s="40"/>
    </row>
    <row r="121" s="1" customFormat="1" ht="48" outlineLevel="1" spans="1:16">
      <c r="A121" s="26">
        <v>1</v>
      </c>
      <c r="B121" s="27" t="s">
        <v>61</v>
      </c>
      <c r="C121" s="28" t="s">
        <v>62</v>
      </c>
      <c r="D121" s="27" t="s">
        <v>63</v>
      </c>
      <c r="E121" s="19">
        <f>6*13</f>
        <v>78</v>
      </c>
      <c r="F121" s="19">
        <v>78</v>
      </c>
      <c r="G121" s="29">
        <v>15</v>
      </c>
      <c r="H121" s="29">
        <f t="shared" ref="H121:H127" si="29">I121*(1+J121)</f>
        <v>30</v>
      </c>
      <c r="I121" s="29">
        <v>30</v>
      </c>
      <c r="J121" s="41">
        <v>0</v>
      </c>
      <c r="K121" s="29">
        <v>0.5</v>
      </c>
      <c r="L121" s="42">
        <f>(G121+H121+K121)*$L$4</f>
        <v>4.095</v>
      </c>
      <c r="M121" s="19">
        <f>(G121+H121+K121+L121)*$M$4</f>
        <v>4.46355</v>
      </c>
      <c r="N121" s="29">
        <f t="shared" ref="N121:N127" si="30">G121+H121+K121+L121+M121</f>
        <v>54.05855</v>
      </c>
      <c r="O121" s="29">
        <f t="shared" ref="O121:O127" si="31">N121*E121</f>
        <v>4216.5669</v>
      </c>
      <c r="P121" s="40" t="s">
        <v>64</v>
      </c>
    </row>
    <row r="122" s="1" customFormat="1" ht="41" customHeight="1" outlineLevel="1" spans="1:16">
      <c r="A122" s="26"/>
      <c r="B122" s="27" t="s">
        <v>65</v>
      </c>
      <c r="C122" s="28" t="s">
        <v>66</v>
      </c>
      <c r="D122" s="27" t="s">
        <v>63</v>
      </c>
      <c r="E122" s="19">
        <v>13</v>
      </c>
      <c r="F122" s="19">
        <v>13</v>
      </c>
      <c r="G122" s="29">
        <v>15</v>
      </c>
      <c r="H122" s="29">
        <f t="shared" si="29"/>
        <v>55</v>
      </c>
      <c r="I122" s="29">
        <v>55</v>
      </c>
      <c r="J122" s="41">
        <v>0</v>
      </c>
      <c r="K122" s="29">
        <v>0.5</v>
      </c>
      <c r="L122" s="42">
        <f>(G122+H122+K122)*$L$4</f>
        <v>6.345</v>
      </c>
      <c r="M122" s="19">
        <f>(G122+H122+K122+L122)*$M$4</f>
        <v>6.91605</v>
      </c>
      <c r="N122" s="29">
        <f t="shared" si="30"/>
        <v>83.76105</v>
      </c>
      <c r="O122" s="29">
        <f t="shared" si="31"/>
        <v>1088.89365</v>
      </c>
      <c r="P122" s="40" t="s">
        <v>64</v>
      </c>
    </row>
    <row r="123" s="1" customFormat="1" ht="48" outlineLevel="1" spans="1:16">
      <c r="A123" s="26">
        <v>2</v>
      </c>
      <c r="B123" s="27" t="s">
        <v>67</v>
      </c>
      <c r="C123" s="28" t="s">
        <v>68</v>
      </c>
      <c r="D123" s="27" t="s">
        <v>63</v>
      </c>
      <c r="E123" s="19">
        <v>13</v>
      </c>
      <c r="F123" s="19">
        <v>13</v>
      </c>
      <c r="G123" s="29">
        <v>15</v>
      </c>
      <c r="H123" s="29">
        <f t="shared" si="29"/>
        <v>25</v>
      </c>
      <c r="I123" s="29">
        <v>25</v>
      </c>
      <c r="J123" s="41">
        <v>0</v>
      </c>
      <c r="K123" s="29">
        <v>0.5</v>
      </c>
      <c r="L123" s="42">
        <f>(G123+H123+K123)*$L$4</f>
        <v>3.645</v>
      </c>
      <c r="M123" s="19">
        <f>(G123+H123+K123+L123)*$M$4</f>
        <v>3.97305</v>
      </c>
      <c r="N123" s="29">
        <f t="shared" si="30"/>
        <v>48.11805</v>
      </c>
      <c r="O123" s="29">
        <f t="shared" si="31"/>
        <v>625.53465</v>
      </c>
      <c r="P123" s="40" t="s">
        <v>64</v>
      </c>
    </row>
    <row r="124" s="1" customFormat="1" ht="48" outlineLevel="1" spans="1:16">
      <c r="A124" s="26">
        <v>3</v>
      </c>
      <c r="B124" s="27" t="s">
        <v>69</v>
      </c>
      <c r="C124" s="28" t="s">
        <v>70</v>
      </c>
      <c r="D124" s="27" t="s">
        <v>63</v>
      </c>
      <c r="E124" s="19">
        <v>13</v>
      </c>
      <c r="F124" s="19">
        <v>13</v>
      </c>
      <c r="G124" s="29">
        <v>15</v>
      </c>
      <c r="H124" s="29">
        <f t="shared" si="29"/>
        <v>25</v>
      </c>
      <c r="I124" s="29">
        <v>25</v>
      </c>
      <c r="J124" s="41">
        <v>0</v>
      </c>
      <c r="K124" s="29">
        <v>0.5</v>
      </c>
      <c r="L124" s="42">
        <f>(G124+H124+K124)*$L$4</f>
        <v>3.645</v>
      </c>
      <c r="M124" s="19">
        <f>(G124+H124+K124+L124)*$M$4</f>
        <v>3.97305</v>
      </c>
      <c r="N124" s="29">
        <f t="shared" si="30"/>
        <v>48.11805</v>
      </c>
      <c r="O124" s="29">
        <f t="shared" si="31"/>
        <v>625.53465</v>
      </c>
      <c r="P124" s="40" t="s">
        <v>64</v>
      </c>
    </row>
    <row r="125" s="1" customFormat="1" ht="48" outlineLevel="1" spans="1:16">
      <c r="A125" s="26">
        <v>4</v>
      </c>
      <c r="B125" s="27" t="s">
        <v>73</v>
      </c>
      <c r="C125" s="28" t="s">
        <v>74</v>
      </c>
      <c r="D125" s="27" t="s">
        <v>63</v>
      </c>
      <c r="E125" s="19">
        <v>39</v>
      </c>
      <c r="F125" s="19">
        <v>39</v>
      </c>
      <c r="G125" s="29">
        <v>18</v>
      </c>
      <c r="H125" s="29">
        <f t="shared" si="29"/>
        <v>45</v>
      </c>
      <c r="I125" s="29">
        <v>45</v>
      </c>
      <c r="J125" s="41">
        <v>0</v>
      </c>
      <c r="K125" s="29">
        <v>1</v>
      </c>
      <c r="L125" s="42">
        <f>(G125+H125+K125)*$L$4</f>
        <v>5.76</v>
      </c>
      <c r="M125" s="19">
        <f>(G125+H125+K125+L125)*$M$4</f>
        <v>6.2784</v>
      </c>
      <c r="N125" s="29">
        <f t="shared" si="30"/>
        <v>76.0384</v>
      </c>
      <c r="O125" s="29">
        <f t="shared" si="31"/>
        <v>2965.4976</v>
      </c>
      <c r="P125" s="40" t="s">
        <v>64</v>
      </c>
    </row>
    <row r="126" s="1" customFormat="1" ht="48" outlineLevel="1" spans="1:16">
      <c r="A126" s="26">
        <v>5</v>
      </c>
      <c r="B126" s="27" t="s">
        <v>75</v>
      </c>
      <c r="C126" s="28" t="s">
        <v>76</v>
      </c>
      <c r="D126" s="27" t="s">
        <v>63</v>
      </c>
      <c r="E126" s="19">
        <v>13</v>
      </c>
      <c r="F126" s="19">
        <v>13</v>
      </c>
      <c r="G126" s="30">
        <v>18</v>
      </c>
      <c r="H126" s="29">
        <f t="shared" si="29"/>
        <v>100</v>
      </c>
      <c r="I126" s="29">
        <v>100</v>
      </c>
      <c r="J126" s="41">
        <v>0</v>
      </c>
      <c r="K126" s="29">
        <v>1</v>
      </c>
      <c r="L126" s="42">
        <f>(G126+H126+K126)*$L$4</f>
        <v>10.71</v>
      </c>
      <c r="M126" s="19">
        <f>(G126+H126+K126+L126)*$M$4</f>
        <v>11.6739</v>
      </c>
      <c r="N126" s="29">
        <f t="shared" si="30"/>
        <v>141.3839</v>
      </c>
      <c r="O126" s="29">
        <f t="shared" si="31"/>
        <v>1837.9907</v>
      </c>
      <c r="P126" s="40" t="s">
        <v>64</v>
      </c>
    </row>
    <row r="127" s="1" customFormat="1" ht="48" outlineLevel="1" spans="1:16">
      <c r="A127" s="26">
        <v>6</v>
      </c>
      <c r="B127" s="27" t="s">
        <v>77</v>
      </c>
      <c r="C127" s="28" t="s">
        <v>78</v>
      </c>
      <c r="D127" s="27" t="s">
        <v>63</v>
      </c>
      <c r="E127" s="19">
        <v>13</v>
      </c>
      <c r="F127" s="19">
        <v>13</v>
      </c>
      <c r="G127" s="29">
        <v>30</v>
      </c>
      <c r="H127" s="29">
        <f t="shared" si="29"/>
        <v>450</v>
      </c>
      <c r="I127" s="29">
        <v>450</v>
      </c>
      <c r="J127" s="41">
        <v>0</v>
      </c>
      <c r="K127" s="29">
        <v>1</v>
      </c>
      <c r="L127" s="42">
        <f>(G127+H127+K127)*$L$4</f>
        <v>43.29</v>
      </c>
      <c r="M127" s="19">
        <f>(G127+H127+K127+L127)*$M$4</f>
        <v>47.1861</v>
      </c>
      <c r="N127" s="29">
        <f t="shared" si="30"/>
        <v>571.4761</v>
      </c>
      <c r="O127" s="29">
        <f t="shared" si="31"/>
        <v>7429.1893</v>
      </c>
      <c r="P127" s="40" t="s">
        <v>64</v>
      </c>
    </row>
    <row r="128" s="1" customFormat="1" ht="36" outlineLevel="1" spans="1:16">
      <c r="A128" s="26">
        <v>8</v>
      </c>
      <c r="B128" s="27" t="s">
        <v>79</v>
      </c>
      <c r="C128" s="28" t="s">
        <v>80</v>
      </c>
      <c r="D128" s="27" t="s">
        <v>63</v>
      </c>
      <c r="E128" s="19">
        <f>3*13</f>
        <v>39</v>
      </c>
      <c r="F128" s="19">
        <v>39</v>
      </c>
      <c r="G128" s="29">
        <v>15</v>
      </c>
      <c r="H128" s="29">
        <f t="shared" ref="H128:H138" si="32">I128*(1+J128)</f>
        <v>65</v>
      </c>
      <c r="I128" s="29">
        <v>65</v>
      </c>
      <c r="J128" s="41">
        <v>0</v>
      </c>
      <c r="K128" s="29">
        <v>1.5</v>
      </c>
      <c r="L128" s="42">
        <f>(G128+H128+K128)*$L$4</f>
        <v>7.335</v>
      </c>
      <c r="M128" s="19">
        <f>(G128+H128+K128+L128)*$M$4</f>
        <v>7.99515</v>
      </c>
      <c r="N128" s="29">
        <f t="shared" ref="N128:N138" si="33">G128+H128+K128+L128+M128</f>
        <v>96.83015</v>
      </c>
      <c r="O128" s="29">
        <f t="shared" ref="O128:O150" si="34">N128*E128</f>
        <v>3776.37585</v>
      </c>
      <c r="P128" s="40" t="s">
        <v>64</v>
      </c>
    </row>
    <row r="129" s="1" customFormat="1" ht="36" outlineLevel="1" spans="1:16">
      <c r="A129" s="26">
        <v>9</v>
      </c>
      <c r="B129" s="27" t="s">
        <v>81</v>
      </c>
      <c r="C129" s="28" t="s">
        <v>82</v>
      </c>
      <c r="D129" s="27" t="s">
        <v>63</v>
      </c>
      <c r="E129" s="19">
        <v>0</v>
      </c>
      <c r="F129" s="19">
        <v>13</v>
      </c>
      <c r="G129" s="29">
        <v>5</v>
      </c>
      <c r="H129" s="29">
        <f t="shared" si="32"/>
        <v>40</v>
      </c>
      <c r="I129" s="29">
        <v>40</v>
      </c>
      <c r="J129" s="41">
        <v>0</v>
      </c>
      <c r="K129" s="29">
        <v>0.5</v>
      </c>
      <c r="L129" s="42">
        <f>(G129+H129+K129)*$L$4</f>
        <v>4.095</v>
      </c>
      <c r="M129" s="19">
        <f>(G129+H129+K129+L129)*$M$4</f>
        <v>4.46355</v>
      </c>
      <c r="N129" s="29">
        <f t="shared" si="33"/>
        <v>54.05855</v>
      </c>
      <c r="O129" s="29">
        <f t="shared" si="34"/>
        <v>0</v>
      </c>
      <c r="P129" s="40" t="s">
        <v>64</v>
      </c>
    </row>
    <row r="130" s="1" customFormat="1" ht="48" outlineLevel="1" spans="1:16">
      <c r="A130" s="26">
        <v>10</v>
      </c>
      <c r="B130" s="27" t="s">
        <v>83</v>
      </c>
      <c r="C130" s="28" t="s">
        <v>84</v>
      </c>
      <c r="D130" s="27" t="s">
        <v>63</v>
      </c>
      <c r="E130" s="19">
        <f>30*13</f>
        <v>390</v>
      </c>
      <c r="F130" s="19">
        <v>260</v>
      </c>
      <c r="G130" s="29">
        <v>8</v>
      </c>
      <c r="H130" s="29">
        <f t="shared" si="32"/>
        <v>19.5</v>
      </c>
      <c r="I130" s="29">
        <v>19.5</v>
      </c>
      <c r="J130" s="41">
        <v>0</v>
      </c>
      <c r="K130" s="29">
        <v>0.5</v>
      </c>
      <c r="L130" s="42">
        <f>(G130+H130+K130)*$L$4</f>
        <v>2.52</v>
      </c>
      <c r="M130" s="19">
        <f>(G130+H130+K130+L130)*$M$4</f>
        <v>2.7468</v>
      </c>
      <c r="N130" s="29">
        <f t="shared" si="33"/>
        <v>33.2668</v>
      </c>
      <c r="O130" s="29">
        <f t="shared" si="34"/>
        <v>12974.052</v>
      </c>
      <c r="P130" s="40" t="s">
        <v>85</v>
      </c>
    </row>
    <row r="131" s="1" customFormat="1" ht="48" outlineLevel="1" spans="1:16">
      <c r="A131" s="26">
        <v>11</v>
      </c>
      <c r="B131" s="27" t="s">
        <v>86</v>
      </c>
      <c r="C131" s="28" t="s">
        <v>87</v>
      </c>
      <c r="D131" s="27" t="s">
        <v>63</v>
      </c>
      <c r="E131" s="19">
        <v>0</v>
      </c>
      <c r="F131" s="19">
        <v>13</v>
      </c>
      <c r="G131" s="29">
        <v>8</v>
      </c>
      <c r="H131" s="29">
        <f t="shared" si="32"/>
        <v>19.5</v>
      </c>
      <c r="I131" s="29">
        <v>19.5</v>
      </c>
      <c r="J131" s="41">
        <v>0</v>
      </c>
      <c r="K131" s="29">
        <v>0.5</v>
      </c>
      <c r="L131" s="42">
        <f>(G131+H131+K131)*$L$4</f>
        <v>2.52</v>
      </c>
      <c r="M131" s="19">
        <f>(G131+H131+K131+L131)*$M$4</f>
        <v>2.7468</v>
      </c>
      <c r="N131" s="29">
        <f t="shared" si="33"/>
        <v>33.2668</v>
      </c>
      <c r="O131" s="29">
        <f t="shared" si="34"/>
        <v>0</v>
      </c>
      <c r="P131" s="40" t="s">
        <v>85</v>
      </c>
    </row>
    <row r="132" s="1" customFormat="1" ht="48" outlineLevel="1" spans="1:16">
      <c r="A132" s="26">
        <v>12</v>
      </c>
      <c r="B132" s="27" t="s">
        <v>88</v>
      </c>
      <c r="C132" s="28" t="s">
        <v>89</v>
      </c>
      <c r="D132" s="27" t="s">
        <v>63</v>
      </c>
      <c r="E132" s="19">
        <v>0</v>
      </c>
      <c r="F132" s="19">
        <v>13</v>
      </c>
      <c r="G132" s="29">
        <v>8</v>
      </c>
      <c r="H132" s="29">
        <f t="shared" si="32"/>
        <v>19.5</v>
      </c>
      <c r="I132" s="29">
        <v>19.5</v>
      </c>
      <c r="J132" s="41">
        <v>0</v>
      </c>
      <c r="K132" s="29">
        <v>0.5</v>
      </c>
      <c r="L132" s="42">
        <f>(G132+H132+K132)*$L$4</f>
        <v>2.52</v>
      </c>
      <c r="M132" s="19">
        <f>(G132+H132+K132+L132)*$M$4</f>
        <v>2.7468</v>
      </c>
      <c r="N132" s="29">
        <f t="shared" si="33"/>
        <v>33.2668</v>
      </c>
      <c r="O132" s="29">
        <f t="shared" si="34"/>
        <v>0</v>
      </c>
      <c r="P132" s="40" t="s">
        <v>85</v>
      </c>
    </row>
    <row r="133" s="1" customFormat="1" ht="48" outlineLevel="1" spans="1:16">
      <c r="A133" s="26">
        <v>13</v>
      </c>
      <c r="B133" s="27" t="s">
        <v>90</v>
      </c>
      <c r="C133" s="28" t="s">
        <v>91</v>
      </c>
      <c r="D133" s="27" t="s">
        <v>63</v>
      </c>
      <c r="E133" s="19">
        <v>0</v>
      </c>
      <c r="F133" s="19">
        <v>13</v>
      </c>
      <c r="G133" s="29">
        <v>8</v>
      </c>
      <c r="H133" s="29">
        <f t="shared" si="32"/>
        <v>30</v>
      </c>
      <c r="I133" s="29">
        <v>30</v>
      </c>
      <c r="J133" s="41">
        <v>0</v>
      </c>
      <c r="K133" s="29">
        <v>0.5</v>
      </c>
      <c r="L133" s="42">
        <f>(G133+H133+K133)*$L$4</f>
        <v>3.465</v>
      </c>
      <c r="M133" s="19">
        <f>(G133+H133+K133+L133)*$M$4</f>
        <v>3.77685</v>
      </c>
      <c r="N133" s="29">
        <f t="shared" si="33"/>
        <v>45.74185</v>
      </c>
      <c r="O133" s="29">
        <f t="shared" si="34"/>
        <v>0</v>
      </c>
      <c r="P133" s="40" t="s">
        <v>85</v>
      </c>
    </row>
    <row r="134" s="1" customFormat="1" ht="48" outlineLevel="1" spans="1:16">
      <c r="A134" s="26">
        <v>14</v>
      </c>
      <c r="B134" s="27" t="s">
        <v>92</v>
      </c>
      <c r="C134" s="28" t="s">
        <v>93</v>
      </c>
      <c r="D134" s="27" t="s">
        <v>63</v>
      </c>
      <c r="E134" s="19">
        <v>0</v>
      </c>
      <c r="F134" s="19">
        <v>13</v>
      </c>
      <c r="G134" s="29">
        <v>8</v>
      </c>
      <c r="H134" s="29">
        <f t="shared" si="32"/>
        <v>30</v>
      </c>
      <c r="I134" s="29">
        <v>30</v>
      </c>
      <c r="J134" s="41">
        <v>0</v>
      </c>
      <c r="K134" s="29">
        <v>0.5</v>
      </c>
      <c r="L134" s="42">
        <f>(G134+H134+K134)*$L$4</f>
        <v>3.465</v>
      </c>
      <c r="M134" s="19">
        <f>(G134+H134+K134+L134)*$M$4</f>
        <v>3.77685</v>
      </c>
      <c r="N134" s="29">
        <f t="shared" si="33"/>
        <v>45.74185</v>
      </c>
      <c r="O134" s="29">
        <f t="shared" si="34"/>
        <v>0</v>
      </c>
      <c r="P134" s="40" t="s">
        <v>85</v>
      </c>
    </row>
    <row r="135" s="1" customFormat="1" ht="48" outlineLevel="1" spans="1:16">
      <c r="A135" s="26">
        <v>15</v>
      </c>
      <c r="B135" s="27" t="s">
        <v>94</v>
      </c>
      <c r="C135" s="28" t="s">
        <v>95</v>
      </c>
      <c r="D135" s="27" t="s">
        <v>63</v>
      </c>
      <c r="E135" s="19">
        <f>2*13</f>
        <v>26</v>
      </c>
      <c r="F135" s="19">
        <v>13</v>
      </c>
      <c r="G135" s="29">
        <v>8</v>
      </c>
      <c r="H135" s="29">
        <f t="shared" si="32"/>
        <v>30</v>
      </c>
      <c r="I135" s="29">
        <v>30</v>
      </c>
      <c r="J135" s="41">
        <v>0</v>
      </c>
      <c r="K135" s="29">
        <v>0.5</v>
      </c>
      <c r="L135" s="42">
        <f>(G135+H135+K135)*$L$4</f>
        <v>3.465</v>
      </c>
      <c r="M135" s="19">
        <f>(G135+H135+K135+L135)*$M$4</f>
        <v>3.77685</v>
      </c>
      <c r="N135" s="29">
        <f t="shared" si="33"/>
        <v>45.74185</v>
      </c>
      <c r="O135" s="29">
        <f t="shared" si="34"/>
        <v>1189.2881</v>
      </c>
      <c r="P135" s="40" t="s">
        <v>85</v>
      </c>
    </row>
    <row r="136" s="1" customFormat="1" ht="48" outlineLevel="1" spans="1:16">
      <c r="A136" s="26">
        <v>16</v>
      </c>
      <c r="B136" s="27" t="s">
        <v>96</v>
      </c>
      <c r="C136" s="28" t="s">
        <v>97</v>
      </c>
      <c r="D136" s="27" t="s">
        <v>63</v>
      </c>
      <c r="E136" s="19">
        <v>0</v>
      </c>
      <c r="F136" s="19">
        <v>13</v>
      </c>
      <c r="G136" s="29">
        <v>8</v>
      </c>
      <c r="H136" s="29">
        <f t="shared" si="32"/>
        <v>30</v>
      </c>
      <c r="I136" s="29">
        <v>30</v>
      </c>
      <c r="J136" s="41">
        <v>0</v>
      </c>
      <c r="K136" s="29">
        <v>0.5</v>
      </c>
      <c r="L136" s="42">
        <f>(G136+H136+K136)*$L$4</f>
        <v>3.465</v>
      </c>
      <c r="M136" s="19">
        <f>(G136+H136+K136+L136)*$M$4</f>
        <v>3.77685</v>
      </c>
      <c r="N136" s="29">
        <f t="shared" si="33"/>
        <v>45.74185</v>
      </c>
      <c r="O136" s="29">
        <f t="shared" si="34"/>
        <v>0</v>
      </c>
      <c r="P136" s="40" t="s">
        <v>85</v>
      </c>
    </row>
    <row r="137" s="1" customFormat="1" ht="48" outlineLevel="1" spans="1:16">
      <c r="A137" s="26">
        <v>17</v>
      </c>
      <c r="B137" s="27" t="s">
        <v>98</v>
      </c>
      <c r="C137" s="28" t="s">
        <v>99</v>
      </c>
      <c r="D137" s="27" t="s">
        <v>63</v>
      </c>
      <c r="E137" s="19">
        <v>0</v>
      </c>
      <c r="F137" s="19">
        <v>13</v>
      </c>
      <c r="G137" s="29">
        <v>8</v>
      </c>
      <c r="H137" s="29">
        <f t="shared" si="32"/>
        <v>18</v>
      </c>
      <c r="I137" s="29">
        <v>18</v>
      </c>
      <c r="J137" s="41">
        <v>0</v>
      </c>
      <c r="K137" s="29">
        <v>0.5</v>
      </c>
      <c r="L137" s="42">
        <f>(G137+H137+K137)*$L$4</f>
        <v>2.385</v>
      </c>
      <c r="M137" s="19">
        <f>(G137+H137+K137+L137)*$M$4</f>
        <v>2.59965</v>
      </c>
      <c r="N137" s="29">
        <f t="shared" si="33"/>
        <v>31.48465</v>
      </c>
      <c r="O137" s="29">
        <f t="shared" si="34"/>
        <v>0</v>
      </c>
      <c r="P137" s="40" t="s">
        <v>85</v>
      </c>
    </row>
    <row r="138" s="1" customFormat="1" ht="48" outlineLevel="1" spans="1:16">
      <c r="A138" s="26">
        <v>18</v>
      </c>
      <c r="B138" s="27" t="s">
        <v>100</v>
      </c>
      <c r="C138" s="28" t="s">
        <v>101</v>
      </c>
      <c r="D138" s="27" t="s">
        <v>63</v>
      </c>
      <c r="E138" s="19">
        <v>39</v>
      </c>
      <c r="F138" s="19">
        <v>39</v>
      </c>
      <c r="G138" s="29">
        <v>8</v>
      </c>
      <c r="H138" s="29">
        <f t="shared" si="32"/>
        <v>35</v>
      </c>
      <c r="I138" s="29">
        <v>35</v>
      </c>
      <c r="J138" s="41">
        <v>0</v>
      </c>
      <c r="K138" s="29">
        <v>0.5</v>
      </c>
      <c r="L138" s="42">
        <f>(G138+H138+K138)*$L$4</f>
        <v>3.915</v>
      </c>
      <c r="M138" s="19">
        <f>(G138+H138+K138+L138)*$M$4</f>
        <v>4.26735</v>
      </c>
      <c r="N138" s="29">
        <f t="shared" si="33"/>
        <v>51.68235</v>
      </c>
      <c r="O138" s="29">
        <f t="shared" si="34"/>
        <v>2015.61165</v>
      </c>
      <c r="P138" s="40" t="s">
        <v>85</v>
      </c>
    </row>
    <row r="139" s="1" customFormat="1" ht="48" outlineLevel="1" spans="1:16">
      <c r="A139" s="26">
        <v>19</v>
      </c>
      <c r="B139" s="27" t="s">
        <v>102</v>
      </c>
      <c r="C139" s="28" t="s">
        <v>103</v>
      </c>
      <c r="D139" s="27" t="s">
        <v>63</v>
      </c>
      <c r="E139" s="19">
        <v>0</v>
      </c>
      <c r="F139" s="19">
        <v>39</v>
      </c>
      <c r="G139" s="29">
        <v>8</v>
      </c>
      <c r="H139" s="29">
        <f t="shared" ref="H139:H148" si="35">I139*(1+J139)</f>
        <v>38</v>
      </c>
      <c r="I139" s="29">
        <v>38</v>
      </c>
      <c r="J139" s="41">
        <v>0</v>
      </c>
      <c r="K139" s="29">
        <v>0.5</v>
      </c>
      <c r="L139" s="42">
        <f>(G139+H139+K139)*$L$4</f>
        <v>4.185</v>
      </c>
      <c r="M139" s="19">
        <f>(G139+H139+K139+L139)*$M$4</f>
        <v>4.56165</v>
      </c>
      <c r="N139" s="29">
        <f t="shared" ref="N139:N148" si="36">G139+H139+K139+L139+M139</f>
        <v>55.24665</v>
      </c>
      <c r="O139" s="29">
        <f t="shared" si="34"/>
        <v>0</v>
      </c>
      <c r="P139" s="40" t="s">
        <v>85</v>
      </c>
    </row>
    <row r="140" s="1" customFormat="1" ht="48" outlineLevel="1" spans="1:16">
      <c r="A140" s="26">
        <v>20</v>
      </c>
      <c r="B140" s="27" t="s">
        <v>104</v>
      </c>
      <c r="C140" s="28" t="s">
        <v>105</v>
      </c>
      <c r="D140" s="27" t="s">
        <v>63</v>
      </c>
      <c r="E140" s="19">
        <v>0</v>
      </c>
      <c r="F140" s="19">
        <v>26</v>
      </c>
      <c r="G140" s="29">
        <v>8</v>
      </c>
      <c r="H140" s="29">
        <f t="shared" si="35"/>
        <v>30</v>
      </c>
      <c r="I140" s="29">
        <v>30</v>
      </c>
      <c r="J140" s="41">
        <v>0</v>
      </c>
      <c r="K140" s="29">
        <v>0.5</v>
      </c>
      <c r="L140" s="42">
        <f>(G140+H140+K140)*$L$4</f>
        <v>3.465</v>
      </c>
      <c r="M140" s="19">
        <f>(G140+H140+K140+L140)*$M$4</f>
        <v>3.77685</v>
      </c>
      <c r="N140" s="29">
        <f t="shared" si="36"/>
        <v>45.74185</v>
      </c>
      <c r="O140" s="29">
        <f t="shared" si="34"/>
        <v>0</v>
      </c>
      <c r="P140" s="40" t="s">
        <v>85</v>
      </c>
    </row>
    <row r="141" s="1" customFormat="1" ht="48" outlineLevel="1" spans="1:16">
      <c r="A141" s="26">
        <v>21</v>
      </c>
      <c r="B141" s="27" t="s">
        <v>106</v>
      </c>
      <c r="C141" s="28" t="s">
        <v>107</v>
      </c>
      <c r="D141" s="27" t="s">
        <v>63</v>
      </c>
      <c r="E141" s="19">
        <v>0</v>
      </c>
      <c r="F141" s="19">
        <v>13</v>
      </c>
      <c r="G141" s="29">
        <v>8</v>
      </c>
      <c r="H141" s="29">
        <f t="shared" si="35"/>
        <v>30</v>
      </c>
      <c r="I141" s="29">
        <v>30</v>
      </c>
      <c r="J141" s="41">
        <v>0</v>
      </c>
      <c r="K141" s="29">
        <v>0.5</v>
      </c>
      <c r="L141" s="42">
        <f>(G141+H141+K141)*$L$4</f>
        <v>3.465</v>
      </c>
      <c r="M141" s="19">
        <f>(G141+H141+K141+L141)*$M$4</f>
        <v>3.77685</v>
      </c>
      <c r="N141" s="29">
        <f t="shared" si="36"/>
        <v>45.74185</v>
      </c>
      <c r="O141" s="29">
        <f t="shared" si="34"/>
        <v>0</v>
      </c>
      <c r="P141" s="40" t="s">
        <v>85</v>
      </c>
    </row>
    <row r="142" s="1" customFormat="1" ht="48" outlineLevel="1" spans="1:16">
      <c r="A142" s="26">
        <v>22</v>
      </c>
      <c r="B142" s="27" t="s">
        <v>108</v>
      </c>
      <c r="C142" s="28" t="s">
        <v>109</v>
      </c>
      <c r="D142" s="27" t="s">
        <v>63</v>
      </c>
      <c r="E142" s="19">
        <f>3*13</f>
        <v>39</v>
      </c>
      <c r="F142" s="19">
        <v>39</v>
      </c>
      <c r="G142" s="29">
        <v>8</v>
      </c>
      <c r="H142" s="29">
        <f t="shared" si="35"/>
        <v>17</v>
      </c>
      <c r="I142" s="29">
        <v>17</v>
      </c>
      <c r="J142" s="41">
        <v>0</v>
      </c>
      <c r="K142" s="29">
        <v>0.5</v>
      </c>
      <c r="L142" s="42">
        <f>(G142+H142+K142)*$L$4</f>
        <v>2.295</v>
      </c>
      <c r="M142" s="19">
        <f>(G142+H142+K142+L142)*$M$4</f>
        <v>2.50155</v>
      </c>
      <c r="N142" s="29">
        <f t="shared" si="36"/>
        <v>30.29655</v>
      </c>
      <c r="O142" s="29">
        <f t="shared" si="34"/>
        <v>1181.56545</v>
      </c>
      <c r="P142" s="40" t="s">
        <v>85</v>
      </c>
    </row>
    <row r="143" s="1" customFormat="1" ht="48" outlineLevel="1" spans="1:16">
      <c r="A143" s="26">
        <v>23</v>
      </c>
      <c r="B143" s="27" t="s">
        <v>110</v>
      </c>
      <c r="C143" s="28" t="s">
        <v>111</v>
      </c>
      <c r="D143" s="27" t="s">
        <v>63</v>
      </c>
      <c r="E143" s="19">
        <f>4*13</f>
        <v>52</v>
      </c>
      <c r="F143" s="19">
        <v>52</v>
      </c>
      <c r="G143" s="29">
        <v>8</v>
      </c>
      <c r="H143" s="29">
        <f t="shared" si="35"/>
        <v>20</v>
      </c>
      <c r="I143" s="29">
        <v>20</v>
      </c>
      <c r="J143" s="41">
        <v>0</v>
      </c>
      <c r="K143" s="29">
        <v>0.5</v>
      </c>
      <c r="L143" s="42">
        <f>(G143+H143+K143)*$L$4</f>
        <v>2.565</v>
      </c>
      <c r="M143" s="19">
        <f>(G143+H143+K143+L143)*$M$4</f>
        <v>2.79585</v>
      </c>
      <c r="N143" s="29">
        <f t="shared" si="36"/>
        <v>33.86085</v>
      </c>
      <c r="O143" s="29">
        <f t="shared" si="34"/>
        <v>1760.7642</v>
      </c>
      <c r="P143" s="40" t="s">
        <v>85</v>
      </c>
    </row>
    <row r="144" s="1" customFormat="1" ht="48" outlineLevel="1" spans="1:16">
      <c r="A144" s="26">
        <v>24</v>
      </c>
      <c r="B144" s="27" t="s">
        <v>112</v>
      </c>
      <c r="C144" s="28" t="s">
        <v>113</v>
      </c>
      <c r="D144" s="27" t="s">
        <v>63</v>
      </c>
      <c r="E144" s="19">
        <f>1*13</f>
        <v>13</v>
      </c>
      <c r="F144" s="19">
        <v>26</v>
      </c>
      <c r="G144" s="29">
        <v>8</v>
      </c>
      <c r="H144" s="29">
        <f t="shared" si="35"/>
        <v>29.5</v>
      </c>
      <c r="I144" s="29">
        <v>29.5</v>
      </c>
      <c r="J144" s="41">
        <v>0</v>
      </c>
      <c r="K144" s="29">
        <v>0.5</v>
      </c>
      <c r="L144" s="42">
        <f>(G144+H144+K144)*$L$4</f>
        <v>3.42</v>
      </c>
      <c r="M144" s="19">
        <f>(G144+H144+K144+L144)*$M$4</f>
        <v>3.7278</v>
      </c>
      <c r="N144" s="29">
        <f t="shared" si="36"/>
        <v>45.1478</v>
      </c>
      <c r="O144" s="29">
        <f t="shared" si="34"/>
        <v>586.9214</v>
      </c>
      <c r="P144" s="40" t="s">
        <v>85</v>
      </c>
    </row>
    <row r="145" s="1" customFormat="1" ht="48" outlineLevel="1" spans="1:16">
      <c r="A145" s="26">
        <v>25</v>
      </c>
      <c r="B145" s="27" t="s">
        <v>114</v>
      </c>
      <c r="C145" s="28" t="s">
        <v>115</v>
      </c>
      <c r="D145" s="27" t="s">
        <v>63</v>
      </c>
      <c r="E145" s="19">
        <v>0</v>
      </c>
      <c r="F145" s="19">
        <v>13</v>
      </c>
      <c r="G145" s="29">
        <v>10</v>
      </c>
      <c r="H145" s="29">
        <f t="shared" si="35"/>
        <v>80</v>
      </c>
      <c r="I145" s="29">
        <v>80</v>
      </c>
      <c r="J145" s="41">
        <v>0</v>
      </c>
      <c r="K145" s="29">
        <v>0.5</v>
      </c>
      <c r="L145" s="42">
        <f>(G145+H145+K145)*$L$4</f>
        <v>8.145</v>
      </c>
      <c r="M145" s="19">
        <f>(G145+H145+K145+L145)*$M$4</f>
        <v>8.87805</v>
      </c>
      <c r="N145" s="29">
        <f t="shared" si="36"/>
        <v>107.52305</v>
      </c>
      <c r="O145" s="29">
        <f t="shared" si="34"/>
        <v>0</v>
      </c>
      <c r="P145" s="40" t="s">
        <v>116</v>
      </c>
    </row>
    <row r="146" s="1" customFormat="1" ht="60" outlineLevel="1" spans="1:16">
      <c r="A146" s="26">
        <v>26</v>
      </c>
      <c r="B146" s="27" t="s">
        <v>117</v>
      </c>
      <c r="C146" s="28" t="s">
        <v>118</v>
      </c>
      <c r="D146" s="27" t="s">
        <v>63</v>
      </c>
      <c r="E146" s="19">
        <v>0</v>
      </c>
      <c r="F146" s="19">
        <v>13</v>
      </c>
      <c r="G146" s="29">
        <v>10</v>
      </c>
      <c r="H146" s="29">
        <f t="shared" si="35"/>
        <v>50</v>
      </c>
      <c r="I146" s="29">
        <v>50</v>
      </c>
      <c r="J146" s="41">
        <v>0</v>
      </c>
      <c r="K146" s="29">
        <v>0.5</v>
      </c>
      <c r="L146" s="42">
        <f>(G146+H146+K146)*$L$4</f>
        <v>5.445</v>
      </c>
      <c r="M146" s="19">
        <f>(G146+H146+K146+L146)*$M$4</f>
        <v>5.93505</v>
      </c>
      <c r="N146" s="29">
        <f t="shared" si="36"/>
        <v>71.88005</v>
      </c>
      <c r="O146" s="29">
        <f t="shared" si="34"/>
        <v>0</v>
      </c>
      <c r="P146" s="40" t="s">
        <v>119</v>
      </c>
    </row>
    <row r="147" s="1" customFormat="1" ht="36" outlineLevel="1" spans="1:16">
      <c r="A147" s="26">
        <v>28</v>
      </c>
      <c r="B147" s="27" t="s">
        <v>120</v>
      </c>
      <c r="C147" s="28" t="s">
        <v>121</v>
      </c>
      <c r="D147" s="27" t="s">
        <v>63</v>
      </c>
      <c r="E147" s="19">
        <f>7*13</f>
        <v>91</v>
      </c>
      <c r="F147" s="19">
        <v>78</v>
      </c>
      <c r="G147" s="29">
        <v>8</v>
      </c>
      <c r="H147" s="29">
        <f t="shared" si="35"/>
        <v>12</v>
      </c>
      <c r="I147" s="29">
        <v>12</v>
      </c>
      <c r="J147" s="41">
        <v>0</v>
      </c>
      <c r="K147" s="29">
        <v>0.5</v>
      </c>
      <c r="L147" s="42">
        <f>(G147+H147+K147)*$L$4</f>
        <v>1.845</v>
      </c>
      <c r="M147" s="19">
        <f>(G147+H147+K147+L147)*$M$4</f>
        <v>2.01105</v>
      </c>
      <c r="N147" s="29">
        <f t="shared" si="36"/>
        <v>24.35605</v>
      </c>
      <c r="O147" s="29">
        <f t="shared" si="34"/>
        <v>2216.40055</v>
      </c>
      <c r="P147" s="40" t="s">
        <v>85</v>
      </c>
    </row>
    <row r="148" s="1" customFormat="1" ht="36" outlineLevel="1" spans="1:16">
      <c r="A148" s="26">
        <v>30</v>
      </c>
      <c r="B148" s="27" t="s">
        <v>122</v>
      </c>
      <c r="C148" s="28" t="s">
        <v>123</v>
      </c>
      <c r="D148" s="27" t="s">
        <v>63</v>
      </c>
      <c r="E148" s="19">
        <f>2*13</f>
        <v>26</v>
      </c>
      <c r="F148" s="19">
        <v>52</v>
      </c>
      <c r="G148" s="29">
        <v>8</v>
      </c>
      <c r="H148" s="29">
        <f t="shared" si="35"/>
        <v>33</v>
      </c>
      <c r="I148" s="29">
        <v>33</v>
      </c>
      <c r="J148" s="41">
        <v>0</v>
      </c>
      <c r="K148" s="29">
        <v>0.5</v>
      </c>
      <c r="L148" s="42">
        <f>(G148+H148+K148)*$L$4</f>
        <v>3.735</v>
      </c>
      <c r="M148" s="19">
        <f>(G148+H148+K148+L148)*$M$4</f>
        <v>4.07115</v>
      </c>
      <c r="N148" s="29">
        <f t="shared" si="36"/>
        <v>49.30615</v>
      </c>
      <c r="O148" s="29">
        <f t="shared" si="34"/>
        <v>1281.9599</v>
      </c>
      <c r="P148" s="40" t="s">
        <v>85</v>
      </c>
    </row>
    <row r="149" s="1" customFormat="1" spans="1:16">
      <c r="A149" s="26">
        <v>36</v>
      </c>
      <c r="B149" s="31" t="s">
        <v>124</v>
      </c>
      <c r="C149" s="31"/>
      <c r="D149" s="31" t="s">
        <v>125</v>
      </c>
      <c r="E149" s="32"/>
      <c r="F149" s="32"/>
      <c r="G149" s="26"/>
      <c r="H149" s="32"/>
      <c r="I149" s="32"/>
      <c r="J149" s="43"/>
      <c r="K149" s="32"/>
      <c r="L149" s="42"/>
      <c r="M149" s="19"/>
      <c r="N149" s="29"/>
      <c r="O149" s="29">
        <f>SUM(O121:O148)</f>
        <v>45772.14655</v>
      </c>
      <c r="P149" s="40"/>
    </row>
    <row r="150" s="1" customFormat="1" ht="48" spans="1:16">
      <c r="A150" s="26"/>
      <c r="B150" s="27" t="s">
        <v>131</v>
      </c>
      <c r="C150" s="28" t="s">
        <v>132</v>
      </c>
      <c r="D150" s="27" t="s">
        <v>63</v>
      </c>
      <c r="E150" s="19">
        <v>78</v>
      </c>
      <c r="F150" s="19">
        <v>260</v>
      </c>
      <c r="G150" s="29">
        <v>8</v>
      </c>
      <c r="H150" s="29">
        <v>10</v>
      </c>
      <c r="I150" s="29">
        <v>19.5</v>
      </c>
      <c r="J150" s="41">
        <v>0</v>
      </c>
      <c r="K150" s="29">
        <v>0.5</v>
      </c>
      <c r="L150" s="42">
        <f>(G150+H150+K150)*$L$4</f>
        <v>1.665</v>
      </c>
      <c r="M150" s="19">
        <f>(G150+H150+K150+L150)*$M$4</f>
        <v>1.81485</v>
      </c>
      <c r="N150" s="29">
        <f>G150+H150+K150+L150+M150</f>
        <v>21.97985</v>
      </c>
      <c r="O150" s="29">
        <f>N150*E150</f>
        <v>1714.4283</v>
      </c>
      <c r="P150" s="40" t="s">
        <v>133</v>
      </c>
    </row>
    <row r="151" s="1" customFormat="1" ht="83" customHeight="1" spans="1:16">
      <c r="A151" s="26"/>
      <c r="B151" s="27" t="s">
        <v>134</v>
      </c>
      <c r="C151" s="28"/>
      <c r="D151" s="27" t="s">
        <v>63</v>
      </c>
      <c r="E151" s="19">
        <v>-442</v>
      </c>
      <c r="F151" s="19"/>
      <c r="G151" s="29"/>
      <c r="H151" s="29"/>
      <c r="I151" s="29"/>
      <c r="J151" s="41"/>
      <c r="K151" s="29"/>
      <c r="L151" s="42"/>
      <c r="M151" s="19"/>
      <c r="N151" s="29">
        <v>5</v>
      </c>
      <c r="O151" s="29">
        <f>N151*E151</f>
        <v>-2210</v>
      </c>
      <c r="P151" s="40" t="s">
        <v>135</v>
      </c>
    </row>
    <row r="152" s="1" customFormat="1" ht="27" customHeight="1" spans="1:16">
      <c r="A152" s="44"/>
      <c r="B152" s="31" t="s">
        <v>9</v>
      </c>
      <c r="C152" s="44"/>
      <c r="D152" s="44"/>
      <c r="E152" s="32"/>
      <c r="F152" s="32"/>
      <c r="G152" s="26"/>
      <c r="H152" s="32"/>
      <c r="I152" s="32"/>
      <c r="J152" s="43"/>
      <c r="K152" s="32"/>
      <c r="L152" s="32"/>
      <c r="M152" s="32"/>
      <c r="N152" s="45"/>
      <c r="O152" s="45">
        <f>O149+O119+O91+O63+O35+O150+O151</f>
        <v>248050.1959</v>
      </c>
      <c r="P152" s="44"/>
    </row>
  </sheetData>
  <autoFilter xmlns:etc="http://www.wps.cn/officeDocument/2017/etCustomData" ref="A3:P152" etc:filterBottomFollowUsedRange="0">
    <extLst/>
  </autoFilter>
  <mergeCells count="12">
    <mergeCell ref="A1:P1"/>
    <mergeCell ref="G2:M2"/>
    <mergeCell ref="A2:A4"/>
    <mergeCell ref="B2:B4"/>
    <mergeCell ref="C2:C4"/>
    <mergeCell ref="D2:D4"/>
    <mergeCell ref="E2:E4"/>
    <mergeCell ref="G3:G4"/>
    <mergeCell ref="K3:K4"/>
    <mergeCell ref="N2:N4"/>
    <mergeCell ref="O2:O4"/>
    <mergeCell ref="P2:P4"/>
  </mergeCells>
  <dataValidations count="1">
    <dataValidation type="list" allowBlank="1" showInputMessage="1" showErrorMessage="1" sqref="D6:D12 D37:D41 D65:D69 D93:D97 D121:D126">
      <formula1>"m,m²,樘,套,件,项,个"</formula1>
    </dataValidation>
  </dataValidation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结算汇总表</vt:lpstr>
      <vt:lpstr>安装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333</dc:creator>
  <cp:lastModifiedBy>Administrator</cp:lastModifiedBy>
  <dcterms:created xsi:type="dcterms:W3CDTF">2022-09-22T08:35:00Z</dcterms:created>
  <dcterms:modified xsi:type="dcterms:W3CDTF">2024-12-25T02:05:33Z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0002AD39E03546D2B6237E084CAEE2F1_13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