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703" firstSheet="2" activeTab="2"/>
  </bookViews>
  <sheets>
    <sheet name="报价说明" sheetId="91" r:id="rId1"/>
    <sheet name="开元壹号62地块50公寓楼智能化工程汇总表" sheetId="92" r:id="rId2"/>
    <sheet name="开元壹号62地块50公寓楼智能化工程清单报价表" sheetId="89" r:id="rId3"/>
  </sheets>
  <definedNames>
    <definedName name="_xlnm._FilterDatabase" localSheetId="2" hidden="1">开元壹号62地块50公寓楼智能化工程清单报价表!$A$3:$M$154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<sst xmlns="http://schemas.openxmlformats.org/spreadsheetml/2006/main" count="637" uniqueCount="372">
  <si>
    <t>工程量清单报价说明</t>
  </si>
  <si>
    <t>一、工程概况:</t>
  </si>
  <si>
    <t>工程概况开元壹号62地块50公寓楼智能化工程。</t>
  </si>
  <si>
    <t>其他事项：
（1）施工现场的实际情况：投标单位自行勘察。
（2）交通运输情况：投标单位自行勘察。
（3）自然地理条件及环境保护要求：见招标文件中合同条款。
（4）施工工期：见招标文件/合同文件。
（5）水电接口：甲方现场协调水电接驳点，自行接驳、水电费在综合单价内已包括。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</si>
  <si>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</si>
  <si>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</si>
  <si>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郑州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</si>
  <si>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</si>
  <si>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投标人应仔细检查投标总报价各部分的金额合计应等于总金额。</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</si>
  <si>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</si>
  <si>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</si>
  <si>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增值税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</si>
  <si>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</si>
  <si>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</si>
  <si>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</si>
  <si>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四、其他计价说明</t>
  </si>
  <si>
    <t>包含系统实施所需的所有配件辅料。</t>
  </si>
  <si>
    <t>包含系统应用全部正版软件。</t>
  </si>
  <si>
    <t>包含各系统调试测试费用。</t>
  </si>
  <si>
    <t>不含等电位接地箱。</t>
  </si>
  <si>
    <t>不含防静电地板。</t>
  </si>
  <si>
    <t>IC卡按每户2张+预留50张计入。</t>
  </si>
  <si>
    <t>以下内容为空白。</t>
  </si>
  <si>
    <t>开元壹号62地块50公寓楼智能化工程汇总表</t>
  </si>
  <si>
    <t>序号</t>
  </si>
  <si>
    <t>名称</t>
  </si>
  <si>
    <t>单位</t>
  </si>
  <si>
    <t>小计（元）</t>
  </si>
  <si>
    <t>备注</t>
  </si>
  <si>
    <t>一</t>
  </si>
  <si>
    <t>云对讲系统小计</t>
  </si>
  <si>
    <t>元</t>
  </si>
  <si>
    <t>二</t>
  </si>
  <si>
    <t>视频监控系统小计</t>
  </si>
  <si>
    <t>三</t>
  </si>
  <si>
    <t>电子巡更系统小计</t>
  </si>
  <si>
    <t>四</t>
  </si>
  <si>
    <t>门禁管理系统小计</t>
  </si>
  <si>
    <t>五</t>
  </si>
  <si>
    <t>停车场管理系统小计</t>
  </si>
  <si>
    <t>六</t>
  </si>
  <si>
    <t>人行管理系统小计</t>
  </si>
  <si>
    <t>七</t>
  </si>
  <si>
    <t>电梯五方通话系统小计</t>
  </si>
  <si>
    <t>八</t>
  </si>
  <si>
    <t>一卡通系统小计</t>
  </si>
  <si>
    <t>九</t>
  </si>
  <si>
    <t>背景音乐系统小计</t>
  </si>
  <si>
    <t>十</t>
  </si>
  <si>
    <t>信息发布系统小计</t>
  </si>
  <si>
    <t>十一</t>
  </si>
  <si>
    <t>机房工程小计</t>
  </si>
  <si>
    <t>十二</t>
  </si>
  <si>
    <t>室外管网工程小计</t>
  </si>
  <si>
    <t>十三</t>
  </si>
  <si>
    <t>各系统接入浩德物业管理平台的软件开发费用</t>
  </si>
  <si>
    <t>十四</t>
  </si>
  <si>
    <t>合计</t>
  </si>
  <si>
    <t>开元壹号62地块50公寓楼智能化工程清单报价表</t>
  </si>
  <si>
    <t>工程项目名称</t>
  </si>
  <si>
    <t>工程内容</t>
  </si>
  <si>
    <t>工程量
g</t>
  </si>
  <si>
    <t>其中：各子项构成（元）</t>
  </si>
  <si>
    <t>含税综合单价(元)
f=(a+b+c+d+e)</t>
  </si>
  <si>
    <t>含税合价(元)=g*f</t>
  </si>
  <si>
    <t>品牌型号</t>
  </si>
  <si>
    <t>人工费
a</t>
  </si>
  <si>
    <t>主材费
b</t>
  </si>
  <si>
    <t>机械、辅材及其他c</t>
  </si>
  <si>
    <t>管理费及利润
d=(a+b+c)*费率</t>
  </si>
  <si>
    <t>税金
e=(a+b+c+d)*费率</t>
  </si>
  <si>
    <t>一、云对讲系统小计</t>
  </si>
  <si>
    <t>云对讲服务器</t>
  </si>
  <si>
    <t>1.名称：配合云对讲软件使用</t>
  </si>
  <si>
    <t>台</t>
  </si>
  <si>
    <t>麦驰（MC-786）</t>
  </si>
  <si>
    <t>中心管理机</t>
  </si>
  <si>
    <t>名称：中心管理机
2.规格：液晶屏，铝合金豪华面板，防水、防人为破坏，含电源
3.含安装和相关配件、辅材,相关调试，未详尽处满足图纸设计、满足相关规范要求</t>
  </si>
  <si>
    <t>麦驰（MC-787）</t>
  </si>
  <si>
    <t>壁挂式云对讲主机</t>
  </si>
  <si>
    <t>1.名称：壁挂式云对讲主机
2.规格：4寸，液晶屏；电容式触摸屏，具有人脸识别、二维码、刷卡、密码、蓝牙功能；配防雨罩
3.含安装和相关配件、辅材,相关调试，未详尽处满足图纸设计、满足相关规范要求</t>
  </si>
  <si>
    <t>麦驰（MC-788）</t>
  </si>
  <si>
    <t>立柱式云对讲主机</t>
  </si>
  <si>
    <t>1.名称：立柱式云对讲主机
2.规格：4寸，液晶屏；电容式触控屏，具有人脸识别、二维码、刷卡、密码、蓝牙功能；配防雨罩
3.含安装和相关配件、辅材,相关调试，未详尽处满足图纸设计、满足相关规范要求</t>
  </si>
  <si>
    <t>麦驰（MC-789）</t>
  </si>
  <si>
    <t>人脸采集仪</t>
  </si>
  <si>
    <t>1.名称：人脸采集仪
2.规格：200万像素
3.含安装和相关配件、辅材,相关调试，未详尽处满足图纸设计、满足相关规范要求</t>
  </si>
  <si>
    <t>麦驰（MC-790）</t>
  </si>
  <si>
    <t>电梯协议转换器</t>
  </si>
  <si>
    <t>1.名称：电梯协议转换器
2.规格与梯控系统对接
3.含安装和相关配件、辅材,相关调试，未详尽处满足图纸设计、满足相关规范要求</t>
  </si>
  <si>
    <t>国产</t>
  </si>
  <si>
    <t>双门磁力锁</t>
  </si>
  <si>
    <t>1.名称：双门磁力锁
2.规格：承受拉力：280KG*2
3.含安装和相关配件、辅材,相关调试，未详尽处满足图纸设计、满足相关规范要求</t>
  </si>
  <si>
    <t>个</t>
  </si>
  <si>
    <t>开门按钮</t>
  </si>
  <si>
    <t>1.名称：开门按钮
2.规格：86型
3.含安装和相关配件、辅材,相关调试，未详尽处满足图纸设计、满足相关规范要求</t>
  </si>
  <si>
    <t>立柱</t>
  </si>
  <si>
    <t>1.名称：立柱
2.规格：定制
3.含安装和相关配件、辅材,相关调试，未详尽处满足图纸设计、满足相关规范要求</t>
  </si>
  <si>
    <t>电源模块</t>
  </si>
  <si>
    <t>1.名称：电源模块
2.规格：12V5A
3.含安装和相关配件、辅材,相关调试，未详尽处满足图纸设计、满足相关规范要求</t>
  </si>
  <si>
    <t>通讯线</t>
  </si>
  <si>
    <t>1.名称：通讯线
2.规格：UTP5e
3.敷设方式：穿管、桥架内敷设
4.含安装和相关配件、辅材,相关调试，未详尽处满足图纸设计、满足相关规范要求</t>
  </si>
  <si>
    <t>米</t>
  </si>
  <si>
    <t>爱谱华顿</t>
  </si>
  <si>
    <t>出门按钮线</t>
  </si>
  <si>
    <t>1.名称：出门按钮线
2.规格：RVV2*1.0
3.敷设方式：穿管、桥架内敷设
4.含安装和相关配件、辅材,相关调试，未详尽处满足图纸设计、满足相关规范要求</t>
  </si>
  <si>
    <t>电磁锁线</t>
  </si>
  <si>
    <t>1.名称：电磁锁线
2.规格：RVV4*1.0
3.敷设方式：穿管、桥架内敷设
4.含安装和相关配件、辅材,相关调试，未详尽处满足图纸设计、满足相关规范要求</t>
  </si>
  <si>
    <t>国标</t>
  </si>
  <si>
    <t>电源线</t>
  </si>
  <si>
    <t>1.名称：电源线
2.规格：RVV2*1.0
3.敷设方式：穿管、桥架内敷设
4.含安装和相关配件、辅材,相关调试，未详尽处满足图纸设计、满足相关规范要求</t>
  </si>
  <si>
    <t>穿线管</t>
  </si>
  <si>
    <t>1.名称：穿线管
2.规格：PVC20
3.含安装和相关配件、辅材,相关调试，未详尽处满足图纸设计、满足相关规范要求</t>
  </si>
  <si>
    <t>1.名称：穿线管
2.规格：PVC25
3.含安装和相关配件、辅材,相关调试，未详尽处满足图纸设计、满足相关规范要求</t>
  </si>
  <si>
    <t>二、视频监控系统小计</t>
  </si>
  <si>
    <t>多业务网关</t>
  </si>
  <si>
    <t>1.名称：多业务网关
2.规格：8个千兆电口，1个千兆光口，1个万兆光，2G内存，内置1T硬盘，1U尺寸，并发带机数500及以上，融合了状态防火墙、VPN网关、上网行为管理、内容审计、网络流量控制、广域网优化、无线控制器等多种功能
3.含相关配件、辅材,相关调试，未详尽处满足图纸设计、满足相关规范要求</t>
  </si>
  <si>
    <t>锐捷睿易RG-NBR-N7205-E</t>
  </si>
  <si>
    <t>核心交换机</t>
  </si>
  <si>
    <t>1.名称：核心交换机
2.规格：模块化三层交换机；含48个千兆光口，24个千兆电口；万兆光口8个；包转发率：10060Mpps以上；交换容量：46/168Tbps以上；支持命令行网管，支持VLAN划分，dhcp snooping，生成树，VPN等功能，需配置3层网络交换机网络地址规划需统一合理分配
3.含安装和相关配件、辅材,相关调试，未详尽处满足图纸设计、满足相关规范要求</t>
  </si>
  <si>
    <t>锐捷睿易RG-NBS7003</t>
  </si>
  <si>
    <t>48口千兆接入交换机</t>
  </si>
  <si>
    <t>1.名称：48口千兆接入交换机
2.规格：48个千兆电口；4个千兆光口；包转发率：78Mpps以上；交换容量：336Gbps以上；支持WEB网管，支持DHCP-client等功能
3.含安装和相关配件、辅材,相关调试，未详尽处满足图纸设计、满足相关规范要求</t>
  </si>
  <si>
    <t>锐捷睿易RG-NBS3100-48GT4SFP</t>
  </si>
  <si>
    <t>24口千兆接入交换机</t>
  </si>
  <si>
    <t>1.名称：24口千兆接入交换机
2.规格：24个千兆电口；4个千兆光口；包转发率：42Mpps以上；交换容量：68Gbps以上；支持WEB网管，支持DHCP-client等功能
3.含安装和相关配件、辅材,相关调试，未详尽处满足图纸设计、满足相关规范要求</t>
  </si>
  <si>
    <t>锐捷睿易RG-NBS3100-24GT4SFP V2</t>
  </si>
  <si>
    <t>光模块</t>
  </si>
  <si>
    <t>1.名称：光模块
2.规格：千兆，单模双纤
3.含安装和相关配件、辅材,相关调试，未详尽处满足图纸设计、满足相关规范要求</t>
  </si>
  <si>
    <t>光纤跳线</t>
  </si>
  <si>
    <t>1.名称：光纤跳线
2.规格：2米，双芯
3.含安装和相关配件、辅材,相关调试，未详尽处满足图纸设计、满足相关规范要求</t>
  </si>
  <si>
    <t>条</t>
  </si>
  <si>
    <t>光端盒</t>
  </si>
  <si>
    <t>1.名称：光端盒
2.规格：6口；含耦合器、尾纤、熔接
3.含安装和相关配件、辅材,相关调试，未详尽处满足图纸设计、满足相关规范要求</t>
  </si>
  <si>
    <t>光纤配线柜</t>
  </si>
  <si>
    <t>1.名称：光纤配线柜
2.规格：192口；含耦合器、尾纤、熔接
3.含安装和相关配件、辅材,相关调试，未详尽处满足图纸设计、满足相关规范要求</t>
  </si>
  <si>
    <t>200万红外一体化球机</t>
  </si>
  <si>
    <t>1.名称：200万红外一体化球机
2.规格：200万像素；支持H.265编码；彩色最低照度0.05Lux；具备红外功能；支持20倍光学变倍
3.含安装和相关配件、辅材,相关调试，未详尽处满足图纸设计、满足相关规范要求</t>
  </si>
  <si>
    <t>海康威视DS-2DC6223IW-D</t>
  </si>
  <si>
    <t>200万网络红外枪式摄像机</t>
  </si>
  <si>
    <t>1.名称：200万网络红外枪式摄像机
2.规格：200万像素；支持H.265编码；彩色最低照度0.01Lux；具备红外功能
3.含安装和相关配件、辅材,相关调试，未详尽处满足图纸设计、满足相关规范要求</t>
  </si>
  <si>
    <t>海康威视DS-IPC-B12HV3-LA</t>
  </si>
  <si>
    <t>400万高空抛物摄像机</t>
  </si>
  <si>
    <t>1.名称：400万高空抛物摄像机
2.规格：400万像素；支持H.265编码；支持高空抛物检测，抛物轨迹可实时显示，支持过滤干扰目标等多个算法检测区域，具备红外功能(低楼层)
3.含安装和相关配件、辅材,相关调试，未详尽处满足图纸设计、满足相关规范要求</t>
  </si>
  <si>
    <t>海康威视 DS-2CD3T47WDA-PW</t>
  </si>
  <si>
    <t>1.名称：400万高空抛物摄像机
2.规格：400万像素；支持H.265编码；支持高空抛物检测，抛物轨迹可实时显示，支持过滤干扰目标等多个算法检测区域，具备红外功能(高楼层)
3.含安装和相关配件、辅材,相关调试，未详尽处满足图纸设计、满足相关规范要求</t>
  </si>
  <si>
    <t>200万红外半球摄像机</t>
  </si>
  <si>
    <t>1.名称：200万红外半球摄像机
2.规格：200万像素；支持H.265编码；彩色最低照度0.01Lux；具备红外功能
3.含安装和相关配件、辅材,相关调试，未详尽处满足图纸设计、满足相关规范要求</t>
  </si>
  <si>
    <t>海康威视DS-IPC-T12HV3-LA</t>
  </si>
  <si>
    <t>200万电梯专用小飞碟摄像机</t>
  </si>
  <si>
    <t>1.名称：200万电梯专用小飞碟摄像机
2.规格：200万像素；支持H.265编码；彩色最低照度0.01Lux；具备红外功能
3.含安装和相关配件、辅材,相关调试，未详尽处满足图纸设计、满足相关规范要求</t>
  </si>
  <si>
    <t>海康威视DS-2CD3526FWDA3-ITS/DT</t>
  </si>
  <si>
    <t>无线网桥</t>
  </si>
  <si>
    <r>
      <rPr>
        <sz val="10"/>
        <rFont val="宋体"/>
        <charset val="134"/>
      </rPr>
      <t>1.名称：无线网桥</t>
    </r>
    <r>
      <rPr>
        <sz val="10"/>
        <color rgb="FFFF0000"/>
        <rFont val="宋体"/>
        <charset val="134"/>
      </rPr>
      <t>（要求发射距离大于500米）</t>
    </r>
    <r>
      <rPr>
        <sz val="10"/>
        <rFont val="宋体"/>
        <charset val="134"/>
      </rPr>
      <t xml:space="preserve">
2.规格：5.8G电梯网桥，802.11ac制式，成对包装，距离500米，定向天线
3.含安装和相关配件、辅材,相关调试，未详尽处满足图纸设计、满足相关规范要求</t>
    </r>
  </si>
  <si>
    <t>锐捷RG-YST250F</t>
  </si>
  <si>
    <t>摄像机立杆</t>
  </si>
  <si>
    <t>1.名称：摄像机立杆
2.规格：3.5米立杆，颜色与灯杆一致     
3.含安装和相关配件、辅材,相关调试，未详尽处满足图纸设计、满足相关规范要求</t>
  </si>
  <si>
    <t>根</t>
  </si>
  <si>
    <t>摄像机支架</t>
  </si>
  <si>
    <t>1.名称：摄像机支架
2.定制，枪型摄像机用
3.含安装和相关配件、辅材,相关调试，未详尽处满足图纸设计、满足相关规范要求</t>
  </si>
  <si>
    <t>1.名称：摄像机支架
2.定制，球型摄像机用
3.含安装和相关配件、辅材,相关调试，未详尽处满足图纸设计、满足相关规范要求</t>
  </si>
  <si>
    <t>摄像机电源</t>
  </si>
  <si>
    <t>1.名称：摄像机电源
2.规格：DC12V 20A
3.含安装和相关配件、辅材,相关调试，未详尽处满足图纸设计、满足相关规范要求</t>
  </si>
  <si>
    <t>1.名称：摄像机电源
2.规格：DC12V 10A
3.含安装和相关配件、辅材,相关调试，未详尽处满足图纸设计、满足相关规范要求</t>
  </si>
  <si>
    <t>1.名称：摄像机电源
2.规格：DC12V 2A
3.含安装和相关配件、辅材,相关调试，未详尽处满足图纸设计、满足相关规范要求</t>
  </si>
  <si>
    <t>小耳朵</t>
  </si>
  <si>
    <t>网络存储NVR</t>
  </si>
  <si>
    <t>1.名称：网络存储NVR
2.规格：8盘位,64路视频输入
3.含安装和相关配件、辅材,相关调试，未详尽处满足图纸设计、满足相关规范要求</t>
  </si>
  <si>
    <t>海康威视 DS-8864N-R8</t>
  </si>
  <si>
    <t>1.名称：网络存储NVR
2.规格：8盘位,32路视频输入
3.含安装和相关配件、辅材,相关调试，未详尽处满足图纸设计、满足相关规范要求</t>
  </si>
  <si>
    <t>海康威视 DS-8832N-R8</t>
  </si>
  <si>
    <t>高清解码器</t>
  </si>
  <si>
    <t>1.名称：高清解码器
2.规格：支持12路VGA、DVI、HDMI输出
3.含安装和相关配件、辅材,相关调试，未详尽处满足图纸设计、满足相关规范要求</t>
  </si>
  <si>
    <t>海康威视DS-6A12UD(标配</t>
  </si>
  <si>
    <t>管理工作站</t>
  </si>
  <si>
    <t>1.名称：管理工作站
2.规格：酷睿I5 10代；8GB内存；1T硬盘；22寸显示器；含鼠标键盘
3.含安装和相关配件、辅材,相关调试，未详尽处满足图纸设计、满足相关规范要求</t>
  </si>
  <si>
    <t>联想</t>
  </si>
  <si>
    <t>控制键盘</t>
  </si>
  <si>
    <t>1.名称：控制键盘
2.规格：四维控制摇杆；支持1000台设备、2000个通道控制；支持网络或串口方式接入DVR、DVS、NVR、摄像机、球机等设备；支持控制视频综合平台和解码器输出上墙；支持云台PTZ操作，支持预置点、巡航和轨迹的设置与调用
3.含安装和相关配件、辅材,相关调试，未详尽处满足图纸设计、满足相关规范要求</t>
  </si>
  <si>
    <t xml:space="preserve">海康威视 DS-1100K </t>
  </si>
  <si>
    <t>室内弱电井机柜</t>
  </si>
  <si>
    <t>1.名称：室内弱电井机柜
2.规格：12V4A
3.含安装和相关配件、辅材,相关调试，未详尽处满足图纸设计、满足相关规范要求</t>
  </si>
  <si>
    <t>室内地库弱电设备箱</t>
  </si>
  <si>
    <t>1.名称：围墙机电源
2.规格：12U；钢制；具备散热孔、锁具及其设备箱配件；含空开插排等
3.含安装和相关配件、辅材,相关调试，未详尽处满足图纸设计、满足相关规范要求</t>
  </si>
  <si>
    <t>室外信号汇聚箱</t>
  </si>
  <si>
    <t>1.名称：室外信号汇聚箱
2.规格：500*600*250mm(宽*高*深)；钢制；具备散热孔、锁具及其设备箱配件；含空开插排等
3.含安装和相关配件、辅材,相关调试，未详尽处满足图纸设计、满足相关规范要求</t>
  </si>
  <si>
    <t>标准机柜</t>
  </si>
  <si>
    <t>1.名称：标准机柜
2.规格：42U标准机柜，600mm*600mm*2000mm
3.含安装和相关配件、辅材,相关调试，未详尽处满足图纸设计、满足相关规范要求</t>
  </si>
  <si>
    <t>硬盘</t>
  </si>
  <si>
    <t>1.名称：硬盘
2.规格：4T
3.含安装和相关配件、辅材,相关调试，未详尽处满足图纸设计、满足相关规范要求</t>
  </si>
  <si>
    <t>块</t>
  </si>
  <si>
    <t>希捷4T</t>
  </si>
  <si>
    <t>电视墙</t>
  </si>
  <si>
    <t>1.名称：电视墙
2.规格：12孔
3.含安装和相关配件、辅材,相关调试，未详尽处满足图纸设计、满足相关规范要求</t>
  </si>
  <si>
    <t>套</t>
  </si>
  <si>
    <t>操作台</t>
  </si>
  <si>
    <t xml:space="preserve">1.名称：操作台
2.规格：4联 
3.含安装和相关配件、辅材,相关调试，未详尽处满足图纸设计、满足相关规范要求                  </t>
  </si>
  <si>
    <t>液晶拼接屏</t>
  </si>
  <si>
    <t>1.名称：液晶拼接屏
2.规格：55寸液晶屏，分辨率1920*1080，拼缝《1.8mm
3.含安装和相关配件、辅材,相关调试，未详尽处满足图纸设计、满足相关规范要求</t>
  </si>
  <si>
    <t>海康55寸</t>
  </si>
  <si>
    <t>HDMI高清线</t>
  </si>
  <si>
    <t>1.名称：HDMI高清线
2.规格：15米
3.含安装和相关配件、辅材,相关调试，未详尽处满足图纸设计、满足相关规范要求</t>
  </si>
  <si>
    <t>信号线</t>
  </si>
  <si>
    <t>1.名称：信号线
2.规格：UTP5E
3.敷设方式：穿管、桥架内敷设
4.含安装和相关配件、辅材,相关调试，未详尽处满足图纸设计、满足相关规范要求</t>
  </si>
  <si>
    <t>光纤</t>
  </si>
  <si>
    <t>1.名称：光纤
2.规格：六芯单模光纤
3.敷设方式：穿管、桥架内敷设
4.含安装和相关配件、辅材,相关调试，未详尽处满足图纸设计、满足相关规范要求</t>
  </si>
  <si>
    <t>三、电子巡更系统小计</t>
  </si>
  <si>
    <t>1.名称：管理工作站（与监控共用）
2.规格：酷睿I5 10代；8GB内存；1T硬盘；22寸显示器；含鼠标键盘
3.含安装和相关配件、辅材,相关调试，未详尽处满足图纸设计、满足相关规范要求</t>
  </si>
  <si>
    <t>巡更软件</t>
  </si>
  <si>
    <t>1.名称：巡更软件
2.含安装和相关配件、辅材,相关调试，未详尽处满足图纸设计、满足相关规范要求</t>
  </si>
  <si>
    <t>蓝卡v7.3.1</t>
  </si>
  <si>
    <t>巡更棒</t>
  </si>
  <si>
    <t>1.名称：巡更棒
2.规格：无线高速感应通讯
3.含安装和相关配件、辅材,相关调试，未详尽处满足图纸设计、满足相关规范要求</t>
  </si>
  <si>
    <t>蓝卡2012S</t>
  </si>
  <si>
    <t>巡更器通讯座</t>
  </si>
  <si>
    <t>1.名称：巡更器通讯座
2.规格：通讯座与计算机通过RS232串口进行通讯
3.含安装和相关配件、辅材,相关调试，未详尽处满足图纸设计、满足相关规范要求</t>
  </si>
  <si>
    <t>蓝卡BS1000</t>
  </si>
  <si>
    <t>巡更钮</t>
  </si>
  <si>
    <t>1.名称：巡更钮
2.规格：防水、防磁
3.含安装和相关配件、辅材,相关调试，未详尽处满足图纸设计、满足相关规范要求</t>
  </si>
  <si>
    <t>蓝卡BLC-30</t>
  </si>
  <si>
    <t>四、门禁管理系统小计</t>
  </si>
  <si>
    <t>门禁一体机</t>
  </si>
  <si>
    <t>1.名称：门禁一体机
2.规格：TCP/IP,支持IC卡
3.含安装和相关配件、辅材,相关调试，未详尽处满足图纸设计、满足相关规范要求</t>
  </si>
  <si>
    <t>海康威视DS-K1T802M</t>
  </si>
  <si>
    <t>门禁电源</t>
  </si>
  <si>
    <t>1.名称：门禁电源
2.规格：DC12V5A
3.含安装和相关配件、辅材,相关调试，未详尽处满足图纸设计、满足相关规范要求</t>
  </si>
  <si>
    <t>单门磁力锁</t>
  </si>
  <si>
    <t>1.名称：单门磁力锁
2.规格：承受拉力：280KG
3.含安装和相关配件、辅材,相关调试，未详尽处满足图纸设计、满足相关规范要求</t>
  </si>
  <si>
    <t>出门按钮</t>
  </si>
  <si>
    <t>1.名称：出门按钮
2.规格：86型
3.含安装和相关配件、辅材,相关调试，未详尽处满足图纸设计、满足相关规范要求</t>
  </si>
  <si>
    <t>IC卡</t>
  </si>
  <si>
    <t>1.名称：IC卡</t>
  </si>
  <si>
    <t>1.名称：通讯线
2.规格：UTP5E
3.含安装和相关配件、辅材,相关调试，未详尽处满足图纸设计、满足相关规范要求</t>
  </si>
  <si>
    <t>五、停车场管理系统</t>
  </si>
  <si>
    <t>停车管理软件</t>
  </si>
  <si>
    <t>1.名称：停车管理软件</t>
  </si>
  <si>
    <t>海康威视DS-TPE003</t>
  </si>
  <si>
    <t>机动车道闸</t>
  </si>
  <si>
    <r>
      <rPr>
        <sz val="10"/>
        <rFont val="宋体"/>
        <charset val="134"/>
      </rPr>
      <t>1.名称：机动车道闸
2.规格：1.6~2s,右向,</t>
    </r>
    <r>
      <rPr>
        <sz val="10"/>
        <color rgb="FFFF0000"/>
        <rFont val="宋体"/>
        <charset val="134"/>
      </rPr>
      <t>广告栏</t>
    </r>
    <r>
      <rPr>
        <sz val="10"/>
        <rFont val="宋体"/>
        <charset val="134"/>
      </rPr>
      <t>,3m
3.含安装和相关配件、辅材,相关调试，未详尽处满足图纸设计、满足相关规范要求</t>
    </r>
  </si>
  <si>
    <t>海康威视DS-TMG4AG-SL</t>
  </si>
  <si>
    <t>车检器</t>
  </si>
  <si>
    <t>1.名称：车检器
2.规格：2路地感线圈接入，2路继电器输出
3.含安装和相关配件、辅材,相关调试，未详尽处满足图纸设计、满足相关规范要求</t>
  </si>
  <si>
    <t xml:space="preserve">海康威视NP-TMG022 </t>
  </si>
  <si>
    <t>车牌识别一体机</t>
  </si>
  <si>
    <t>1.名称：车牌识别一体机
2.规格：200万像素车牌识别专用摄像机,含包含补光灯、立柱及其配件，显示屏，语音系统等
3.含安装和相关配件、辅材,相关调试，未详尽处满足图纸设计、满足相关规范要求</t>
  </si>
  <si>
    <t>海康威视DS-TMC3A3-E(LED)/3106</t>
  </si>
  <si>
    <t>安全岛</t>
  </si>
  <si>
    <t>1.名称：安全岛
2.规格：长3000*宽500*高150mm
3.未详尽处满足图纸设计、满足相关规范要求</t>
  </si>
  <si>
    <t>定制</t>
  </si>
  <si>
    <t>识别雷达</t>
  </si>
  <si>
    <t>1.名称：识别雷达
2.含安装和相关配件、辅材,相关调试，未详尽处满足图纸设计、满足相关规范要求</t>
  </si>
  <si>
    <t>海康威视DS-TMG03A(防砸)</t>
  </si>
  <si>
    <t>网线</t>
  </si>
  <si>
    <t>1.名称：网线
2.规格：UTP5e
3.敷设方式：穿管、桥架内敷设
4.含安装和相关配件、辅材,相关调试，未详尽处满足图纸设计、满足相关规范要求</t>
  </si>
  <si>
    <t>1.名称：电源线
2.规格：RVV3*1.0
3.敷设方式：穿管、桥架内敷设
4.含安装和相关配件、辅材,相关调试，未详尽处满足图纸设计、满足相关规范要求</t>
  </si>
  <si>
    <t>控制线</t>
  </si>
  <si>
    <t>1.名称：控制线
2.规格：RVV8*0.5
3.敷设方式：穿管、桥架内敷设
4.含安装和相关配件、辅材,相关调试，未详尽处满足图纸设计、满足相关规范要求</t>
  </si>
  <si>
    <t>1.名称：穿线管
2.规格：SC25
3.含安装和相关配件、辅材,相关调试，未详尽处满足图纸设计、满足相关规范要求</t>
  </si>
  <si>
    <t>六、人行管理系统</t>
  </si>
  <si>
    <t>人脸识别组件</t>
  </si>
  <si>
    <t>1.名称：人脸识别组件
2.规格：具有人脸识别、蓝牙、刷卡、二维码等功能，含立柱
3.含安装和相关配件、辅材,相关调试，未详尽处满足图纸设计、满足相关规范要求</t>
  </si>
  <si>
    <t>海康威视DS-K1T6QT08-FJ  （10寸含通道立柱）</t>
  </si>
  <si>
    <t>单机芯翼闸</t>
  </si>
  <si>
    <t>1.名称：单机芯翼闸
2.规格：单机芯，通道宽度600mm；采用不锈钢材质制作；内置嵌入式读卡器，可通过刷卡、二维码开启
3.含安装和相关配件、辅材,相关调试，未详尽处满足图纸设计、满足相关规范要求</t>
  </si>
  <si>
    <t>海康威视DS-K3B300LSW-L/Pa单机芯翼闸</t>
  </si>
  <si>
    <t>双机芯翼闸</t>
  </si>
  <si>
    <t>1.名称：双机芯翼闸
2.规格：双机芯，通道宽度600mm；采用不锈钢材质制作；内置嵌入式读卡器，可通过刷卡、二维码开启3.含安装和相关配件、辅材,相关调试，未详尽处满足图纸设计、满足相关规范要求</t>
  </si>
  <si>
    <t>海康威视DS-K3B300LSW-M/Pa/L双机芯翼闸</t>
  </si>
  <si>
    <t>1.名称：通讯线
2.规格：UTP5E
3.敷设方式：穿管、桥架内敷设
4.含安装和相关配件、辅材,相关调试，未详尽处满足图纸设计、满足相关规范要求</t>
  </si>
  <si>
    <t>摆闸电源线</t>
  </si>
  <si>
    <t>1.名称：摆闸电源线
2.规格：YJY3*2.5
3.敷设方式：穿管、桥架内敷设
4.含安装和相关配件、辅材,相关调试，未详尽处满足图纸设计、满足相关规范要求</t>
  </si>
  <si>
    <t>七、电梯五方通话系统小计</t>
  </si>
  <si>
    <t>电梯五方对讲线缆</t>
  </si>
  <si>
    <t>1.名称：电梯五方对讲线缆
2.规格：RVVP4*1.0
3.敷设方式：穿管、桥架内敷设
4.含安装和相关配件、辅材,相关调试，未详尽处满足图纸设计、满足相关规范要求</t>
  </si>
  <si>
    <t>PVC20</t>
  </si>
  <si>
    <t>八、一卡通系统小计</t>
  </si>
  <si>
    <t>云对讲管理软件</t>
  </si>
  <si>
    <t>1.名称：云对讲管理软件
2.系统配套（同一品牌，软件可共用一套）</t>
  </si>
  <si>
    <t>门禁管理软件</t>
  </si>
  <si>
    <t>1.名称：门禁管理软件
2.系统配套（同一品牌，软件可共用一套）</t>
  </si>
  <si>
    <t>海康威视</t>
  </si>
  <si>
    <t>人行管理软件</t>
  </si>
  <si>
    <t>1.名称：单人行管理软件
2.系统配套（同一品牌，软件可共用一套）</t>
  </si>
  <si>
    <t>云对讲发卡器</t>
  </si>
  <si>
    <t>1.名称：云对讲发卡器
2.规格：支持IC卡（同一品牌，软件可共用一套）</t>
  </si>
  <si>
    <t>门禁系统发卡器</t>
  </si>
  <si>
    <t>海康威视DS-100A-D8E</t>
  </si>
  <si>
    <t>人行管理系统发卡器</t>
  </si>
  <si>
    <t>海康威视DS-K1808AM</t>
  </si>
  <si>
    <t>九、背景音乐系统小计</t>
  </si>
  <si>
    <t>寻呼话筒</t>
  </si>
  <si>
    <t>1.名称：寻呼话筒
2.规格：频响40-16500HZ 阻抗《200欧姆 灵敏度：-32±3dB
3.含安装和相关配件、辅材,相关调试，未详尽处满足图纸设计、满足相关规范要求</t>
  </si>
  <si>
    <t>SPDPA</t>
  </si>
  <si>
    <t>电源时序器</t>
  </si>
  <si>
    <t xml:space="preserve">1.名称：电源时序器
2.规格：可播放：CD/VCD/ MP3/DVD碟片
3.含安装和相关配件、辅材,相关调试，未详尽处满足图纸设计、满足相关规范要求                </t>
  </si>
  <si>
    <t>背景音乐主机</t>
  </si>
  <si>
    <t xml:space="preserve">1.名称：背景音乐主机
2.规格：AM/FM数字收音机
3.含安装和相关配件、辅材,相关调试，未详尽处满足图纸设计、满足相关规范要求                </t>
  </si>
  <si>
    <t>报警信号发生器</t>
  </si>
  <si>
    <t>1.名称：报警信号发生器
2.规格：2种报警音源可选，报警短路触发自动播放内置警笛或固话录音
3.含安装和相关配件、辅材,相关调试，未详尽处满足图纸设计、满足相关规范要求</t>
  </si>
  <si>
    <t>功率放大器</t>
  </si>
  <si>
    <t>1.名称：功率放大器
2.规格：输出功率200W
3.含安装和相关配件、辅材,相关调试，未详尽处满足图纸设计、满足相关规范要求</t>
  </si>
  <si>
    <t>壁挂音箱</t>
  </si>
  <si>
    <t>1.名称：壁挂音箱
2.规格：15-20W最大功率：20W
3.含安装和相关配件、辅材,相关调试，未详尽处满足图纸设计、满足相关规范要求</t>
  </si>
  <si>
    <t>广播线</t>
  </si>
  <si>
    <t>1.名称：广播线
2.规格：RVS2*2.5
3.敷设方式：穿管、桥架内敷设
4.含安装和相关配件、辅材,相关调试，未详尽处满足图纸设计、满足相关规范要求</t>
  </si>
  <si>
    <t>十、信息发布系统小计</t>
  </si>
  <si>
    <t>室内LED屏</t>
  </si>
  <si>
    <t>1.名称：室内LED屏
2.规格：室内P2.5全彩LED屏，3.25m*1.97m
3.含安装和相关配件、辅材,相关调试，未详尽处满足图纸设计、满足相关规范要求</t>
  </si>
  <si>
    <t>电源</t>
  </si>
  <si>
    <t>1.名称：电源
2.规格：配套
3.含安装和相关配件、辅材,相关调试，未详尽处满足图纸设计、满足相关规范要求</t>
  </si>
  <si>
    <t>信息发布软件</t>
  </si>
  <si>
    <t>1.名称：系统配套，播放控制软件</t>
  </si>
  <si>
    <t>控制系统</t>
  </si>
  <si>
    <t>1.名称：控制系统
2.规格：含发送卡、接收卡、视频处理器等全套设备
3.含安装和相关配件、辅材,相关调试，未详尽处满足图纸设计、满足相关规范要求</t>
  </si>
  <si>
    <t>配电箱</t>
  </si>
  <si>
    <t>1.名称：配电箱
2.规格：含电源防雷器、开关、漏电保护等
3.含安装和相关配件、辅材,相关调试，未详尽处满足图纸设计、满足相关规范要求</t>
  </si>
  <si>
    <t>屏体框架及安装支架</t>
  </si>
  <si>
    <t>1.名称：屏体框架及安装支架
2.规格：防雨、防尘、散热良好、抗雷击，根据现场定制
3.含安装和相关配件、辅材,相关调试，未详尽处满足图纸设计、满足相关规范要求</t>
  </si>
  <si>
    <t>光纤收发器</t>
  </si>
  <si>
    <t>1.名称：光纤收发器
2.规格：千兆单模
3.含安装和相关配件、辅材,相关调试，未详尽处满足图纸设计、满足相关规范要求</t>
  </si>
  <si>
    <t>对</t>
  </si>
  <si>
    <t>1.名称：光端盒
2.规格：4口；含耦合器、尾纤、跳线、熔接
3.含安装和相关配件、辅材,相关调试，未详尽处满足图纸设计、满足相关规范要求</t>
  </si>
  <si>
    <t>壁挂音响</t>
  </si>
  <si>
    <t>1.名称：壁挂音响
2.规格：20W
3.含安装和相关配件、辅材,相关调试，未详尽处满足图纸设计、满足相关规范要求</t>
  </si>
  <si>
    <t>1.名称：功率放大器
2.规格：60W
3.含安装和相关配件、辅材,相关调试，未详尽处满足图纸设计、满足相关规范要求</t>
  </si>
  <si>
    <t>音频线</t>
  </si>
  <si>
    <t>1.名称：音频线
2.规格：RVSP2*1.5
3.敷设方式：穿管、桥架内敷设
4.含安装和相关配件、辅材,相关调试，未详尽处满足图纸设计、满足相关规范要求</t>
  </si>
  <si>
    <t>1.名称：电源线
2.规格：YJV-3*4
3.敷设方式：穿管、桥架内敷设
4.含安装和相关配件、辅材,相关调试，未详尽处满足图纸设计、满足相关规范要求</t>
  </si>
  <si>
    <t>1.名称：信号线
2.规格：4芯单模光纤
3.敷设方式：穿管、桥架内敷设
4.含安装和相关配件、辅材,相关调试，未详尽处满足图纸设计、满足相关规范要求</t>
  </si>
  <si>
    <t>十一、机房工程小计</t>
  </si>
  <si>
    <t>铜带</t>
  </si>
  <si>
    <t>1.名称：铜带
2.规格：40*4mm
3.含安装和相关配件、辅材,相关调试，未详尽处满足图纸设计、满足相关规范要求</t>
  </si>
  <si>
    <t>铜箔</t>
  </si>
  <si>
    <t>1.名称：铜箔
2.规格：100*0.3mm
3.含安装和相关配件、辅材,相关调试，未详尽处满足图纸设计、满足相关规范要求</t>
  </si>
  <si>
    <t>空调</t>
  </si>
  <si>
    <t>1.名称：空调
2.规格：3P（柜式）
3.含安装和相关配件、辅材,相关调试，未详尽处满足图纸设计、满足相关规范要求</t>
  </si>
  <si>
    <t>海尔</t>
  </si>
  <si>
    <t>机房UPS</t>
  </si>
  <si>
    <t>1.名称：机房UPS
2.规格：20KVA，含后备1小时电池、电池柜等
3.含安装和相关配件、辅材,相关调试，未详尽处满足图纸设计、满足相关规范要求</t>
  </si>
  <si>
    <t>科士达</t>
  </si>
  <si>
    <t>电池</t>
  </si>
  <si>
    <t>1.名称：电池
2.规格：12V150AH
3.含安装和相关配件、辅材,相关调试，未详尽处满足图纸设计、满足相关规范要求</t>
  </si>
  <si>
    <t>天能</t>
  </si>
  <si>
    <t>UPS配电箱</t>
  </si>
  <si>
    <t>1.名称：UPS配电箱
2.规格：含空开等配件，10个回路
3.含安装和相关配件、辅材,相关调试，未详尽处满足图纸设计、满足相关规范要求</t>
  </si>
  <si>
    <t>弱电桥架</t>
  </si>
  <si>
    <t>1.名称：弱电桥架
2.规格：400*100
3.含安装和相关配件、辅材,相关调试，未详尽处满足图纸设计、满足相关规范要求</t>
  </si>
  <si>
    <t>电源桥架</t>
  </si>
  <si>
    <t>1.名称：电源桥架
2.规格：100*100
3.含安装和相关配件、辅材,相关调试，未详尽处满足图纸设计、满足相关规范要求</t>
  </si>
  <si>
    <t>YJV3*2.5</t>
  </si>
  <si>
    <t>1.名称：YJV-3*4
2.敷设方式：穿管、桥架内敷设
3.含安装和相关配件、辅材,相关调试，未详尽处满足图纸设计、满足相关规范要求</t>
  </si>
  <si>
    <t>YJV3*4.0</t>
  </si>
  <si>
    <t>1.名称：YJV3*4.0
3.敷设方式：穿管、桥架内敷设
4.含安装和相关配件、辅材,相关调试，未详尽处满足图纸设计、满足相关规范要求</t>
  </si>
  <si>
    <t>十二、室外管网工程小计</t>
  </si>
  <si>
    <t>PE管</t>
  </si>
  <si>
    <t>1.名称：穿线管
2.规格、型号：PE50
3.含相关配件及其安装,未详尽处满足图纸设计、满足相关规范要求</t>
  </si>
  <si>
    <t>SC50</t>
  </si>
  <si>
    <t>1.名称：穿线管
2.规格、型号：SC50
3.含相关配件及其安装,未详尽处满足图纸设计、满足相关规范要求</t>
  </si>
  <si>
    <t>SC32</t>
  </si>
  <si>
    <t>1.名称：穿线管
2.规格、型号：SC32
3.含相关配件及其安装,未详尽处满足图纸设计、满足相关规范要求</t>
  </si>
  <si>
    <t>手孔井</t>
  </si>
  <si>
    <t>1、名称：手孔井
2、规格、型号：600*600*800,含井盖
3、含相关配件及其安装,未详尽处满足图纸设计、满足相关规范要求</t>
  </si>
  <si>
    <t>人孔井</t>
  </si>
  <si>
    <t>1、名称：手孔井
2、规格、型号：900*1000*1400,含井盖
3、含相关配件及其安装,未详尽处满足图纸设计、满足相关规范要求</t>
  </si>
  <si>
    <t>挖沟</t>
  </si>
  <si>
    <t>1.名称:土方的开挖
2.含本智能化工程范围内所需的所有土方</t>
  </si>
  <si>
    <t>m3</t>
  </si>
  <si>
    <t>回填土</t>
  </si>
  <si>
    <t>1.名称:土方的回填
2.含本智能化工程范围内所需的所有土方</t>
  </si>
  <si>
    <t>十三、各系统接入浩德物业管理平台的软件开发费用</t>
  </si>
  <si>
    <t>项</t>
  </si>
  <si>
    <t>十四、合计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</si>
</sst>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DBNum2][$-804]General"/>
    <numFmt numFmtId="179" formatCode="0_ "/>
  </numFmts>
  <fonts count="83">
    <font>
      <sz val="11"/>
      <color theme="1"/>
      <name val="宋体"/>
      <charset val="134"/>
      <scheme val="minor"/>
    </font>
    <font>
      <sz val="9"/>
      <name val="宋体"/>
      <charset val="134"/>
      <scheme val="minor"/>
    </font>
    <font>
      <sz val="10"/>
      <name val="黑体"/>
      <charset val="134"/>
    </font>
    <font>
      <sz val="11"/>
      <name val="宋体"/>
      <charset val="134"/>
      <scheme val="minor"/>
    </font>
    <font>
      <sz val="11"/>
      <color rgb="FFFF0000"/>
      <name val="宋体"/>
      <charset val="134"/>
      <scheme val="minor"/>
    </font>
    <font>
      <sz val="11"/>
      <name val="宋体"/>
      <charset val="134"/>
    </font>
    <font>
      <b/>
      <sz val="12"/>
      <name val="宋体"/>
      <charset val="134"/>
    </font>
    <font>
      <sz val="12"/>
      <name val="宋体"/>
      <charset val="134"/>
    </font>
    <font>
      <b/>
      <sz val="9"/>
      <name val="宋体"/>
      <charset val="134"/>
    </font>
    <font>
      <b/>
      <sz val="10"/>
      <name val="宋体"/>
      <charset val="134"/>
    </font>
    <font>
      <sz val="10"/>
      <name val="宋体"/>
      <charset val="134"/>
    </font>
    <font>
      <sz val="10"/>
      <color theme="1"/>
      <name val="宋体"/>
      <charset val="134"/>
    </font>
    <font>
      <sz val="10"/>
      <color rgb="FFFF0000"/>
      <name val="宋体"/>
      <charset val="134"/>
    </font>
    <font>
      <b/>
      <u/>
      <sz val="9"/>
      <name val="宋体"/>
      <charset val="134"/>
    </font>
    <font>
      <sz val="10"/>
      <color rgb="FFFF0000"/>
      <name val="黑体"/>
      <charset val="134"/>
    </font>
    <font>
      <sz val="9"/>
      <name val="宋体"/>
      <charset val="134"/>
    </font>
    <font>
      <sz val="9"/>
      <color rgb="FFFF0000"/>
      <name val="宋体"/>
      <charset val="134"/>
    </font>
    <font>
      <sz val="12"/>
      <color theme="1"/>
      <name val="宋体"/>
      <charset val="134"/>
    </font>
    <font>
      <b/>
      <sz val="16"/>
      <color theme="1"/>
      <name val="宋体"/>
      <charset val="134"/>
      <scheme val="minor"/>
    </font>
    <font>
      <b/>
      <sz val="16"/>
      <name val="楷体_GB2312"/>
      <charset val="134"/>
    </font>
    <font>
      <b/>
      <sz val="11"/>
      <name val="宋体"/>
      <charset val="134"/>
    </font>
    <font>
      <sz val="10.5"/>
      <name val="楷体_GB2312"/>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2"/>
      <name val="Times New Roman"/>
      <charset val="134"/>
    </font>
    <font>
      <sz val="10"/>
      <name val="Helv"/>
      <charset val="134"/>
    </font>
    <font>
      <sz val="9"/>
      <color indexed="8"/>
      <name val="宋体"/>
      <charset val="134"/>
    </font>
    <font>
      <sz val="11"/>
      <color indexed="8"/>
      <name val="宋体"/>
      <charset val="134"/>
    </font>
    <font>
      <sz val="11"/>
      <color theme="0"/>
      <name val="宋体"/>
      <charset val="134"/>
      <scheme val="minor"/>
    </font>
    <font>
      <sz val="11"/>
      <color indexed="9"/>
      <name val="宋体"/>
      <charset val="134"/>
    </font>
    <font>
      <sz val="9"/>
      <color theme="1"/>
      <name val="宋体"/>
      <charset val="134"/>
      <scheme val="minor"/>
    </font>
    <font>
      <sz val="10"/>
      <name val="MS Sans Serif"/>
      <charset val="134"/>
    </font>
    <font>
      <sz val="11"/>
      <color theme="1"/>
      <name val="Tahoma"/>
      <charset val="134"/>
    </font>
    <font>
      <b/>
      <sz val="15"/>
      <color indexed="56"/>
      <name val="宋体"/>
      <charset val="134"/>
    </font>
    <font>
      <b/>
      <sz val="18"/>
      <color indexed="56"/>
      <name val="宋体"/>
      <charset val="134"/>
    </font>
    <font>
      <b/>
      <sz val="13"/>
      <color indexed="56"/>
      <name val="宋体"/>
      <charset val="134"/>
    </font>
    <font>
      <b/>
      <sz val="11"/>
      <color indexed="56"/>
      <name val="宋体"/>
      <charset val="134"/>
    </font>
    <font>
      <b/>
      <sz val="18"/>
      <color theme="3"/>
      <name val="宋体"/>
      <charset val="134"/>
      <scheme val="major"/>
    </font>
    <font>
      <sz val="11"/>
      <color rgb="FF9C0006"/>
      <name val="宋体"/>
      <charset val="134"/>
      <scheme val="minor"/>
    </font>
    <font>
      <sz val="11"/>
      <color indexed="20"/>
      <name val="宋体"/>
      <charset val="134"/>
    </font>
    <font>
      <sz val="11"/>
      <color rgb="FF000000"/>
      <name val="宋体"/>
      <charset val="134"/>
    </font>
    <font>
      <sz val="9"/>
      <color rgb="FF000000"/>
      <name val="宋体"/>
      <charset val="134"/>
    </font>
    <font>
      <sz val="11"/>
      <color rgb="FF006100"/>
      <name val="宋体"/>
      <charset val="134"/>
      <scheme val="minor"/>
    </font>
    <font>
      <sz val="11"/>
      <color indexed="17"/>
      <name val="宋体"/>
      <charset val="134"/>
    </font>
    <font>
      <b/>
      <sz val="11"/>
      <color theme="1"/>
      <name val="宋体"/>
      <charset val="134"/>
      <scheme val="minor"/>
    </font>
    <font>
      <b/>
      <sz val="11"/>
      <color indexed="8"/>
      <name val="宋体"/>
      <charset val="134"/>
    </font>
    <font>
      <b/>
      <sz val="11"/>
      <color rgb="FFFA7D00"/>
      <name val="宋体"/>
      <charset val="134"/>
      <scheme val="minor"/>
    </font>
    <font>
      <b/>
      <sz val="11"/>
      <color indexed="52"/>
      <name val="宋体"/>
      <charset val="134"/>
    </font>
    <font>
      <b/>
      <sz val="11"/>
      <color theme="0"/>
      <name val="宋体"/>
      <charset val="134"/>
      <scheme val="minor"/>
    </font>
    <font>
      <b/>
      <sz val="11"/>
      <color indexed="9"/>
      <name val="宋体"/>
      <charset val="134"/>
    </font>
    <font>
      <i/>
      <sz val="11"/>
      <color rgb="FF7F7F7F"/>
      <name val="宋体"/>
      <charset val="134"/>
      <scheme val="minor"/>
    </font>
    <font>
      <i/>
      <sz val="11"/>
      <color indexed="23"/>
      <name val="宋体"/>
      <charset val="134"/>
    </font>
    <font>
      <sz val="11"/>
      <color indexed="10"/>
      <name val="宋体"/>
      <charset val="134"/>
    </font>
    <font>
      <sz val="11"/>
      <color rgb="FFFA7D00"/>
      <name val="宋体"/>
      <charset val="134"/>
      <scheme val="minor"/>
    </font>
    <font>
      <sz val="11"/>
      <color indexed="52"/>
      <name val="宋体"/>
      <charset val="134"/>
    </font>
    <font>
      <sz val="11"/>
      <color rgb="FF9C6500"/>
      <name val="宋体"/>
      <charset val="134"/>
      <scheme val="minor"/>
    </font>
    <font>
      <sz val="11"/>
      <color indexed="60"/>
      <name val="宋体"/>
      <charset val="134"/>
    </font>
    <font>
      <b/>
      <sz val="11"/>
      <color rgb="FF3F3F3F"/>
      <name val="宋体"/>
      <charset val="134"/>
      <scheme val="minor"/>
    </font>
    <font>
      <b/>
      <sz val="11"/>
      <color indexed="63"/>
      <name val="宋体"/>
      <charset val="134"/>
    </font>
    <font>
      <sz val="11"/>
      <color rgb="FF3F3F76"/>
      <name val="宋体"/>
      <charset val="134"/>
      <scheme val="minor"/>
    </font>
    <font>
      <sz val="11"/>
      <color indexed="62"/>
      <name val="宋体"/>
      <charset val="134"/>
    </font>
    <font>
      <sz val="10"/>
      <name val="Geneva"/>
      <charset val="134"/>
    </font>
    <font>
      <sz val="12"/>
      <name val="Times New Roman"/>
      <charset val="0"/>
    </font>
    <font>
      <sz val="9"/>
      <name val="Arial"/>
      <charset val="0"/>
    </font>
  </fonts>
  <fills count="9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
      <patternFill patternType="solid">
        <fgColor theme="4" tint="0.799677"/>
        <bgColor indexed="64"/>
      </patternFill>
    </fill>
    <fill>
      <patternFill patternType="solid">
        <fgColor indexed="31"/>
        <bgColor indexed="64"/>
      </patternFill>
    </fill>
    <fill>
      <patternFill patternType="solid">
        <fgColor theme="4" tint="0.799646"/>
        <bgColor indexed="64"/>
      </patternFill>
    </fill>
    <fill>
      <patternFill patternType="solid">
        <fgColor theme="4" tint="0.799707"/>
        <bgColor indexed="64"/>
      </patternFill>
    </fill>
    <fill>
      <patternFill patternType="solid">
        <fgColor theme="5" tint="0.799677"/>
        <bgColor indexed="64"/>
      </patternFill>
    </fill>
    <fill>
      <patternFill patternType="solid">
        <fgColor indexed="45"/>
        <bgColor indexed="64"/>
      </patternFill>
    </fill>
    <fill>
      <patternFill patternType="solid">
        <fgColor theme="5" tint="0.799646"/>
        <bgColor indexed="64"/>
      </patternFill>
    </fill>
    <fill>
      <patternFill patternType="solid">
        <fgColor theme="5" tint="0.799707"/>
        <bgColor indexed="64"/>
      </patternFill>
    </fill>
    <fill>
      <patternFill patternType="solid">
        <fgColor theme="6" tint="0.799677"/>
        <bgColor indexed="64"/>
      </patternFill>
    </fill>
    <fill>
      <patternFill patternType="solid">
        <fgColor indexed="42"/>
        <bgColor indexed="64"/>
      </patternFill>
    </fill>
    <fill>
      <patternFill patternType="solid">
        <fgColor theme="6" tint="0.799646"/>
        <bgColor indexed="64"/>
      </patternFill>
    </fill>
    <fill>
      <patternFill patternType="solid">
        <fgColor theme="6" tint="0.799707"/>
        <bgColor indexed="64"/>
      </patternFill>
    </fill>
    <fill>
      <patternFill patternType="solid">
        <fgColor theme="7" tint="0.799677"/>
        <bgColor indexed="64"/>
      </patternFill>
    </fill>
    <fill>
      <patternFill patternType="solid">
        <fgColor indexed="46"/>
        <bgColor indexed="64"/>
      </patternFill>
    </fill>
    <fill>
      <patternFill patternType="solid">
        <fgColor theme="7" tint="0.799646"/>
        <bgColor indexed="64"/>
      </patternFill>
    </fill>
    <fill>
      <patternFill patternType="solid">
        <fgColor theme="7" tint="0.799707"/>
        <bgColor indexed="64"/>
      </patternFill>
    </fill>
    <fill>
      <patternFill patternType="solid">
        <fgColor theme="8" tint="0.799677"/>
        <bgColor indexed="64"/>
      </patternFill>
    </fill>
    <fill>
      <patternFill patternType="solid">
        <fgColor indexed="27"/>
        <bgColor indexed="64"/>
      </patternFill>
    </fill>
    <fill>
      <patternFill patternType="solid">
        <fgColor theme="8" tint="0.799646"/>
        <bgColor indexed="64"/>
      </patternFill>
    </fill>
    <fill>
      <patternFill patternType="solid">
        <fgColor theme="8" tint="0.799707"/>
        <bgColor indexed="64"/>
      </patternFill>
    </fill>
    <fill>
      <patternFill patternType="solid">
        <fgColor theme="9" tint="0.799677"/>
        <bgColor indexed="64"/>
      </patternFill>
    </fill>
    <fill>
      <patternFill patternType="solid">
        <fgColor indexed="47"/>
        <bgColor indexed="64"/>
      </patternFill>
    </fill>
    <fill>
      <patternFill patternType="solid">
        <fgColor theme="9" tint="0.799646"/>
        <bgColor indexed="64"/>
      </patternFill>
    </fill>
    <fill>
      <patternFill patternType="solid">
        <fgColor theme="9" tint="0.79970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theme="4" tint="0.39967"/>
        <bgColor indexed="64"/>
      </patternFill>
    </fill>
    <fill>
      <patternFill patternType="solid">
        <fgColor indexed="30"/>
        <bgColor indexed="64"/>
      </patternFill>
    </fill>
    <fill>
      <patternFill patternType="solid">
        <fgColor theme="4" tint="0.39964"/>
        <bgColor indexed="64"/>
      </patternFill>
    </fill>
    <fill>
      <patternFill patternType="solid">
        <fgColor theme="4" tint="0.399701"/>
        <bgColor indexed="64"/>
      </patternFill>
    </fill>
    <fill>
      <patternFill patternType="solid">
        <fgColor theme="5" tint="0.39967"/>
        <bgColor indexed="64"/>
      </patternFill>
    </fill>
    <fill>
      <patternFill patternType="solid">
        <fgColor theme="5" tint="0.39964"/>
        <bgColor indexed="64"/>
      </patternFill>
    </fill>
    <fill>
      <patternFill patternType="solid">
        <fgColor theme="5" tint="0.399701"/>
        <bgColor indexed="64"/>
      </patternFill>
    </fill>
    <fill>
      <patternFill patternType="solid">
        <fgColor theme="6" tint="0.39967"/>
        <bgColor indexed="64"/>
      </patternFill>
    </fill>
    <fill>
      <patternFill patternType="solid">
        <fgColor theme="6" tint="0.39964"/>
        <bgColor indexed="64"/>
      </patternFill>
    </fill>
    <fill>
      <patternFill patternType="solid">
        <fgColor theme="6" tint="0.399701"/>
        <bgColor indexed="64"/>
      </patternFill>
    </fill>
    <fill>
      <patternFill patternType="solid">
        <fgColor theme="7" tint="0.39967"/>
        <bgColor indexed="64"/>
      </patternFill>
    </fill>
    <fill>
      <patternFill patternType="solid">
        <fgColor indexed="36"/>
        <bgColor indexed="64"/>
      </patternFill>
    </fill>
    <fill>
      <patternFill patternType="solid">
        <fgColor theme="7" tint="0.39964"/>
        <bgColor indexed="64"/>
      </patternFill>
    </fill>
    <fill>
      <patternFill patternType="solid">
        <fgColor theme="7" tint="0.399701"/>
        <bgColor indexed="64"/>
      </patternFill>
    </fill>
    <fill>
      <patternFill patternType="solid">
        <fgColor theme="8" tint="0.39967"/>
        <bgColor indexed="64"/>
      </patternFill>
    </fill>
    <fill>
      <patternFill patternType="solid">
        <fgColor indexed="49"/>
        <bgColor indexed="64"/>
      </patternFill>
    </fill>
    <fill>
      <patternFill patternType="solid">
        <fgColor theme="8" tint="0.39964"/>
        <bgColor indexed="64"/>
      </patternFill>
    </fill>
    <fill>
      <patternFill patternType="solid">
        <fgColor theme="8" tint="0.399701"/>
        <bgColor indexed="64"/>
      </patternFill>
    </fill>
    <fill>
      <patternFill patternType="solid">
        <fgColor theme="9" tint="0.39967"/>
        <bgColor indexed="64"/>
      </patternFill>
    </fill>
    <fill>
      <patternFill patternType="solid">
        <fgColor indexed="52"/>
        <bgColor indexed="64"/>
      </patternFill>
    </fill>
    <fill>
      <patternFill patternType="solid">
        <fgColor theme="9" tint="0.39964"/>
        <bgColor indexed="64"/>
      </patternFill>
    </fill>
    <fill>
      <patternFill patternType="solid">
        <fgColor theme="9" tint="0.399701"/>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6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indexed="62"/>
      </bottom>
      <diagonal/>
    </border>
    <border>
      <left/>
      <right/>
      <top/>
      <bottom style="thick">
        <color theme="4" tint="0.499985"/>
      </bottom>
      <diagonal/>
    </border>
    <border>
      <left/>
      <right/>
      <top/>
      <bottom style="thick">
        <color indexed="22"/>
      </bottom>
      <diagonal/>
    </border>
    <border>
      <left/>
      <right/>
      <top/>
      <bottom style="medium">
        <color theme="4" tint="0.39967"/>
      </bottom>
      <diagonal/>
    </border>
    <border>
      <left/>
      <right/>
      <top/>
      <bottom style="medium">
        <color indexed="30"/>
      </bottom>
      <diagonal/>
    </border>
    <border>
      <left/>
      <right/>
      <top/>
      <bottom style="medium">
        <color theme="4" tint="0.39964"/>
      </bottom>
      <diagonal/>
    </border>
    <border>
      <left/>
      <right/>
      <top/>
      <bottom style="medium">
        <color theme="4" tint="0.399701"/>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9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2"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 applyNumberFormat="0" applyFill="0" applyAlignment="0" applyProtection="0">
      <alignment vertical="center"/>
    </xf>
    <xf numFmtId="0" fontId="29" fillId="0" borderId="3" applyNumberFormat="0" applyFill="0" applyAlignment="0" applyProtection="0">
      <alignment vertical="center"/>
    </xf>
    <xf numFmtId="0" fontId="30" fillId="0" borderId="4" applyNumberFormat="0" applyFill="0" applyAlignment="0" applyProtection="0">
      <alignment vertical="center"/>
    </xf>
    <xf numFmtId="0" fontId="30" fillId="0" borderId="0" applyNumberFormat="0" applyFill="0" applyBorder="0" applyAlignment="0" applyProtection="0">
      <alignment vertical="center"/>
    </xf>
    <xf numFmtId="0" fontId="31" fillId="3" borderId="5" applyNumberFormat="0" applyAlignment="0" applyProtection="0">
      <alignment vertical="center"/>
    </xf>
    <xf numFmtId="0" fontId="32" fillId="4" borderId="6" applyNumberFormat="0" applyAlignment="0" applyProtection="0">
      <alignment vertical="center"/>
    </xf>
    <xf numFmtId="0" fontId="33" fillId="4" borderId="5" applyNumberFormat="0" applyAlignment="0" applyProtection="0">
      <alignment vertical="center"/>
    </xf>
    <xf numFmtId="0" fontId="34" fillId="5" borderId="7" applyNumberFormat="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2" fillId="0" borderId="0" applyProtection="0">
      <alignment vertical="center"/>
    </xf>
    <xf numFmtId="0" fontId="43" fillId="0" borderId="0">
      <alignment vertical="center"/>
    </xf>
    <xf numFmtId="0" fontId="43" fillId="0" borderId="0"/>
    <xf numFmtId="0" fontId="44" fillId="0" borderId="0">
      <alignment vertical="center"/>
    </xf>
    <xf numFmtId="0" fontId="7" fillId="0" borderId="0"/>
    <xf numFmtId="0" fontId="42" fillId="0" borderId="0"/>
    <xf numFmtId="0" fontId="7" fillId="0" borderId="0"/>
    <xf numFmtId="0" fontId="7" fillId="0" borderId="0">
      <alignment vertical="center"/>
    </xf>
    <xf numFmtId="0" fontId="45" fillId="0" borderId="0"/>
    <xf numFmtId="0" fontId="0" fillId="33" borderId="0" applyAlignment="0">
      <alignment vertical="center"/>
    </xf>
    <xf numFmtId="0" fontId="46" fillId="34" borderId="0" applyNumberFormat="0" applyBorder="0" applyAlignment="0" applyProtection="0">
      <alignment vertical="center"/>
    </xf>
    <xf numFmtId="0" fontId="0" fillId="35" borderId="0" applyAlignment="0">
      <alignment vertical="center"/>
    </xf>
    <xf numFmtId="0" fontId="0" fillId="36" borderId="0" applyAlignment="0">
      <alignment vertical="center"/>
    </xf>
    <xf numFmtId="0" fontId="0" fillId="37" borderId="0" applyAlignment="0">
      <alignment vertical="center"/>
    </xf>
    <xf numFmtId="0" fontId="46" fillId="38" borderId="0" applyNumberFormat="0" applyBorder="0" applyAlignment="0" applyProtection="0">
      <alignment vertical="center"/>
    </xf>
    <xf numFmtId="0" fontId="0" fillId="39" borderId="0" applyAlignment="0">
      <alignment vertical="center"/>
    </xf>
    <xf numFmtId="0" fontId="0" fillId="40" borderId="0" applyAlignment="0">
      <alignment vertical="center"/>
    </xf>
    <xf numFmtId="0" fontId="0" fillId="41" borderId="0" applyAlignment="0">
      <alignment vertical="center"/>
    </xf>
    <xf numFmtId="0" fontId="46" fillId="42" borderId="0" applyNumberFormat="0" applyBorder="0" applyAlignment="0" applyProtection="0">
      <alignment vertical="center"/>
    </xf>
    <xf numFmtId="0" fontId="0" fillId="43" borderId="0" applyAlignment="0">
      <alignment vertical="center"/>
    </xf>
    <xf numFmtId="0" fontId="0" fillId="44" borderId="0" applyAlignment="0">
      <alignment vertical="center"/>
    </xf>
    <xf numFmtId="0" fontId="0" fillId="45" borderId="0" applyAlignment="0">
      <alignment vertical="center"/>
    </xf>
    <xf numFmtId="0" fontId="46" fillId="46" borderId="0" applyNumberFormat="0" applyBorder="0" applyAlignment="0" applyProtection="0">
      <alignment vertical="center"/>
    </xf>
    <xf numFmtId="0" fontId="0" fillId="47" borderId="0" applyAlignment="0">
      <alignment vertical="center"/>
    </xf>
    <xf numFmtId="0" fontId="0" fillId="48" borderId="0" applyAlignment="0">
      <alignment vertical="center"/>
    </xf>
    <xf numFmtId="0" fontId="0" fillId="49" borderId="0" applyAlignment="0">
      <alignment vertical="center"/>
    </xf>
    <xf numFmtId="0" fontId="46" fillId="50" borderId="0" applyNumberFormat="0" applyBorder="0" applyAlignment="0" applyProtection="0">
      <alignment vertical="center"/>
    </xf>
    <xf numFmtId="0" fontId="0" fillId="51" borderId="0" applyAlignment="0">
      <alignment vertical="center"/>
    </xf>
    <xf numFmtId="0" fontId="0" fillId="52" borderId="0" applyAlignment="0">
      <alignment vertical="center"/>
    </xf>
    <xf numFmtId="0" fontId="0" fillId="53" borderId="0" applyAlignment="0">
      <alignment vertical="center"/>
    </xf>
    <xf numFmtId="0" fontId="46" fillId="54" borderId="0" applyNumberFormat="0" applyBorder="0" applyAlignment="0" applyProtection="0">
      <alignment vertical="center"/>
    </xf>
    <xf numFmtId="0" fontId="0" fillId="55" borderId="0" applyAlignment="0">
      <alignment vertical="center"/>
    </xf>
    <xf numFmtId="0" fontId="0" fillId="56" borderId="0" applyAlignment="0">
      <alignment vertical="center"/>
    </xf>
    <xf numFmtId="0" fontId="0" fillId="11" borderId="0" applyAlignment="0">
      <alignment vertical="center"/>
    </xf>
    <xf numFmtId="0" fontId="46" fillId="57" borderId="0" applyNumberFormat="0" applyBorder="0" applyAlignment="0" applyProtection="0">
      <alignment vertical="center"/>
    </xf>
    <xf numFmtId="0" fontId="0" fillId="15" borderId="0" applyAlignment="0">
      <alignment vertical="center"/>
    </xf>
    <xf numFmtId="0" fontId="46" fillId="58" borderId="0" applyNumberFormat="0" applyBorder="0" applyAlignment="0" applyProtection="0">
      <alignment vertical="center"/>
    </xf>
    <xf numFmtId="0" fontId="0" fillId="19" borderId="0" applyAlignment="0">
      <alignment vertical="center"/>
    </xf>
    <xf numFmtId="0" fontId="46" fillId="59" borderId="0" applyNumberFormat="0" applyBorder="0" applyAlignment="0" applyProtection="0">
      <alignment vertical="center"/>
    </xf>
    <xf numFmtId="0" fontId="0" fillId="23" borderId="0" applyAlignment="0">
      <alignment vertical="center"/>
    </xf>
    <xf numFmtId="0" fontId="0" fillId="27" borderId="0" applyAlignment="0">
      <alignment vertical="center"/>
    </xf>
    <xf numFmtId="0" fontId="0" fillId="31" borderId="0" applyAlignment="0">
      <alignment vertical="center"/>
    </xf>
    <xf numFmtId="0" fontId="46" fillId="60" borderId="0" applyNumberFormat="0" applyBorder="0" applyAlignment="0" applyProtection="0">
      <alignment vertical="center"/>
    </xf>
    <xf numFmtId="0" fontId="47" fillId="61" borderId="0" applyAlignment="0">
      <alignment vertical="center"/>
    </xf>
    <xf numFmtId="0" fontId="48" fillId="62" borderId="0" applyNumberFormat="0" applyBorder="0" applyAlignment="0" applyProtection="0">
      <alignment vertical="center"/>
    </xf>
    <xf numFmtId="0" fontId="47" fillId="63" borderId="0" applyAlignment="0">
      <alignment vertical="center"/>
    </xf>
    <xf numFmtId="0" fontId="47" fillId="64" borderId="0" applyAlignment="0">
      <alignment vertical="center"/>
    </xf>
    <xf numFmtId="0" fontId="47" fillId="65" borderId="0" applyAlignment="0">
      <alignment vertical="center"/>
    </xf>
    <xf numFmtId="0" fontId="48" fillId="58" borderId="0" applyNumberFormat="0" applyBorder="0" applyAlignment="0" applyProtection="0">
      <alignment vertical="center"/>
    </xf>
    <xf numFmtId="0" fontId="47" fillId="66" borderId="0" applyAlignment="0">
      <alignment vertical="center"/>
    </xf>
    <xf numFmtId="0" fontId="47" fillId="67" borderId="0" applyAlignment="0">
      <alignment vertical="center"/>
    </xf>
    <xf numFmtId="0" fontId="47" fillId="68" borderId="0" applyAlignment="0">
      <alignment vertical="center"/>
    </xf>
    <xf numFmtId="0" fontId="48" fillId="59" borderId="0" applyNumberFormat="0" applyBorder="0" applyAlignment="0" applyProtection="0">
      <alignment vertical="center"/>
    </xf>
    <xf numFmtId="0" fontId="47" fillId="69" borderId="0" applyAlignment="0">
      <alignment vertical="center"/>
    </xf>
    <xf numFmtId="0" fontId="47" fillId="70" borderId="0" applyAlignment="0">
      <alignment vertical="center"/>
    </xf>
    <xf numFmtId="0" fontId="47" fillId="71" borderId="0" applyAlignment="0">
      <alignment vertical="center"/>
    </xf>
    <xf numFmtId="0" fontId="48" fillId="72" borderId="0" applyNumberFormat="0" applyBorder="0" applyAlignment="0" applyProtection="0">
      <alignment vertical="center"/>
    </xf>
    <xf numFmtId="0" fontId="47" fillId="73" borderId="0" applyAlignment="0">
      <alignment vertical="center"/>
    </xf>
    <xf numFmtId="0" fontId="47" fillId="74" borderId="0" applyAlignment="0">
      <alignment vertical="center"/>
    </xf>
    <xf numFmtId="0" fontId="47" fillId="75" borderId="0" applyAlignment="0">
      <alignment vertical="center"/>
    </xf>
    <xf numFmtId="0" fontId="48" fillId="76" borderId="0" applyNumberFormat="0" applyBorder="0" applyAlignment="0" applyProtection="0">
      <alignment vertical="center"/>
    </xf>
    <xf numFmtId="0" fontId="47" fillId="77" borderId="0" applyAlignment="0">
      <alignment vertical="center"/>
    </xf>
    <xf numFmtId="0" fontId="47" fillId="78" borderId="0" applyAlignment="0">
      <alignment vertical="center"/>
    </xf>
    <xf numFmtId="0" fontId="47" fillId="79" borderId="0" applyAlignment="0">
      <alignment vertical="center"/>
    </xf>
    <xf numFmtId="0" fontId="48" fillId="80" borderId="0" applyNumberFormat="0" applyBorder="0" applyAlignment="0" applyProtection="0">
      <alignment vertical="center"/>
    </xf>
    <xf numFmtId="0" fontId="47" fillId="81" borderId="0" applyAlignment="0">
      <alignment vertical="center"/>
    </xf>
    <xf numFmtId="0" fontId="47" fillId="82" borderId="0" applyAlignment="0">
      <alignment vertical="center"/>
    </xf>
    <xf numFmtId="0" fontId="49" fillId="0" borderId="0"/>
    <xf numFmtId="0" fontId="50" fillId="0" borderId="0"/>
    <xf numFmtId="0" fontId="5" fillId="0" borderId="0"/>
    <xf numFmtId="9" fontId="51" fillId="0" borderId="0" applyFont="0" applyFill="0" applyBorder="0" applyAlignment="0" applyProtection="0">
      <alignment vertical="center"/>
    </xf>
    <xf numFmtId="0" fontId="28" fillId="0" borderId="10" applyAlignment="0">
      <alignment vertical="center"/>
    </xf>
    <xf numFmtId="0" fontId="52" fillId="0" borderId="11" applyNumberFormat="0" applyFill="0" applyAlignment="0" applyProtection="0">
      <alignment vertical="center"/>
    </xf>
    <xf numFmtId="0" fontId="53" fillId="0" borderId="0" applyNumberFormat="0" applyFill="0" applyBorder="0" applyAlignment="0" applyProtection="0">
      <alignment vertical="center"/>
    </xf>
    <xf numFmtId="0" fontId="29" fillId="0" borderId="12" applyAlignment="0">
      <alignment vertical="center"/>
    </xf>
    <xf numFmtId="0" fontId="54" fillId="0" borderId="13" applyNumberFormat="0" applyFill="0" applyAlignment="0" applyProtection="0">
      <alignment vertical="center"/>
    </xf>
    <xf numFmtId="0" fontId="30" fillId="0" borderId="14" applyAlignment="0">
      <alignment vertical="center"/>
    </xf>
    <xf numFmtId="0" fontId="55" fillId="0" borderId="15" applyNumberFormat="0" applyFill="0" applyAlignment="0" applyProtection="0">
      <alignment vertical="center"/>
    </xf>
    <xf numFmtId="0" fontId="30" fillId="0" borderId="16" applyAlignment="0">
      <alignment vertical="center"/>
    </xf>
    <xf numFmtId="0" fontId="30" fillId="0" borderId="17" applyAlignment="0">
      <alignment vertical="center"/>
    </xf>
    <xf numFmtId="0" fontId="30" fillId="0" borderId="0" applyAlignment="0">
      <alignment vertical="center"/>
    </xf>
    <xf numFmtId="0" fontId="55" fillId="0" borderId="0" applyNumberFormat="0" applyFill="0" applyBorder="0" applyAlignment="0" applyProtection="0">
      <alignment vertical="center"/>
    </xf>
    <xf numFmtId="0" fontId="56" fillId="0" borderId="0" applyAlignment="0">
      <alignment vertical="center"/>
    </xf>
    <xf numFmtId="176" fontId="42" fillId="0" borderId="1">
      <alignment horizontal="right" vertical="center" wrapText="1"/>
    </xf>
    <xf numFmtId="0" fontId="57" fillId="7" borderId="0" applyAlignment="0">
      <alignment vertical="center"/>
    </xf>
    <xf numFmtId="0" fontId="58" fillId="38" borderId="0" applyNumberFormat="0" applyBorder="0" applyAlignment="0" applyProtection="0">
      <alignment vertical="center"/>
    </xf>
    <xf numFmtId="0" fontId="7" fillId="0" borderId="0">
      <alignment vertical="center"/>
    </xf>
    <xf numFmtId="0" fontId="59" fillId="0" borderId="0"/>
    <xf numFmtId="0" fontId="60" fillId="0" borderId="0"/>
    <xf numFmtId="0" fontId="46" fillId="0" borderId="0">
      <alignment vertical="center"/>
    </xf>
    <xf numFmtId="0" fontId="7" fillId="0" borderId="0">
      <alignment vertical="center"/>
    </xf>
    <xf numFmtId="0" fontId="0" fillId="0" borderId="0">
      <alignment vertical="center"/>
    </xf>
    <xf numFmtId="0" fontId="51" fillId="0" borderId="0"/>
    <xf numFmtId="0" fontId="0" fillId="0" borderId="0"/>
    <xf numFmtId="0" fontId="46" fillId="0" borderId="0" applyAlignment="0"/>
    <xf numFmtId="0" fontId="59" fillId="0" borderId="0">
      <alignment vertical="center"/>
    </xf>
    <xf numFmtId="0" fontId="51" fillId="0" borderId="0">
      <alignment vertical="center"/>
    </xf>
    <xf numFmtId="0" fontId="42" fillId="0" borderId="0">
      <alignment vertical="center"/>
    </xf>
    <xf numFmtId="0" fontId="61" fillId="6" borderId="0" applyAlignment="0">
      <alignment vertical="center"/>
    </xf>
    <xf numFmtId="0" fontId="62" fillId="42" borderId="0" applyNumberFormat="0" applyBorder="0" applyAlignment="0" applyProtection="0">
      <alignment vertical="center"/>
    </xf>
    <xf numFmtId="0" fontId="63" fillId="0" borderId="9" applyAlignment="0">
      <alignment vertical="center"/>
    </xf>
    <xf numFmtId="0" fontId="64" fillId="0" borderId="18" applyNumberFormat="0" applyFill="0" applyAlignment="0" applyProtection="0">
      <alignment vertical="center"/>
    </xf>
    <xf numFmtId="0" fontId="65" fillId="4" borderId="5" applyAlignment="0">
      <alignment vertical="center"/>
    </xf>
    <xf numFmtId="0" fontId="66" fillId="83" borderId="19" applyNumberFormat="0" applyAlignment="0" applyProtection="0">
      <alignment vertical="center"/>
    </xf>
    <xf numFmtId="0" fontId="67" fillId="5" borderId="7" applyAlignment="0">
      <alignment vertical="center"/>
    </xf>
    <xf numFmtId="0" fontId="68" fillId="84" borderId="20" applyNumberFormat="0" applyAlignment="0" applyProtection="0">
      <alignment vertical="center"/>
    </xf>
    <xf numFmtId="0" fontId="69" fillId="0" borderId="0" applyAlignment="0">
      <alignment vertical="center"/>
    </xf>
    <xf numFmtId="0" fontId="70" fillId="0" borderId="0" applyNumberFormat="0" applyFill="0" applyBorder="0" applyAlignment="0" applyProtection="0">
      <alignment vertical="center"/>
    </xf>
    <xf numFmtId="0" fontId="4" fillId="0" borderId="0" applyAlignment="0">
      <alignment vertical="center"/>
    </xf>
    <xf numFmtId="0" fontId="71" fillId="0" borderId="0" applyNumberFormat="0" applyFill="0" applyBorder="0" applyAlignment="0" applyProtection="0">
      <alignment vertical="center"/>
    </xf>
    <xf numFmtId="0" fontId="72" fillId="0" borderId="8" applyAlignment="0">
      <alignment vertical="center"/>
    </xf>
    <xf numFmtId="0" fontId="73" fillId="0" borderId="21" applyNumberFormat="0" applyFill="0" applyAlignment="0" applyProtection="0">
      <alignment vertical="center"/>
    </xf>
    <xf numFmtId="43" fontId="7" fillId="0" borderId="0" applyFont="0" applyFill="0" applyBorder="0" applyAlignment="0" applyProtection="0">
      <alignment vertical="center"/>
    </xf>
    <xf numFmtId="0" fontId="47" fillId="9" borderId="0" applyAlignment="0">
      <alignment vertical="center"/>
    </xf>
    <xf numFmtId="0" fontId="48" fillId="85" borderId="0" applyNumberFormat="0" applyBorder="0" applyAlignment="0" applyProtection="0">
      <alignment vertical="center"/>
    </xf>
    <xf numFmtId="0" fontId="47" fillId="13" borderId="0" applyAlignment="0">
      <alignment vertical="center"/>
    </xf>
    <xf numFmtId="0" fontId="48" fillId="86" borderId="0" applyNumberFormat="0" applyBorder="0" applyAlignment="0" applyProtection="0">
      <alignment vertical="center"/>
    </xf>
    <xf numFmtId="0" fontId="47" fillId="17" borderId="0" applyAlignment="0">
      <alignment vertical="center"/>
    </xf>
    <xf numFmtId="0" fontId="48" fillId="87" borderId="0" applyNumberFormat="0" applyBorder="0" applyAlignment="0" applyProtection="0">
      <alignment vertical="center"/>
    </xf>
    <xf numFmtId="0" fontId="47" fillId="21" borderId="0" applyAlignment="0">
      <alignment vertical="center"/>
    </xf>
    <xf numFmtId="0" fontId="47" fillId="25" borderId="0" applyAlignment="0">
      <alignment vertical="center"/>
    </xf>
    <xf numFmtId="0" fontId="47" fillId="29" borderId="0" applyAlignment="0">
      <alignment vertical="center"/>
    </xf>
    <xf numFmtId="0" fontId="48" fillId="88" borderId="0" applyNumberFormat="0" applyBorder="0" applyAlignment="0" applyProtection="0">
      <alignment vertical="center"/>
    </xf>
    <xf numFmtId="0" fontId="74" fillId="8" borderId="0" applyNumberFormat="0" applyBorder="0" applyAlignment="0" applyProtection="0">
      <alignment vertical="center"/>
    </xf>
    <xf numFmtId="0" fontId="75" fillId="89" borderId="0" applyNumberFormat="0" applyBorder="0" applyAlignment="0" applyProtection="0">
      <alignment vertical="center"/>
    </xf>
    <xf numFmtId="0" fontId="74" fillId="8" borderId="0" applyAlignment="0">
      <alignment vertical="center"/>
    </xf>
    <xf numFmtId="0" fontId="76" fillId="4" borderId="6" applyAlignment="0">
      <alignment vertical="center"/>
    </xf>
    <xf numFmtId="0" fontId="77" fillId="83" borderId="22" applyNumberFormat="0" applyAlignment="0" applyProtection="0">
      <alignment vertical="center"/>
    </xf>
    <xf numFmtId="0" fontId="78" fillId="3" borderId="5" applyAlignment="0">
      <alignment vertical="center"/>
    </xf>
    <xf numFmtId="0" fontId="79" fillId="54" borderId="19" applyNumberFormat="0" applyAlignment="0" applyProtection="0">
      <alignment vertical="center"/>
    </xf>
    <xf numFmtId="0" fontId="80" fillId="0" borderId="0"/>
    <xf numFmtId="0" fontId="44" fillId="0" borderId="0"/>
    <xf numFmtId="0" fontId="80" fillId="0" borderId="0">
      <alignment vertical="center"/>
    </xf>
    <xf numFmtId="0" fontId="0" fillId="2" borderId="2" applyAlignment="0">
      <alignment vertical="center"/>
    </xf>
    <xf numFmtId="0" fontId="7" fillId="90" borderId="23" applyNumberFormat="0" applyFont="0" applyAlignment="0" applyProtection="0">
      <alignment vertical="center"/>
    </xf>
    <xf numFmtId="0" fontId="81" fillId="0" borderId="0">
      <alignment vertical="center"/>
    </xf>
    <xf numFmtId="0" fontId="82" fillId="91" borderId="1">
      <alignment horizontal="left" vertical="center" wrapText="1"/>
    </xf>
    <xf numFmtId="0" fontId="7" fillId="0" borderId="0"/>
    <xf numFmtId="0" fontId="7" fillId="0" borderId="0">
      <protection locked="0"/>
    </xf>
    <xf numFmtId="0" fontId="5" fillId="0" borderId="0">
      <alignment vertical="center"/>
    </xf>
    <xf numFmtId="0" fontId="0" fillId="0" borderId="0"/>
  </cellStyleXfs>
  <cellXfs count="93">
    <xf numFmtId="0" fontId="0" fillId="0" borderId="0" xfId="0"/>
    <xf numFmtId="0" fontId="1" fillId="0" borderId="0" xfId="0" applyFont="1" applyFill="1" applyAlignment="1">
      <alignment horizontal="left" vertical="center" wrapText="1"/>
    </xf>
    <xf numFmtId="0" fontId="2" fillId="0" borderId="0" xfId="142" applyFont="1" applyFill="1" applyAlignment="1">
      <alignment horizontal="center" vertical="center"/>
    </xf>
    <xf numFmtId="0" fontId="3" fillId="0" borderId="0" xfId="0" applyFont="1" applyFill="1"/>
    <xf numFmtId="0" fontId="4" fillId="0" borderId="0" xfId="0" applyFont="1" applyFill="1"/>
    <xf numFmtId="0" fontId="5" fillId="0" borderId="0" xfId="0" applyFont="1" applyFill="1"/>
    <xf numFmtId="0" fontId="5" fillId="0" borderId="0" xfId="0" applyFont="1" applyFill="1" applyAlignment="1">
      <alignment wrapText="1"/>
    </xf>
    <xf numFmtId="176" fontId="5" fillId="0" borderId="0" xfId="0" applyNumberFormat="1" applyFont="1" applyFill="1"/>
    <xf numFmtId="176" fontId="5" fillId="0" borderId="0" xfId="0" applyNumberFormat="1" applyFont="1" applyFill="1" applyAlignment="1">
      <alignment horizontal="center"/>
    </xf>
    <xf numFmtId="176" fontId="5" fillId="0" borderId="0" xfId="0" applyNumberFormat="1" applyFont="1" applyFill="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xf numFmtId="0" fontId="3" fillId="0" borderId="0" xfId="0" applyFont="1" applyFill="1" applyBorder="1" applyAlignment="1">
      <alignment horizont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176" fontId="8" fillId="0" borderId="1" xfId="0" applyNumberFormat="1" applyFont="1" applyFill="1" applyBorder="1" applyAlignment="1">
      <alignment horizontal="center" vertical="center" wrapText="1"/>
    </xf>
    <xf numFmtId="0" fontId="9" fillId="0" borderId="1" xfId="142" applyFont="1" applyFill="1" applyBorder="1" applyAlignment="1">
      <alignment horizontal="left" vertical="center"/>
    </xf>
    <xf numFmtId="0" fontId="9" fillId="0" borderId="1" xfId="53" applyFont="1" applyFill="1" applyBorder="1" applyAlignment="1">
      <alignment horizontal="center" vertical="center" wrapText="1"/>
    </xf>
    <xf numFmtId="176" fontId="10" fillId="0" borderId="1" xfId="142" applyNumberFormat="1" applyFont="1" applyFill="1" applyBorder="1" applyAlignment="1">
      <alignment horizontal="left" vertical="center"/>
    </xf>
    <xf numFmtId="176" fontId="10" fillId="0" borderId="1" xfId="142" applyNumberFormat="1" applyFont="1" applyFill="1" applyBorder="1" applyAlignment="1">
      <alignment vertical="center"/>
    </xf>
    <xf numFmtId="0" fontId="10" fillId="0" borderId="1" xfId="142" applyFont="1" applyFill="1" applyBorder="1" applyAlignment="1">
      <alignment horizontal="center" vertical="center"/>
    </xf>
    <xf numFmtId="0" fontId="11" fillId="0" borderId="1" xfId="0" applyFont="1" applyFill="1" applyBorder="1" applyAlignment="1">
      <alignment horizontal="left" vertical="center" wrapText="1"/>
    </xf>
    <xf numFmtId="0" fontId="10" fillId="0" borderId="1" xfId="53" applyFont="1" applyFill="1" applyBorder="1" applyAlignment="1">
      <alignment horizontal="left" vertical="center" wrapText="1"/>
    </xf>
    <xf numFmtId="0" fontId="10" fillId="0" borderId="1" xfId="53" applyFont="1" applyFill="1" applyBorder="1" applyAlignment="1">
      <alignment horizontal="center" vertical="center" wrapText="1"/>
    </xf>
    <xf numFmtId="176" fontId="10" fillId="0" borderId="1" xfId="53" applyNumberFormat="1" applyFont="1" applyFill="1" applyBorder="1" applyAlignment="1">
      <alignment horizontal="center" vertical="center" wrapText="1"/>
    </xf>
    <xf numFmtId="176" fontId="10" fillId="0" borderId="1" xfId="142" applyNumberFormat="1" applyFont="1" applyFill="1" applyBorder="1" applyAlignment="1">
      <alignment horizontal="center" vertical="center"/>
    </xf>
    <xf numFmtId="0" fontId="10" fillId="0" borderId="1" xfId="0" applyFont="1" applyFill="1" applyBorder="1" applyAlignment="1">
      <alignment horizontal="left" vertical="center" wrapText="1"/>
    </xf>
    <xf numFmtId="177" fontId="10" fillId="0" borderId="1" xfId="55" applyNumberFormat="1" applyFont="1" applyFill="1" applyBorder="1" applyAlignment="1">
      <alignment horizontal="left" vertical="center" wrapText="1" shrinkToFit="1"/>
    </xf>
    <xf numFmtId="0" fontId="10" fillId="0" borderId="1" xfId="142" applyFont="1" applyFill="1" applyBorder="1" applyAlignment="1">
      <alignment horizontal="left" vertical="center" wrapText="1"/>
    </xf>
    <xf numFmtId="38" fontId="10" fillId="0" borderId="1" xfId="53" applyNumberFormat="1" applyFont="1" applyFill="1" applyBorder="1" applyAlignment="1">
      <alignment horizontal="left" vertical="center" wrapText="1" shrinkToFit="1"/>
    </xf>
    <xf numFmtId="178" fontId="10" fillId="0" borderId="1" xfId="0" applyNumberFormat="1" applyFont="1" applyFill="1" applyBorder="1" applyAlignment="1" applyProtection="1">
      <alignment vertical="top" wrapText="1"/>
    </xf>
    <xf numFmtId="0" fontId="10" fillId="0" borderId="1" xfId="184" applyFont="1" applyFill="1" applyBorder="1" applyAlignment="1">
      <alignment horizontal="center" vertical="center" wrapText="1"/>
    </xf>
    <xf numFmtId="176" fontId="10" fillId="0" borderId="1" xfId="184" applyNumberFormat="1" applyFont="1" applyFill="1" applyBorder="1" applyAlignment="1">
      <alignment horizontal="center" vertical="center" wrapText="1"/>
    </xf>
    <xf numFmtId="176" fontId="12" fillId="0" borderId="1" xfId="142" applyNumberFormat="1" applyFont="1" applyFill="1" applyBorder="1" applyAlignment="1">
      <alignment horizontal="center" vertical="center"/>
    </xf>
    <xf numFmtId="176" fontId="10" fillId="0" borderId="1" xfId="142" applyNumberFormat="1" applyFont="1" applyFill="1" applyBorder="1" applyAlignment="1">
      <alignment horizontal="left" vertical="center" wrapText="1"/>
    </xf>
    <xf numFmtId="176" fontId="10" fillId="0" borderId="1" xfId="142" applyNumberFormat="1" applyFont="1" applyFill="1" applyBorder="1" applyAlignment="1">
      <alignment vertical="center" wrapText="1"/>
    </xf>
    <xf numFmtId="0" fontId="11" fillId="0" borderId="1" xfId="0" applyFont="1" applyFill="1" applyBorder="1" applyAlignment="1">
      <alignment horizontal="center" vertical="center" wrapText="1"/>
    </xf>
    <xf numFmtId="179" fontId="11"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9" fontId="13" fillId="0" borderId="1" xfId="0" applyNumberFormat="1" applyFont="1" applyFill="1" applyBorder="1" applyAlignment="1">
      <alignment horizontal="center" vertical="center" wrapText="1"/>
    </xf>
    <xf numFmtId="176" fontId="10" fillId="0" borderId="1" xfId="142" applyNumberFormat="1" applyFont="1" applyFill="1" applyBorder="1" applyAlignment="1">
      <alignment horizontal="center" vertical="center" wrapText="1"/>
    </xf>
    <xf numFmtId="0" fontId="14" fillId="0" borderId="0" xfId="142" applyFont="1" applyFill="1" applyBorder="1" applyAlignment="1">
      <alignment horizontal="center" vertical="center"/>
    </xf>
    <xf numFmtId="0" fontId="2" fillId="0" borderId="0" xfId="142"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5"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177" fontId="12" fillId="0" borderId="1" xfId="55" applyNumberFormat="1" applyFont="1" applyFill="1" applyBorder="1" applyAlignment="1">
      <alignment horizontal="left" vertical="center" wrapText="1" shrinkToFit="1"/>
    </xf>
    <xf numFmtId="176" fontId="12"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179" fontId="10" fillId="0" borderId="1" xfId="142" applyNumberFormat="1" applyFont="1" applyFill="1" applyBorder="1" applyAlignment="1">
      <alignment horizontal="left" vertical="center" wrapText="1"/>
    </xf>
    <xf numFmtId="179" fontId="10" fillId="0" borderId="1" xfId="142" applyNumberFormat="1" applyFont="1" applyFill="1" applyBorder="1" applyAlignment="1">
      <alignment horizontal="center" vertical="center"/>
    </xf>
    <xf numFmtId="0" fontId="10" fillId="0" borderId="1" xfId="184" applyFont="1" applyFill="1" applyBorder="1" applyAlignment="1">
      <alignment horizontal="center" vertical="center"/>
    </xf>
    <xf numFmtId="176" fontId="10" fillId="0" borderId="1" xfId="184" applyNumberFormat="1" applyFont="1" applyFill="1" applyBorder="1" applyAlignment="1">
      <alignment horizontal="center" vertical="center"/>
    </xf>
    <xf numFmtId="176" fontId="12" fillId="0" borderId="1" xfId="142" applyNumberFormat="1" applyFont="1" applyFill="1" applyBorder="1" applyAlignment="1">
      <alignment horizontal="center" vertical="center" wrapText="1"/>
    </xf>
    <xf numFmtId="0" fontId="4" fillId="0" borderId="0" xfId="0" applyFont="1" applyFill="1" applyBorder="1"/>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17" fillId="0" borderId="1" xfId="0" applyFont="1" applyFill="1" applyBorder="1" applyAlignment="1">
      <alignment horizontal="center" vertical="center"/>
    </xf>
    <xf numFmtId="0" fontId="10" fillId="0" borderId="1" xfId="142" applyFont="1" applyFill="1" applyBorder="1" applyAlignment="1">
      <alignment horizontal="left" vertical="center"/>
    </xf>
    <xf numFmtId="0" fontId="11" fillId="0" borderId="1" xfId="0" applyFont="1" applyFill="1" applyBorder="1" applyAlignment="1">
      <alignment horizontal="center" vertical="center"/>
    </xf>
    <xf numFmtId="176" fontId="0" fillId="0" borderId="0" xfId="0" applyNumberFormat="1" applyBorder="1" applyAlignment="1">
      <alignment horizontal="center" vertical="center"/>
    </xf>
    <xf numFmtId="0" fontId="18" fillId="0" borderId="0"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2" fillId="0" borderId="1" xfId="53" applyFont="1" applyFill="1" applyBorder="1" applyAlignment="1">
      <alignment horizontal="center" vertical="center" wrapText="1"/>
    </xf>
    <xf numFmtId="176" fontId="2" fillId="0" borderId="1" xfId="142" applyNumberFormat="1" applyFont="1" applyFill="1" applyBorder="1" applyAlignment="1">
      <alignment horizontal="center" vertical="center"/>
    </xf>
    <xf numFmtId="176" fontId="2" fillId="0" borderId="1" xfId="142" applyNumberFormat="1" applyFont="1" applyFill="1" applyBorder="1" applyAlignment="1">
      <alignment horizontal="center" vertical="center" wrapText="1"/>
    </xf>
    <xf numFmtId="9" fontId="0" fillId="0" borderId="0" xfId="0" applyNumberFormat="1"/>
    <xf numFmtId="176" fontId="0" fillId="0" borderId="0" xfId="0" applyNumberFormat="1" applyFill="1" applyBorder="1" applyAlignment="1">
      <alignment horizontal="center" vertical="center"/>
    </xf>
    <xf numFmtId="0" fontId="7" fillId="0" borderId="0" xfId="0" applyFont="1" applyFill="1" applyBorder="1" applyAlignment="1">
      <alignment vertical="center"/>
    </xf>
    <xf numFmtId="0" fontId="7" fillId="0" borderId="0" xfId="0" applyNumberFormat="1" applyFont="1" applyFill="1" applyBorder="1" applyAlignment="1">
      <alignment vertical="center" wrapText="1"/>
    </xf>
    <xf numFmtId="0" fontId="19" fillId="0" borderId="0" xfId="0" applyFont="1" applyFill="1" applyAlignment="1">
      <alignment horizontal="center" vertical="center"/>
    </xf>
    <xf numFmtId="49" fontId="20" fillId="0" borderId="1" xfId="132" applyNumberFormat="1" applyFont="1" applyFill="1" applyBorder="1" applyAlignment="1" applyProtection="1">
      <alignment horizontal="left" vertical="center"/>
    </xf>
    <xf numFmtId="49" fontId="20" fillId="0" borderId="1" xfId="132" applyNumberFormat="1" applyFont="1" applyFill="1" applyBorder="1" applyAlignment="1" applyProtection="1">
      <alignment horizontal="left" vertical="center" wrapText="1"/>
    </xf>
    <xf numFmtId="0" fontId="19" fillId="0" borderId="0" xfId="0" applyFont="1" applyFill="1" applyBorder="1" applyAlignment="1">
      <alignment horizontal="center" vertical="center"/>
    </xf>
    <xf numFmtId="0" fontId="10" fillId="0" borderId="1" xfId="140" applyFont="1" applyFill="1" applyBorder="1" applyAlignment="1" applyProtection="1">
      <alignment horizontal="center" vertical="center"/>
    </xf>
    <xf numFmtId="0" fontId="10" fillId="0" borderId="1" xfId="132" applyNumberFormat="1" applyFont="1" applyFill="1" applyBorder="1" applyAlignment="1" applyProtection="1">
      <alignment horizontal="left" vertical="center" wrapText="1"/>
    </xf>
    <xf numFmtId="0" fontId="21" fillId="0" borderId="0" xfId="0" applyNumberFormat="1" applyFont="1" applyFill="1" applyBorder="1" applyAlignment="1">
      <alignment horizontal="justify" vertical="center" wrapText="1"/>
    </xf>
    <xf numFmtId="0" fontId="22" fillId="0" borderId="1" xfId="139" applyNumberFormat="1" applyFont="1" applyFill="1" applyBorder="1" applyAlignment="1" applyProtection="1">
      <alignment horizontal="justify" vertical="center" wrapText="1"/>
    </xf>
    <xf numFmtId="0" fontId="10" fillId="0" borderId="1" xfId="49" applyNumberFormat="1" applyFont="1" applyFill="1" applyBorder="1" applyAlignment="1" applyProtection="1">
      <alignment horizontal="center" vertical="center"/>
    </xf>
    <xf numFmtId="0" fontId="10" fillId="0" borderId="1" xfId="135" applyNumberFormat="1" applyFont="1" applyFill="1" applyBorder="1" applyAlignment="1" applyProtection="1">
      <alignment vertical="center" wrapText="1"/>
    </xf>
    <xf numFmtId="0" fontId="21" fillId="0" borderId="0" xfId="0" applyNumberFormat="1" applyFont="1" applyFill="1" applyBorder="1" applyAlignment="1">
      <alignment horizontal="left" vertical="center" wrapText="1"/>
    </xf>
    <xf numFmtId="0" fontId="10" fillId="0" borderId="1" xfId="135" applyNumberFormat="1" applyFont="1" applyFill="1" applyBorder="1" applyAlignment="1" applyProtection="1">
      <alignment horizontal="left" vertical="center" wrapText="1"/>
    </xf>
    <xf numFmtId="0" fontId="10" fillId="0" borderId="1" xfId="132" applyNumberFormat="1" applyFont="1" applyFill="1" applyBorder="1" applyAlignment="1" applyProtection="1">
      <alignment horizontal="center" vertical="center" wrapText="1"/>
    </xf>
    <xf numFmtId="0" fontId="20" fillId="0" borderId="0" xfId="0" applyFont="1" applyFill="1" applyAlignment="1">
      <alignment horizontal="left" vertical="center"/>
    </xf>
    <xf numFmtId="0" fontId="20" fillId="0" borderId="0" xfId="0" applyFont="1" applyFill="1" applyBorder="1" applyAlignment="1">
      <alignment horizontal="left" vertical="center"/>
    </xf>
  </cellXfs>
  <cellStyles count="19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餑_x005f_x005f_x005f_x000c_睨_x005f_x005f_x005f_x0017__x005f_x005f_x005f_x000d_帼U_x005f_x005f_x005f_x0001_0_x005f_x005f_x005f_x0005_j'_x005f_x005f_x005f_x0007__x005f_x005f_x005f_x0001__x005f_x005f_x005f_x0001_ 3" xfId="49"/>
    <cellStyle name="_ET_STYLE_NoName_00_" xfId="50"/>
    <cellStyle name="_ET_STYLE_NoName_00_ 2" xfId="51"/>
    <cellStyle name="_ET_STYLE_NoName_00_ 3" xfId="52"/>
    <cellStyle name="0,0_x000d__x000a_NA_x000d__x000a_" xfId="53"/>
    <cellStyle name="0,0_x000d__x000a_NA_x000d__x000a_ 11" xfId="54"/>
    <cellStyle name="0,0_x000d__x000a_NA_x000d__x000a_ 2" xfId="55"/>
    <cellStyle name="0,0_x000d__x000a_NA_x000d__x000a_ 3" xfId="56"/>
    <cellStyle name="0,0_x000d__x000a_NA_x000d__x000a_ 4" xfId="57"/>
    <cellStyle name="20% - 强调文字颜色 1 2" xfId="58"/>
    <cellStyle name="20% - 强调文字颜色 1 2 2" xfId="59"/>
    <cellStyle name="20% - 强调文字颜色 1 2 3" xfId="60"/>
    <cellStyle name="20% - 强调文字颜色 1 2 5" xfId="61"/>
    <cellStyle name="20% - 强调文字颜色 2 2" xfId="62"/>
    <cellStyle name="20% - 强调文字颜色 2 2 2" xfId="63"/>
    <cellStyle name="20% - 强调文字颜色 2 2 3" xfId="64"/>
    <cellStyle name="20% - 强调文字颜色 2 2 5" xfId="65"/>
    <cellStyle name="20% - 强调文字颜色 3 2" xfId="66"/>
    <cellStyle name="20% - 强调文字颜色 3 2 2" xfId="67"/>
    <cellStyle name="20% - 强调文字颜色 3 2 3" xfId="68"/>
    <cellStyle name="20% - 强调文字颜色 3 2 5" xfId="69"/>
    <cellStyle name="20% - 强调文字颜色 4 2" xfId="70"/>
    <cellStyle name="20% - 强调文字颜色 4 2 2" xfId="71"/>
    <cellStyle name="20% - 强调文字颜色 4 2 3" xfId="72"/>
    <cellStyle name="20% - 强调文字颜色 4 2 5" xfId="73"/>
    <cellStyle name="20% - 强调文字颜色 5 2" xfId="74"/>
    <cellStyle name="20% - 强调文字颜色 5 2 2" xfId="75"/>
    <cellStyle name="20% - 强调文字颜色 5 2 3" xfId="76"/>
    <cellStyle name="20% - 强调文字颜色 5 2 5" xfId="77"/>
    <cellStyle name="20% - 强调文字颜色 6 2" xfId="78"/>
    <cellStyle name="20% - 强调文字颜色 6 2 2" xfId="79"/>
    <cellStyle name="20% - 强调文字颜色 6 2 3" xfId="80"/>
    <cellStyle name="20% - 强调文字颜色 6 2 5" xfId="81"/>
    <cellStyle name="40% - 强调文字颜色 1 2" xfId="82"/>
    <cellStyle name="40% - 强调文字颜色 1 2 2" xfId="83"/>
    <cellStyle name="40% - 强调文字颜色 2 2" xfId="84"/>
    <cellStyle name="40% - 强调文字颜色 2 2 2" xfId="85"/>
    <cellStyle name="40% - 强调文字颜色 3 2" xfId="86"/>
    <cellStyle name="40% - 强调文字颜色 3 2 2" xfId="87"/>
    <cellStyle name="40% - 强调文字颜色 4 2" xfId="88"/>
    <cellStyle name="40% - 强调文字颜色 5 2" xfId="89"/>
    <cellStyle name="40% - 强调文字颜色 6 2" xfId="90"/>
    <cellStyle name="40% - 强调文字颜色 6 2 2" xfId="91"/>
    <cellStyle name="60% - 强调文字颜色 1 2" xfId="92"/>
    <cellStyle name="60% - 强调文字颜色 1 2 2" xfId="93"/>
    <cellStyle name="60% - 强调文字颜色 1 2 3" xfId="94"/>
    <cellStyle name="60% - 强调文字颜色 1 2 5" xfId="95"/>
    <cellStyle name="60% - 强调文字颜色 2 2" xfId="96"/>
    <cellStyle name="60% - 强调文字颜色 2 2 2" xfId="97"/>
    <cellStyle name="60% - 强调文字颜色 2 2 3" xfId="98"/>
    <cellStyle name="60% - 强调文字颜色 2 2 5" xfId="99"/>
    <cellStyle name="60% - 强调文字颜色 3 2" xfId="100"/>
    <cellStyle name="60% - 强调文字颜色 3 2 2" xfId="101"/>
    <cellStyle name="60% - 强调文字颜色 3 2 3" xfId="102"/>
    <cellStyle name="60% - 强调文字颜色 3 2 5" xfId="103"/>
    <cellStyle name="60% - 强调文字颜色 4 2" xfId="104"/>
    <cellStyle name="60% - 强调文字颜色 4 2 2" xfId="105"/>
    <cellStyle name="60% - 强调文字颜色 4 2 3" xfId="106"/>
    <cellStyle name="60% - 强调文字颜色 4 2 5" xfId="107"/>
    <cellStyle name="60% - 强调文字颜色 5 2" xfId="108"/>
    <cellStyle name="60% - 强调文字颜色 5 2 2" xfId="109"/>
    <cellStyle name="60% - 强调文字颜色 5 2 3" xfId="110"/>
    <cellStyle name="60% - 强调文字颜色 5 2 5" xfId="111"/>
    <cellStyle name="60% - 强调文字颜色 6 2" xfId="112"/>
    <cellStyle name="60% - 强调文字颜色 6 2 2" xfId="113"/>
    <cellStyle name="60% - 强调文字颜色 6 2 3" xfId="114"/>
    <cellStyle name="60% - 强调文字颜色 6 2 5" xfId="115"/>
    <cellStyle name="Normal" xfId="116"/>
    <cellStyle name="Normal_报价单98" xfId="117"/>
    <cellStyle name="百分比 2" xfId="118"/>
    <cellStyle name="百分比 3" xfId="119"/>
    <cellStyle name="标题 1 2" xfId="120"/>
    <cellStyle name="标题 1 2 2" xfId="121"/>
    <cellStyle name="标题 10" xfId="122"/>
    <cellStyle name="标题 2 2" xfId="123"/>
    <cellStyle name="标题 2 2 2" xfId="124"/>
    <cellStyle name="标题 3 2" xfId="125"/>
    <cellStyle name="标题 3 2 2" xfId="126"/>
    <cellStyle name="标题 3 2 3" xfId="127"/>
    <cellStyle name="标题 3 2 5" xfId="128"/>
    <cellStyle name="标题 4 2" xfId="129"/>
    <cellStyle name="标题 4 2 2" xfId="130"/>
    <cellStyle name="标题 5" xfId="131"/>
    <cellStyle name="表体数字 3 2 6 6" xfId="132"/>
    <cellStyle name="差 2" xfId="133"/>
    <cellStyle name="差 2 2" xfId="134"/>
    <cellStyle name="常规 10" xfId="135"/>
    <cellStyle name="常规 10 2 2 2 2" xfId="136"/>
    <cellStyle name="常规 10 3" xfId="137"/>
    <cellStyle name="常规 10 6 2" xfId="138"/>
    <cellStyle name="常规 11" xfId="139"/>
    <cellStyle name="常规 144 4" xfId="140"/>
    <cellStyle name="常规 16" xfId="141"/>
    <cellStyle name="常规 17" xfId="142"/>
    <cellStyle name="常规 2 2 2" xfId="143"/>
    <cellStyle name="常规 2 2 4" xfId="144"/>
    <cellStyle name="常规 2 4" xfId="145"/>
    <cellStyle name="常规 3 2 3" xfId="146"/>
    <cellStyle name="好 2" xfId="147"/>
    <cellStyle name="好 2 2" xfId="148"/>
    <cellStyle name="汇总 2" xfId="149"/>
    <cellStyle name="汇总 2 2" xfId="150"/>
    <cellStyle name="计算 2" xfId="151"/>
    <cellStyle name="计算 2 2" xfId="152"/>
    <cellStyle name="检查单元格 2" xfId="153"/>
    <cellStyle name="检查单元格 2 2" xfId="154"/>
    <cellStyle name="解释性文本 2" xfId="155"/>
    <cellStyle name="解释性文本 2 2" xfId="156"/>
    <cellStyle name="警告文本 2" xfId="157"/>
    <cellStyle name="警告文本 2 2" xfId="158"/>
    <cellStyle name="链接单元格 2" xfId="159"/>
    <cellStyle name="链接单元格 2 2" xfId="160"/>
    <cellStyle name="千位分隔 3" xfId="161"/>
    <cellStyle name="强调文字颜色 1 2" xfId="162"/>
    <cellStyle name="强调文字颜色 1 2 2" xfId="163"/>
    <cellStyle name="强调文字颜色 2 2" xfId="164"/>
    <cellStyle name="强调文字颜色 2 2 2" xfId="165"/>
    <cellStyle name="强调文字颜色 3 2" xfId="166"/>
    <cellStyle name="强调文字颜色 3 2 2" xfId="167"/>
    <cellStyle name="强调文字颜色 4 2" xfId="168"/>
    <cellStyle name="强调文字颜色 5 2" xfId="169"/>
    <cellStyle name="强调文字颜色 6 2" xfId="170"/>
    <cellStyle name="强调文字颜色 6 2 2" xfId="171"/>
    <cellStyle name="适中 10" xfId="172"/>
    <cellStyle name="适中 2 2" xfId="173"/>
    <cellStyle name="适中 2 4" xfId="174"/>
    <cellStyle name="输出 2" xfId="175"/>
    <cellStyle name="输出 2 2" xfId="176"/>
    <cellStyle name="输入 2" xfId="177"/>
    <cellStyle name="输入 2 2" xfId="178"/>
    <cellStyle name="样式 1" xfId="179"/>
    <cellStyle name="样式 1 3 2" xfId="180"/>
    <cellStyle name="样式 1 4" xfId="181"/>
    <cellStyle name="注释 2" xfId="182"/>
    <cellStyle name="注释 2 2" xfId="183"/>
    <cellStyle name="0,0&#13;&#10;NA&#13;&#10;" xfId="184"/>
    <cellStyle name="ST_06" xfId="185"/>
    <cellStyle name="常规_Sheet2_1" xfId="186"/>
    <cellStyle name="常规 21 4" xfId="187"/>
    <cellStyle name="常规 30" xfId="188"/>
    <cellStyle name="常规 7" xfId="189"/>
  </cellStyles>
  <tableStyles count="0" defaultTableStyle="Table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topLeftCell="A8" workbookViewId="0">
      <selection activeCell="F18" sqref="E17:F18"/>
    </sheetView>
  </sheetViews>
  <sheetFormatPr defaultColWidth="8.75" defaultRowHeight="14.25" outlineLevelCol="3"/>
  <cols>
    <col min="1" max="1" width="5.63333333333333" style="76" customWidth="1"/>
    <col min="2" max="2" width="82.1333333333333" style="76" customWidth="1"/>
    <col min="3" max="3" width="9" style="76"/>
    <col min="4" max="4" width="9" style="76" customWidth="1"/>
    <col min="5" max="31" width="9" style="76"/>
    <col min="32" max="16384" width="8.75" style="76"/>
  </cols>
  <sheetData>
    <row r="1" s="76" customFormat="1" ht="25" customHeight="1" spans="1:2">
      <c r="A1" s="78" t="s">
        <v>0</v>
      </c>
      <c r="B1" s="78"/>
    </row>
    <row r="2" s="77" customFormat="1" ht="23" customHeight="1" spans="1:4">
      <c r="A2" s="79" t="s">
        <v>1</v>
      </c>
      <c r="B2" s="80"/>
      <c r="D2" s="81"/>
    </row>
    <row r="3" s="77" customFormat="1" ht="23" customHeight="1" spans="1:4">
      <c r="A3" s="82">
        <v>1</v>
      </c>
      <c r="B3" s="83" t="s">
        <v>2</v>
      </c>
      <c r="D3" s="84"/>
    </row>
    <row r="4" s="77" customFormat="1" ht="73" customHeight="1" spans="1:4">
      <c r="A4" s="82">
        <v>2</v>
      </c>
      <c r="B4" s="85" t="s">
        <v>3</v>
      </c>
      <c r="D4" s="84"/>
    </row>
    <row r="5" s="77" customFormat="1" ht="28" customHeight="1" spans="1:4">
      <c r="A5" s="79" t="s">
        <v>4</v>
      </c>
      <c r="B5" s="80"/>
      <c r="D5" s="84"/>
    </row>
    <row r="6" s="77" customFormat="1" ht="71" customHeight="1" spans="1:4">
      <c r="A6" s="86">
        <v>1</v>
      </c>
      <c r="B6" s="87" t="s">
        <v>5</v>
      </c>
      <c r="D6" s="84"/>
    </row>
    <row r="7" s="77" customFormat="1" ht="57" customHeight="1" spans="1:4">
      <c r="A7" s="86">
        <v>2</v>
      </c>
      <c r="B7" s="87" t="s">
        <v>6</v>
      </c>
      <c r="D7" s="84"/>
    </row>
    <row r="8" s="77" customFormat="1" ht="45" customHeight="1" spans="1:4">
      <c r="A8" s="86">
        <v>3</v>
      </c>
      <c r="B8" s="87" t="s">
        <v>7</v>
      </c>
      <c r="D8" s="84"/>
    </row>
    <row r="9" s="77" customFormat="1" ht="66" customHeight="1" spans="1:4">
      <c r="A9" s="86">
        <v>4</v>
      </c>
      <c r="B9" s="87" t="s">
        <v>8</v>
      </c>
      <c r="D9" s="88"/>
    </row>
    <row r="10" s="76" customFormat="1" ht="54" customHeight="1" spans="1:4">
      <c r="A10" s="86">
        <v>5</v>
      </c>
      <c r="B10" s="89" t="s">
        <v>9</v>
      </c>
      <c r="D10" s="88"/>
    </row>
    <row r="11" s="76" customFormat="1" ht="72" customHeight="1" spans="1:2">
      <c r="A11" s="86">
        <v>6</v>
      </c>
      <c r="B11" s="89" t="s">
        <v>10</v>
      </c>
    </row>
    <row r="12" s="76" customFormat="1" ht="44" customHeight="1" spans="1:2">
      <c r="A12" s="86">
        <v>7</v>
      </c>
      <c r="B12" s="89" t="s">
        <v>11</v>
      </c>
    </row>
    <row r="13" s="76" customFormat="1" ht="24" customHeight="1" spans="1:2">
      <c r="A13" s="86">
        <v>8</v>
      </c>
      <c r="B13" s="89" t="s">
        <v>12</v>
      </c>
    </row>
    <row r="14" s="76" customFormat="1" spans="1:2">
      <c r="A14" s="79" t="s">
        <v>13</v>
      </c>
      <c r="B14" s="80"/>
    </row>
    <row r="15" s="76" customFormat="1" ht="32" customHeight="1" spans="1:2">
      <c r="A15" s="86">
        <v>1</v>
      </c>
      <c r="B15" s="83" t="s">
        <v>14</v>
      </c>
    </row>
    <row r="16" s="76" customFormat="1" ht="22" customHeight="1" spans="1:2">
      <c r="A16" s="79" t="s">
        <v>15</v>
      </c>
      <c r="B16" s="80"/>
    </row>
    <row r="17" s="76" customFormat="1" ht="18" customHeight="1" spans="1:2">
      <c r="A17" s="90">
        <v>1</v>
      </c>
      <c r="B17" s="83" t="s">
        <v>16</v>
      </c>
    </row>
    <row r="18" s="76" customFormat="1" ht="18" customHeight="1" spans="1:2">
      <c r="A18" s="90">
        <v>2</v>
      </c>
      <c r="B18" s="83" t="s">
        <v>17</v>
      </c>
    </row>
    <row r="19" s="76" customFormat="1" ht="18" customHeight="1" spans="1:2">
      <c r="A19" s="90">
        <v>3</v>
      </c>
      <c r="B19" s="83" t="s">
        <v>18</v>
      </c>
    </row>
    <row r="20" s="76" customFormat="1" ht="18" customHeight="1" spans="1:2">
      <c r="A20" s="90">
        <v>4</v>
      </c>
      <c r="B20" s="83" t="s">
        <v>19</v>
      </c>
    </row>
    <row r="21" s="76" customFormat="1" ht="18" customHeight="1" spans="1:2">
      <c r="A21" s="90">
        <v>5</v>
      </c>
      <c r="B21" s="83" t="s">
        <v>20</v>
      </c>
    </row>
    <row r="22" s="76" customFormat="1" ht="18" customHeight="1" spans="1:2">
      <c r="A22" s="90">
        <v>6</v>
      </c>
      <c r="B22" s="83" t="s">
        <v>21</v>
      </c>
    </row>
    <row r="23" s="76" customFormat="1" spans="1:2">
      <c r="A23" s="91" t="s">
        <v>22</v>
      </c>
      <c r="B23" s="92"/>
    </row>
  </sheetData>
  <mergeCells count="6">
    <mergeCell ref="A1:B1"/>
    <mergeCell ref="A2:B2"/>
    <mergeCell ref="A5:B5"/>
    <mergeCell ref="A14:B14"/>
    <mergeCell ref="A16:B16"/>
    <mergeCell ref="A23:B2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H12" sqref="H12"/>
    </sheetView>
  </sheetViews>
  <sheetFormatPr defaultColWidth="9" defaultRowHeight="13.5"/>
  <cols>
    <col min="2" max="2" width="42.25" customWidth="1"/>
    <col min="4" max="4" width="15.5" customWidth="1"/>
    <col min="5" max="5" width="14.1333333333333" customWidth="1"/>
    <col min="6" max="6" width="12.625"/>
    <col min="7" max="7" width="11.775"/>
    <col min="8" max="9" width="13" style="67" customWidth="1"/>
    <col min="10" max="10" width="12.625" style="67"/>
  </cols>
  <sheetData>
    <row r="1" ht="42" customHeight="1" spans="1:5">
      <c r="A1" s="68" t="s">
        <v>23</v>
      </c>
      <c r="B1" s="68"/>
      <c r="C1" s="68"/>
      <c r="D1" s="68"/>
      <c r="E1" s="68"/>
    </row>
    <row r="2" ht="27" customHeight="1" spans="1:5">
      <c r="A2" s="69" t="s">
        <v>24</v>
      </c>
      <c r="B2" s="16" t="s">
        <v>25</v>
      </c>
      <c r="C2" s="16" t="s">
        <v>26</v>
      </c>
      <c r="D2" s="17" t="s">
        <v>27</v>
      </c>
      <c r="E2" s="16" t="s">
        <v>28</v>
      </c>
    </row>
    <row r="3" ht="27" customHeight="1" spans="1:5">
      <c r="A3" s="69" t="s">
        <v>29</v>
      </c>
      <c r="B3" s="70" t="s">
        <v>30</v>
      </c>
      <c r="C3" s="71" t="s">
        <v>31</v>
      </c>
      <c r="D3" s="72">
        <f>开元壹号62地块50公寓楼智能化工程清单报价表!L5</f>
        <v>0</v>
      </c>
      <c r="E3" s="16"/>
    </row>
    <row r="4" ht="27" customHeight="1" spans="1:5">
      <c r="A4" s="69" t="s">
        <v>32</v>
      </c>
      <c r="B4" s="70" t="s">
        <v>33</v>
      </c>
      <c r="C4" s="71" t="s">
        <v>31</v>
      </c>
      <c r="D4" s="72">
        <f>开元壹号62地块50公寓楼智能化工程清单报价表!L22</f>
        <v>624934.622689065</v>
      </c>
      <c r="E4" s="16"/>
    </row>
    <row r="5" ht="27" customHeight="1" spans="1:5">
      <c r="A5" s="69" t="s">
        <v>34</v>
      </c>
      <c r="B5" s="70" t="s">
        <v>35</v>
      </c>
      <c r="C5" s="71" t="s">
        <v>31</v>
      </c>
      <c r="D5" s="73">
        <f>开元壹号62地块50公寓楼智能化工程清单报价表!L62</f>
        <v>7064.885685</v>
      </c>
      <c r="E5" s="16"/>
    </row>
    <row r="6" ht="27" customHeight="1" spans="1:5">
      <c r="A6" s="69" t="s">
        <v>36</v>
      </c>
      <c r="B6" s="70" t="s">
        <v>37</v>
      </c>
      <c r="C6" s="71" t="s">
        <v>31</v>
      </c>
      <c r="D6" s="72">
        <f>开元壹号62地块50公寓楼智能化工程清单报价表!L68</f>
        <v>145726.489638065</v>
      </c>
      <c r="E6" s="16"/>
    </row>
    <row r="7" ht="27" customHeight="1" spans="1:5">
      <c r="A7" s="69" t="s">
        <v>38</v>
      </c>
      <c r="B7" s="70" t="s">
        <v>39</v>
      </c>
      <c r="C7" s="71" t="s">
        <v>31</v>
      </c>
      <c r="D7" s="72">
        <f>开元壹号62地块50公寓楼智能化工程清单报价表!L80</f>
        <v>56660.5628475</v>
      </c>
      <c r="E7" s="16"/>
    </row>
    <row r="8" ht="27" customHeight="1" spans="1:5">
      <c r="A8" s="69" t="s">
        <v>40</v>
      </c>
      <c r="B8" s="70" t="s">
        <v>41</v>
      </c>
      <c r="C8" s="71" t="s">
        <v>31</v>
      </c>
      <c r="D8" s="72">
        <f>开元壹号62地块50公寓楼智能化工程清单报价表!L92</f>
        <v>133028.286856101</v>
      </c>
      <c r="E8" s="16"/>
    </row>
    <row r="9" ht="27" customHeight="1" spans="1:5">
      <c r="A9" s="69" t="s">
        <v>42</v>
      </c>
      <c r="B9" s="70" t="s">
        <v>43</v>
      </c>
      <c r="C9" s="71" t="s">
        <v>31</v>
      </c>
      <c r="D9" s="72">
        <f>开元壹号62地块50公寓楼智能化工程清单报价表!L98</f>
        <v>3125.97612</v>
      </c>
      <c r="E9" s="16"/>
    </row>
    <row r="10" ht="27" customHeight="1" spans="1:5">
      <c r="A10" s="69" t="s">
        <v>44</v>
      </c>
      <c r="B10" s="70" t="s">
        <v>45</v>
      </c>
      <c r="C10" s="71" t="s">
        <v>31</v>
      </c>
      <c r="D10" s="72">
        <f>开元壹号62地块50公寓楼智能化工程清单报价表!L101</f>
        <v>10369.39276875</v>
      </c>
      <c r="E10" s="16"/>
    </row>
    <row r="11" ht="27" customHeight="1" spans="1:5">
      <c r="A11" s="69" t="s">
        <v>46</v>
      </c>
      <c r="B11" s="70" t="s">
        <v>47</v>
      </c>
      <c r="C11" s="71" t="s">
        <v>31</v>
      </c>
      <c r="D11" s="72">
        <f>开元壹号62地块50公寓楼智能化工程清单报价表!L109</f>
        <v>10088.7487746107</v>
      </c>
      <c r="E11" s="16"/>
    </row>
    <row r="12" ht="27" customHeight="1" spans="1:5">
      <c r="A12" s="69" t="s">
        <v>48</v>
      </c>
      <c r="B12" s="70" t="s">
        <v>49</v>
      </c>
      <c r="C12" s="71" t="s">
        <v>31</v>
      </c>
      <c r="D12" s="72">
        <f>开元壹号62地块50公寓楼智能化工程清单报价表!L118</f>
        <v>0</v>
      </c>
      <c r="E12" s="16"/>
    </row>
    <row r="13" ht="27" customHeight="1" spans="1:5">
      <c r="A13" s="69" t="s">
        <v>50</v>
      </c>
      <c r="B13" s="70" t="s">
        <v>51</v>
      </c>
      <c r="C13" s="71" t="s">
        <v>31</v>
      </c>
      <c r="D13" s="72">
        <f>开元壹号62地块50公寓楼智能化工程清单报价表!L134</f>
        <v>74098.3389361687</v>
      </c>
      <c r="E13" s="16"/>
    </row>
    <row r="14" ht="27" customHeight="1" spans="1:5">
      <c r="A14" s="69" t="s">
        <v>52</v>
      </c>
      <c r="B14" s="70" t="s">
        <v>53</v>
      </c>
      <c r="C14" s="71" t="s">
        <v>31</v>
      </c>
      <c r="D14" s="72">
        <f>开元壹号62地块50公寓楼智能化工程清单报价表!L145</f>
        <v>34902.6922523363</v>
      </c>
      <c r="E14" s="16"/>
    </row>
    <row r="15" ht="27" customHeight="1" spans="1:5">
      <c r="A15" s="69" t="s">
        <v>54</v>
      </c>
      <c r="B15" s="70" t="s">
        <v>55</v>
      </c>
      <c r="C15" s="71" t="s">
        <v>31</v>
      </c>
      <c r="D15" s="72">
        <f>开元壹号62地块50公寓楼智能化工程清单报价表!L153</f>
        <v>0</v>
      </c>
      <c r="E15" s="16"/>
    </row>
    <row r="16" ht="27" customHeight="1" spans="1:10">
      <c r="A16" s="69" t="s">
        <v>56</v>
      </c>
      <c r="B16" s="70" t="s">
        <v>57</v>
      </c>
      <c r="C16" s="71" t="s">
        <v>31</v>
      </c>
      <c r="D16" s="72">
        <f>SUM(D3:D15)</f>
        <v>1099999.9965676</v>
      </c>
      <c r="E16" s="16"/>
      <c r="J16" s="75"/>
    </row>
    <row r="18" ht="25" customHeight="1"/>
    <row r="19" ht="25" customHeight="1"/>
    <row r="20" ht="25" customHeight="1"/>
    <row r="21" ht="25" customHeight="1"/>
    <row r="22" ht="25" customHeight="1"/>
    <row r="23" ht="25" customHeight="1"/>
    <row r="24" ht="25" customHeight="1"/>
    <row r="25" ht="25" customHeight="1"/>
    <row r="26" ht="25" customHeight="1"/>
    <row r="27" ht="25" customHeight="1"/>
    <row r="28" ht="25" customHeight="1"/>
    <row r="29" ht="25" customHeight="1"/>
    <row r="30" ht="25" customHeight="1" spans="6:6">
      <c r="F30" s="74"/>
    </row>
    <row r="31" ht="25" customHeight="1" spans="6:6">
      <c r="F31" s="74"/>
    </row>
    <row r="32" ht="25" customHeight="1" spans="6:6">
      <c r="F32" s="74"/>
    </row>
  </sheetData>
  <mergeCells count="1">
    <mergeCell ref="A1:E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54"/>
  <sheetViews>
    <sheetView tabSelected="1" zoomScale="120" zoomScaleNormal="120" workbookViewId="0">
      <pane ySplit="4" topLeftCell="A91" activePane="bottomLeft" state="frozen"/>
      <selection/>
      <selection pane="bottomLeft" activeCell="I94" sqref="I94"/>
    </sheetView>
  </sheetViews>
  <sheetFormatPr defaultColWidth="9" defaultRowHeight="13.5"/>
  <cols>
    <col min="1" max="1" width="5.88333333333333" style="5" customWidth="1"/>
    <col min="2" max="2" width="14.3833333333333" style="6" customWidth="1"/>
    <col min="3" max="3" width="40.75" style="5" customWidth="1"/>
    <col min="4" max="4" width="5.38333333333333" style="5" customWidth="1"/>
    <col min="5" max="5" width="8.84166666666667" style="7" customWidth="1"/>
    <col min="6" max="6" width="9.13333333333333" style="7" customWidth="1"/>
    <col min="7" max="7" width="10.775" style="7" customWidth="1"/>
    <col min="8" max="8" width="9.13333333333333" style="7" customWidth="1"/>
    <col min="9" max="9" width="8.75833333333333" style="7" customWidth="1"/>
    <col min="10" max="10" width="9.01666666666667" style="7" customWidth="1"/>
    <col min="11" max="11" width="9.44166666666667" style="7" customWidth="1"/>
    <col min="12" max="12" width="12" style="8" customWidth="1"/>
    <col min="13" max="13" width="11.3333333333333" style="9" customWidth="1"/>
    <col min="14" max="14" width="10.375" style="10"/>
    <col min="15" max="15" width="9.375" style="11"/>
    <col min="16" max="16" width="11.125" style="11"/>
    <col min="17" max="17" width="9" style="12"/>
    <col min="18" max="16380" width="9" style="3"/>
  </cols>
  <sheetData>
    <row r="1" s="1" customFormat="1" ht="37" customHeight="1" spans="1:17">
      <c r="A1" s="13" t="s">
        <v>58</v>
      </c>
      <c r="B1" s="13"/>
      <c r="C1" s="13"/>
      <c r="D1" s="13"/>
      <c r="E1" s="14"/>
      <c r="F1" s="15"/>
      <c r="G1" s="14"/>
      <c r="H1" s="14"/>
      <c r="I1" s="14"/>
      <c r="J1" s="14"/>
      <c r="K1" s="14"/>
      <c r="L1" s="14"/>
      <c r="M1" s="14"/>
      <c r="N1" s="41"/>
      <c r="O1" s="42"/>
      <c r="P1" s="42"/>
      <c r="Q1" s="48"/>
    </row>
    <row r="2" s="1" customFormat="1" ht="11.25" spans="1:17">
      <c r="A2" s="16" t="s">
        <v>24</v>
      </c>
      <c r="B2" s="16" t="s">
        <v>59</v>
      </c>
      <c r="C2" s="16" t="s">
        <v>60</v>
      </c>
      <c r="D2" s="16" t="s">
        <v>26</v>
      </c>
      <c r="E2" s="17" t="s">
        <v>61</v>
      </c>
      <c r="F2" s="18" t="s">
        <v>62</v>
      </c>
      <c r="G2" s="18"/>
      <c r="H2" s="18"/>
      <c r="I2" s="18"/>
      <c r="J2" s="18"/>
      <c r="K2" s="18" t="s">
        <v>63</v>
      </c>
      <c r="L2" s="18" t="s">
        <v>64</v>
      </c>
      <c r="M2" s="18" t="s">
        <v>65</v>
      </c>
      <c r="N2" s="41"/>
      <c r="O2" s="42"/>
      <c r="P2" s="42"/>
      <c r="Q2" s="48"/>
    </row>
    <row r="3" s="1" customFormat="1" ht="45" spans="1:17">
      <c r="A3" s="16"/>
      <c r="B3" s="16"/>
      <c r="C3" s="16"/>
      <c r="D3" s="16"/>
      <c r="E3" s="17"/>
      <c r="F3" s="18" t="s">
        <v>66</v>
      </c>
      <c r="G3" s="18" t="s">
        <v>67</v>
      </c>
      <c r="H3" s="18" t="s">
        <v>68</v>
      </c>
      <c r="I3" s="18" t="s">
        <v>69</v>
      </c>
      <c r="J3" s="18" t="s">
        <v>70</v>
      </c>
      <c r="K3" s="18"/>
      <c r="L3" s="18"/>
      <c r="M3" s="18"/>
      <c r="N3" s="41"/>
      <c r="O3" s="42"/>
      <c r="P3" s="42"/>
      <c r="Q3" s="48"/>
    </row>
    <row r="4" s="1" customFormat="1" ht="11.25" spans="1:17">
      <c r="A4" s="16"/>
      <c r="B4" s="16"/>
      <c r="C4" s="16"/>
      <c r="D4" s="16"/>
      <c r="E4" s="17"/>
      <c r="F4" s="18"/>
      <c r="G4" s="18"/>
      <c r="H4" s="18"/>
      <c r="I4" s="43">
        <v>0.025</v>
      </c>
      <c r="J4" s="43">
        <v>0.09</v>
      </c>
      <c r="K4" s="18"/>
      <c r="L4" s="18"/>
      <c r="M4" s="18"/>
      <c r="N4" s="41"/>
      <c r="O4" s="42"/>
      <c r="P4" s="42"/>
      <c r="Q4" s="48"/>
    </row>
    <row r="5" s="2" customFormat="1" ht="12" spans="1:17">
      <c r="A5" s="19" t="s">
        <v>71</v>
      </c>
      <c r="B5" s="19"/>
      <c r="C5" s="19"/>
      <c r="D5" s="20" t="s">
        <v>31</v>
      </c>
      <c r="E5" s="21"/>
      <c r="F5" s="22"/>
      <c r="G5" s="22"/>
      <c r="H5" s="22"/>
      <c r="I5" s="22"/>
      <c r="J5" s="22"/>
      <c r="K5" s="22"/>
      <c r="L5" s="28">
        <f>SUM(L6:L21)</f>
        <v>0</v>
      </c>
      <c r="M5" s="44"/>
      <c r="N5" s="45"/>
      <c r="O5" s="46"/>
      <c r="P5" s="46"/>
      <c r="Q5" s="46"/>
    </row>
    <row r="6" s="2" customFormat="1" ht="31" customHeight="1" spans="1:17">
      <c r="A6" s="23">
        <v>1</v>
      </c>
      <c r="B6" s="24" t="s">
        <v>72</v>
      </c>
      <c r="C6" s="25" t="s">
        <v>73</v>
      </c>
      <c r="D6" s="26" t="s">
        <v>74</v>
      </c>
      <c r="E6" s="27">
        <v>1</v>
      </c>
      <c r="F6" s="28">
        <v>500</v>
      </c>
      <c r="G6" s="28">
        <v>21000</v>
      </c>
      <c r="H6" s="28">
        <f t="shared" ref="H6:H11" si="0">(G6+F6)*0.005</f>
        <v>107.5</v>
      </c>
      <c r="I6" s="28">
        <f>(H6+G6+F6)*$I$4</f>
        <v>540.1875</v>
      </c>
      <c r="J6" s="28">
        <f>(I6+H6+G6+F6)*$J$4</f>
        <v>1993.291875</v>
      </c>
      <c r="K6" s="28">
        <f>J6+I6+H6+G6+F6</f>
        <v>24140.979375</v>
      </c>
      <c r="L6" s="28">
        <f>K6*E6*0</f>
        <v>0</v>
      </c>
      <c r="M6" s="44" t="s">
        <v>75</v>
      </c>
      <c r="N6" s="46"/>
      <c r="O6" s="46"/>
      <c r="P6" s="46"/>
      <c r="Q6" s="46"/>
    </row>
    <row r="7" s="2" customFormat="1" ht="52" customHeight="1" spans="1:17">
      <c r="A7" s="23">
        <v>2</v>
      </c>
      <c r="B7" s="24" t="s">
        <v>76</v>
      </c>
      <c r="C7" s="25" t="s">
        <v>77</v>
      </c>
      <c r="D7" s="26" t="s">
        <v>74</v>
      </c>
      <c r="E7" s="27">
        <v>1</v>
      </c>
      <c r="F7" s="28">
        <v>220</v>
      </c>
      <c r="G7" s="28">
        <v>1980</v>
      </c>
      <c r="H7" s="28">
        <f t="shared" si="0"/>
        <v>11</v>
      </c>
      <c r="I7" s="28">
        <f t="shared" ref="I7:I38" si="1">(H7+G7+F7)*$I$4</f>
        <v>55.275</v>
      </c>
      <c r="J7" s="28">
        <f t="shared" ref="J7:J14" si="2">(I7+H7+G7+F7)*$J$4</f>
        <v>203.96475</v>
      </c>
      <c r="K7" s="28">
        <f t="shared" ref="K7:K21" si="3">J7+I7+H7+G7+F7</f>
        <v>2470.23975</v>
      </c>
      <c r="L7" s="28">
        <f t="shared" ref="L7:L15" si="4">K7*E7*0</f>
        <v>0</v>
      </c>
      <c r="M7" s="44" t="s">
        <v>78</v>
      </c>
      <c r="N7" s="46"/>
      <c r="O7" s="46"/>
      <c r="P7" s="46"/>
      <c r="Q7" s="46"/>
    </row>
    <row r="8" s="2" customFormat="1" ht="60" spans="1:17">
      <c r="A8" s="23">
        <v>3</v>
      </c>
      <c r="B8" s="29" t="s">
        <v>79</v>
      </c>
      <c r="C8" s="25" t="s">
        <v>80</v>
      </c>
      <c r="D8" s="26" t="s">
        <v>74</v>
      </c>
      <c r="E8" s="27">
        <v>8</v>
      </c>
      <c r="F8" s="28">
        <v>220</v>
      </c>
      <c r="G8" s="28">
        <v>895</v>
      </c>
      <c r="H8" s="28">
        <f t="shared" si="0"/>
        <v>5.575</v>
      </c>
      <c r="I8" s="28">
        <f t="shared" si="1"/>
        <v>28.014375</v>
      </c>
      <c r="J8" s="28">
        <f t="shared" si="2"/>
        <v>103.37304375</v>
      </c>
      <c r="K8" s="28">
        <f t="shared" si="3"/>
        <v>1251.96241875</v>
      </c>
      <c r="L8" s="28">
        <f t="shared" si="4"/>
        <v>0</v>
      </c>
      <c r="M8" s="44" t="s">
        <v>81</v>
      </c>
      <c r="N8" s="46"/>
      <c r="O8" s="46"/>
      <c r="P8" s="46"/>
      <c r="Q8" s="46"/>
    </row>
    <row r="9" s="2" customFormat="1" ht="60" spans="1:17">
      <c r="A9" s="23">
        <v>4</v>
      </c>
      <c r="B9" s="29" t="s">
        <v>82</v>
      </c>
      <c r="C9" s="25" t="s">
        <v>83</v>
      </c>
      <c r="D9" s="26" t="s">
        <v>74</v>
      </c>
      <c r="E9" s="27">
        <v>4</v>
      </c>
      <c r="F9" s="28">
        <v>220</v>
      </c>
      <c r="G9" s="28">
        <v>895</v>
      </c>
      <c r="H9" s="28">
        <f t="shared" si="0"/>
        <v>5.575</v>
      </c>
      <c r="I9" s="28">
        <f t="shared" si="1"/>
        <v>28.014375</v>
      </c>
      <c r="J9" s="28">
        <f t="shared" si="2"/>
        <v>103.37304375</v>
      </c>
      <c r="K9" s="28">
        <f t="shared" si="3"/>
        <v>1251.96241875</v>
      </c>
      <c r="L9" s="28">
        <f t="shared" si="4"/>
        <v>0</v>
      </c>
      <c r="M9" s="44" t="s">
        <v>84</v>
      </c>
      <c r="N9" s="46"/>
      <c r="O9" s="46"/>
      <c r="P9" s="46"/>
      <c r="Q9" s="46"/>
    </row>
    <row r="10" s="2" customFormat="1" ht="48" spans="1:17">
      <c r="A10" s="23">
        <v>5</v>
      </c>
      <c r="B10" s="29" t="s">
        <v>85</v>
      </c>
      <c r="C10" s="25" t="s">
        <v>86</v>
      </c>
      <c r="D10" s="26" t="s">
        <v>74</v>
      </c>
      <c r="E10" s="27">
        <v>1</v>
      </c>
      <c r="F10" s="28">
        <v>50</v>
      </c>
      <c r="G10" s="28">
        <v>120</v>
      </c>
      <c r="H10" s="28">
        <f t="shared" si="0"/>
        <v>0.85</v>
      </c>
      <c r="I10" s="28">
        <f t="shared" si="1"/>
        <v>4.27125</v>
      </c>
      <c r="J10" s="28">
        <f t="shared" si="2"/>
        <v>15.7609125</v>
      </c>
      <c r="K10" s="28">
        <f t="shared" si="3"/>
        <v>190.8821625</v>
      </c>
      <c r="L10" s="28">
        <f t="shared" si="4"/>
        <v>0</v>
      </c>
      <c r="M10" s="44" t="s">
        <v>87</v>
      </c>
      <c r="N10" s="46"/>
      <c r="O10" s="46"/>
      <c r="P10" s="46"/>
      <c r="Q10" s="46"/>
    </row>
    <row r="11" s="2" customFormat="1" ht="48" spans="1:17">
      <c r="A11" s="23">
        <v>6</v>
      </c>
      <c r="B11" s="29" t="s">
        <v>88</v>
      </c>
      <c r="C11" s="25" t="s">
        <v>89</v>
      </c>
      <c r="D11" s="26" t="s">
        <v>74</v>
      </c>
      <c r="E11" s="27">
        <v>21</v>
      </c>
      <c r="F11" s="28">
        <v>50</v>
      </c>
      <c r="G11" s="28">
        <v>665</v>
      </c>
      <c r="H11" s="28">
        <f t="shared" si="0"/>
        <v>3.575</v>
      </c>
      <c r="I11" s="28">
        <f t="shared" si="1"/>
        <v>17.964375</v>
      </c>
      <c r="J11" s="28">
        <f t="shared" si="2"/>
        <v>66.28854375</v>
      </c>
      <c r="K11" s="28">
        <f t="shared" si="3"/>
        <v>802.82791875</v>
      </c>
      <c r="L11" s="28">
        <f t="shared" si="4"/>
        <v>0</v>
      </c>
      <c r="M11" s="44" t="s">
        <v>90</v>
      </c>
      <c r="N11" s="46"/>
      <c r="O11" s="46"/>
      <c r="P11" s="46"/>
      <c r="Q11" s="46"/>
    </row>
    <row r="12" s="2" customFormat="1" ht="48" spans="1:17">
      <c r="A12" s="23">
        <v>7</v>
      </c>
      <c r="B12" s="29" t="s">
        <v>91</v>
      </c>
      <c r="C12" s="25" t="s">
        <v>92</v>
      </c>
      <c r="D12" s="26" t="s">
        <v>93</v>
      </c>
      <c r="E12" s="27">
        <v>8</v>
      </c>
      <c r="F12" s="28">
        <v>65</v>
      </c>
      <c r="G12" s="28">
        <v>125</v>
      </c>
      <c r="H12" s="28">
        <f t="shared" ref="H12:H43" si="5">(G12+F12)*0.005</f>
        <v>0.95</v>
      </c>
      <c r="I12" s="28">
        <f t="shared" si="1"/>
        <v>4.77375</v>
      </c>
      <c r="J12" s="28">
        <f t="shared" si="2"/>
        <v>17.6151375</v>
      </c>
      <c r="K12" s="28">
        <f t="shared" si="3"/>
        <v>213.3388875</v>
      </c>
      <c r="L12" s="28">
        <f t="shared" si="4"/>
        <v>0</v>
      </c>
      <c r="M12" s="44" t="s">
        <v>90</v>
      </c>
      <c r="N12" s="46"/>
      <c r="O12" s="46"/>
      <c r="P12" s="46"/>
      <c r="Q12" s="46"/>
    </row>
    <row r="13" s="2" customFormat="1" ht="48" spans="1:17">
      <c r="A13" s="23">
        <v>8</v>
      </c>
      <c r="B13" s="29" t="s">
        <v>94</v>
      </c>
      <c r="C13" s="25" t="s">
        <v>95</v>
      </c>
      <c r="D13" s="26" t="s">
        <v>93</v>
      </c>
      <c r="E13" s="27">
        <v>8</v>
      </c>
      <c r="F13" s="28">
        <v>10</v>
      </c>
      <c r="G13" s="28">
        <v>16.5</v>
      </c>
      <c r="H13" s="28">
        <f t="shared" si="5"/>
        <v>0.1325</v>
      </c>
      <c r="I13" s="28">
        <f t="shared" si="1"/>
        <v>0.6658125</v>
      </c>
      <c r="J13" s="28">
        <f t="shared" si="2"/>
        <v>2.456848125</v>
      </c>
      <c r="K13" s="28">
        <f t="shared" si="3"/>
        <v>29.755160625</v>
      </c>
      <c r="L13" s="28">
        <f t="shared" si="4"/>
        <v>0</v>
      </c>
      <c r="M13" s="44" t="s">
        <v>90</v>
      </c>
      <c r="N13" s="46"/>
      <c r="O13" s="46"/>
      <c r="P13" s="46"/>
      <c r="Q13" s="46"/>
    </row>
    <row r="14" s="2" customFormat="1" ht="48" spans="1:17">
      <c r="A14" s="23">
        <v>9</v>
      </c>
      <c r="B14" s="29" t="s">
        <v>96</v>
      </c>
      <c r="C14" s="25" t="s">
        <v>97</v>
      </c>
      <c r="D14" s="26" t="s">
        <v>74</v>
      </c>
      <c r="E14" s="27">
        <v>4</v>
      </c>
      <c r="F14" s="28">
        <v>100</v>
      </c>
      <c r="G14" s="28">
        <v>860</v>
      </c>
      <c r="H14" s="28">
        <f t="shared" si="5"/>
        <v>4.8</v>
      </c>
      <c r="I14" s="28">
        <f t="shared" si="1"/>
        <v>24.12</v>
      </c>
      <c r="J14" s="28">
        <f t="shared" si="2"/>
        <v>89.0028</v>
      </c>
      <c r="K14" s="28">
        <f t="shared" si="3"/>
        <v>1077.9228</v>
      </c>
      <c r="L14" s="28">
        <f t="shared" si="4"/>
        <v>0</v>
      </c>
      <c r="M14" s="44" t="s">
        <v>90</v>
      </c>
      <c r="N14" s="46"/>
      <c r="O14" s="46"/>
      <c r="P14" s="46"/>
      <c r="Q14" s="46"/>
    </row>
    <row r="15" s="2" customFormat="1" ht="48" spans="1:17">
      <c r="A15" s="23">
        <v>10</v>
      </c>
      <c r="B15" s="24" t="s">
        <v>98</v>
      </c>
      <c r="C15" s="30" t="s">
        <v>99</v>
      </c>
      <c r="D15" s="26" t="s">
        <v>93</v>
      </c>
      <c r="E15" s="27">
        <v>12</v>
      </c>
      <c r="F15" s="28">
        <v>5</v>
      </c>
      <c r="G15" s="28">
        <v>19.8</v>
      </c>
      <c r="H15" s="28">
        <f t="shared" si="5"/>
        <v>0.124</v>
      </c>
      <c r="I15" s="28">
        <f t="shared" si="1"/>
        <v>0.6231</v>
      </c>
      <c r="J15" s="28">
        <f t="shared" ref="J15:J22" si="6">(I15+H15+G15+F15)*$J$4</f>
        <v>2.299239</v>
      </c>
      <c r="K15" s="28">
        <f t="shared" si="3"/>
        <v>27.846339</v>
      </c>
      <c r="L15" s="28">
        <f t="shared" si="4"/>
        <v>0</v>
      </c>
      <c r="M15" s="44" t="s">
        <v>90</v>
      </c>
      <c r="N15" s="46"/>
      <c r="O15" s="46"/>
      <c r="P15" s="46"/>
      <c r="Q15" s="46"/>
    </row>
    <row r="16" s="2" customFormat="1" ht="60" spans="1:17">
      <c r="A16" s="23">
        <v>11</v>
      </c>
      <c r="B16" s="24" t="s">
        <v>100</v>
      </c>
      <c r="C16" s="31" t="s">
        <v>101</v>
      </c>
      <c r="D16" s="26" t="s">
        <v>102</v>
      </c>
      <c r="E16" s="27">
        <v>601.081</v>
      </c>
      <c r="F16" s="28">
        <v>1</v>
      </c>
      <c r="G16" s="28">
        <v>1.85</v>
      </c>
      <c r="H16" s="28">
        <f t="shared" si="5"/>
        <v>0.01425</v>
      </c>
      <c r="I16" s="28">
        <f t="shared" si="1"/>
        <v>0.07160625</v>
      </c>
      <c r="J16" s="28">
        <f t="shared" si="6"/>
        <v>0.2642270625</v>
      </c>
      <c r="K16" s="28">
        <f t="shared" si="3"/>
        <v>3.2000833125</v>
      </c>
      <c r="L16" s="28">
        <f t="shared" ref="L16:L21" si="7">K16*E16*0</f>
        <v>0</v>
      </c>
      <c r="M16" s="44" t="s">
        <v>103</v>
      </c>
      <c r="N16" s="46"/>
      <c r="O16" s="46"/>
      <c r="P16" s="46"/>
      <c r="Q16" s="46"/>
    </row>
    <row r="17" s="2" customFormat="1" ht="60" spans="1:17">
      <c r="A17" s="23">
        <v>12</v>
      </c>
      <c r="B17" s="24" t="s">
        <v>104</v>
      </c>
      <c r="C17" s="25" t="s">
        <v>105</v>
      </c>
      <c r="D17" s="26" t="s">
        <v>102</v>
      </c>
      <c r="E17" s="27">
        <v>59.576</v>
      </c>
      <c r="F17" s="28">
        <v>1</v>
      </c>
      <c r="G17" s="28">
        <v>1.95</v>
      </c>
      <c r="H17" s="28">
        <f t="shared" si="5"/>
        <v>0.01475</v>
      </c>
      <c r="I17" s="28">
        <f t="shared" si="1"/>
        <v>0.07411875</v>
      </c>
      <c r="J17" s="28">
        <f t="shared" si="6"/>
        <v>0.2734981875</v>
      </c>
      <c r="K17" s="28">
        <f t="shared" si="3"/>
        <v>3.3123669375</v>
      </c>
      <c r="L17" s="28">
        <f t="shared" si="7"/>
        <v>0</v>
      </c>
      <c r="M17" s="44" t="s">
        <v>103</v>
      </c>
      <c r="N17" s="46"/>
      <c r="O17" s="46"/>
      <c r="P17" s="46"/>
      <c r="Q17" s="46"/>
    </row>
    <row r="18" s="2" customFormat="1" ht="60" spans="1:17">
      <c r="A18" s="23">
        <v>13</v>
      </c>
      <c r="B18" s="24" t="s">
        <v>106</v>
      </c>
      <c r="C18" s="25" t="s">
        <v>107</v>
      </c>
      <c r="D18" s="26" t="s">
        <v>102</v>
      </c>
      <c r="E18" s="27">
        <v>53.752</v>
      </c>
      <c r="F18" s="28">
        <v>1</v>
      </c>
      <c r="G18" s="28">
        <v>4</v>
      </c>
      <c r="H18" s="28">
        <f t="shared" si="5"/>
        <v>0.025</v>
      </c>
      <c r="I18" s="28">
        <f t="shared" si="1"/>
        <v>0.125625</v>
      </c>
      <c r="J18" s="28">
        <f t="shared" si="6"/>
        <v>0.46355625</v>
      </c>
      <c r="K18" s="28">
        <f t="shared" si="3"/>
        <v>5.61418125</v>
      </c>
      <c r="L18" s="28">
        <f t="shared" si="7"/>
        <v>0</v>
      </c>
      <c r="M18" s="44" t="s">
        <v>108</v>
      </c>
      <c r="N18" s="46"/>
      <c r="O18" s="46"/>
      <c r="P18" s="46"/>
      <c r="Q18" s="46"/>
    </row>
    <row r="19" s="2" customFormat="1" ht="60" spans="1:17">
      <c r="A19" s="23">
        <v>14</v>
      </c>
      <c r="B19" s="24" t="s">
        <v>109</v>
      </c>
      <c r="C19" s="30" t="s">
        <v>110</v>
      </c>
      <c r="D19" s="26" t="s">
        <v>102</v>
      </c>
      <c r="E19" s="27">
        <v>757.25</v>
      </c>
      <c r="F19" s="28">
        <v>1</v>
      </c>
      <c r="G19" s="28">
        <v>1.95</v>
      </c>
      <c r="H19" s="28">
        <f t="shared" si="5"/>
        <v>0.01475</v>
      </c>
      <c r="I19" s="28">
        <f t="shared" si="1"/>
        <v>0.07411875</v>
      </c>
      <c r="J19" s="28">
        <f t="shared" si="6"/>
        <v>0.2734981875</v>
      </c>
      <c r="K19" s="28">
        <f t="shared" si="3"/>
        <v>3.3123669375</v>
      </c>
      <c r="L19" s="28">
        <f t="shared" si="7"/>
        <v>0</v>
      </c>
      <c r="M19" s="44" t="s">
        <v>103</v>
      </c>
      <c r="N19" s="46"/>
      <c r="O19" s="46"/>
      <c r="P19" s="46"/>
      <c r="Q19" s="46"/>
    </row>
    <row r="20" s="2" customFormat="1" ht="48" spans="1:17">
      <c r="A20" s="23">
        <v>15</v>
      </c>
      <c r="B20" s="24" t="s">
        <v>111</v>
      </c>
      <c r="C20" s="25" t="s">
        <v>112</v>
      </c>
      <c r="D20" s="26" t="s">
        <v>102</v>
      </c>
      <c r="E20" s="28">
        <v>113.328</v>
      </c>
      <c r="F20" s="28">
        <v>1</v>
      </c>
      <c r="G20" s="28">
        <v>1.2</v>
      </c>
      <c r="H20" s="28">
        <f t="shared" si="5"/>
        <v>0.011</v>
      </c>
      <c r="I20" s="28">
        <f t="shared" si="1"/>
        <v>0.055275</v>
      </c>
      <c r="J20" s="28">
        <f t="shared" si="6"/>
        <v>0.20396475</v>
      </c>
      <c r="K20" s="28">
        <f t="shared" si="3"/>
        <v>2.47023975</v>
      </c>
      <c r="L20" s="28">
        <f t="shared" si="7"/>
        <v>0</v>
      </c>
      <c r="M20" s="44" t="s">
        <v>108</v>
      </c>
      <c r="N20" s="46"/>
      <c r="O20" s="46"/>
      <c r="P20" s="46"/>
      <c r="Q20" s="46"/>
    </row>
    <row r="21" s="2" customFormat="1" ht="48" spans="1:17">
      <c r="A21" s="23">
        <v>16</v>
      </c>
      <c r="B21" s="24" t="s">
        <v>111</v>
      </c>
      <c r="C21" s="25" t="s">
        <v>113</v>
      </c>
      <c r="D21" s="26" t="s">
        <v>102</v>
      </c>
      <c r="E21" s="27">
        <v>683.107</v>
      </c>
      <c r="F21" s="28">
        <v>1</v>
      </c>
      <c r="G21" s="28">
        <v>1.35</v>
      </c>
      <c r="H21" s="28">
        <f t="shared" si="5"/>
        <v>0.01175</v>
      </c>
      <c r="I21" s="28">
        <f t="shared" si="1"/>
        <v>0.05904375</v>
      </c>
      <c r="J21" s="28">
        <f t="shared" si="6"/>
        <v>0.2178714375</v>
      </c>
      <c r="K21" s="28">
        <f t="shared" si="3"/>
        <v>2.6386651875</v>
      </c>
      <c r="L21" s="28">
        <f t="shared" si="7"/>
        <v>0</v>
      </c>
      <c r="M21" s="44" t="s">
        <v>108</v>
      </c>
      <c r="N21" s="46"/>
      <c r="O21" s="46"/>
      <c r="P21" s="46"/>
      <c r="Q21" s="46"/>
    </row>
    <row r="22" s="2" customFormat="1" ht="12" spans="1:17">
      <c r="A22" s="19" t="s">
        <v>114</v>
      </c>
      <c r="B22" s="19"/>
      <c r="C22" s="19"/>
      <c r="D22" s="20" t="s">
        <v>31</v>
      </c>
      <c r="E22" s="21"/>
      <c r="F22" s="22"/>
      <c r="G22" s="28"/>
      <c r="H22" s="28"/>
      <c r="I22" s="28"/>
      <c r="J22" s="28"/>
      <c r="K22" s="28"/>
      <c r="L22" s="28">
        <f>SUM(L23:L61)</f>
        <v>624934.622689065</v>
      </c>
      <c r="M22" s="44"/>
      <c r="N22" s="45"/>
      <c r="O22" s="46"/>
      <c r="P22" s="46"/>
      <c r="Q22" s="46"/>
    </row>
    <row r="23" s="2" customFormat="1" ht="84" spans="1:17">
      <c r="A23" s="23">
        <v>1</v>
      </c>
      <c r="B23" s="25" t="s">
        <v>115</v>
      </c>
      <c r="C23" s="25" t="s">
        <v>116</v>
      </c>
      <c r="D23" s="26" t="s">
        <v>74</v>
      </c>
      <c r="E23" s="28">
        <v>1</v>
      </c>
      <c r="F23" s="28">
        <v>200</v>
      </c>
      <c r="G23" s="28">
        <v>1890</v>
      </c>
      <c r="H23" s="28">
        <f t="shared" si="5"/>
        <v>10.45</v>
      </c>
      <c r="I23" s="28">
        <f t="shared" si="1"/>
        <v>52.51125</v>
      </c>
      <c r="J23" s="28">
        <f t="shared" ref="J23:J54" si="8">(I23+H23+G23+F23)*$J$4</f>
        <v>193.7665125</v>
      </c>
      <c r="K23" s="28">
        <f t="shared" ref="K23:K61" si="9">J23+I23+H23+G23+F23</f>
        <v>2346.7277625</v>
      </c>
      <c r="L23" s="28">
        <f t="shared" ref="L23:L61" si="10">K23*E23</f>
        <v>2346.7277625</v>
      </c>
      <c r="M23" s="44" t="s">
        <v>117</v>
      </c>
      <c r="N23" s="46"/>
      <c r="O23" s="46"/>
      <c r="P23" s="46"/>
      <c r="Q23" s="46"/>
    </row>
    <row r="24" s="2" customFormat="1" ht="96" spans="1:17">
      <c r="A24" s="23">
        <v>2</v>
      </c>
      <c r="B24" s="25" t="s">
        <v>118</v>
      </c>
      <c r="C24" s="25" t="s">
        <v>119</v>
      </c>
      <c r="D24" s="26" t="s">
        <v>74</v>
      </c>
      <c r="E24" s="28">
        <v>1</v>
      </c>
      <c r="F24" s="28">
        <v>200</v>
      </c>
      <c r="G24" s="28">
        <v>10859.28</v>
      </c>
      <c r="H24" s="28">
        <f t="shared" si="5"/>
        <v>55.2964</v>
      </c>
      <c r="I24" s="28">
        <f t="shared" si="1"/>
        <v>277.86441</v>
      </c>
      <c r="J24" s="28">
        <f t="shared" si="8"/>
        <v>1025.3196729</v>
      </c>
      <c r="K24" s="28">
        <f t="shared" si="9"/>
        <v>12417.7604829</v>
      </c>
      <c r="L24" s="28">
        <f t="shared" si="10"/>
        <v>12417.7604829</v>
      </c>
      <c r="M24" s="44" t="s">
        <v>120</v>
      </c>
      <c r="N24" s="46"/>
      <c r="O24" s="46"/>
      <c r="P24" s="46"/>
      <c r="Q24" s="46"/>
    </row>
    <row r="25" s="2" customFormat="1" ht="72" spans="1:17">
      <c r="A25" s="23">
        <v>3</v>
      </c>
      <c r="B25" s="25" t="s">
        <v>121</v>
      </c>
      <c r="C25" s="25" t="s">
        <v>122</v>
      </c>
      <c r="D25" s="26" t="s">
        <v>74</v>
      </c>
      <c r="E25" s="28">
        <v>4</v>
      </c>
      <c r="F25" s="28">
        <v>50</v>
      </c>
      <c r="G25" s="28">
        <v>1220</v>
      </c>
      <c r="H25" s="28">
        <f t="shared" si="5"/>
        <v>6.35</v>
      </c>
      <c r="I25" s="28">
        <f t="shared" si="1"/>
        <v>31.90875</v>
      </c>
      <c r="J25" s="28">
        <f t="shared" si="8"/>
        <v>117.7432875</v>
      </c>
      <c r="K25" s="28">
        <f t="shared" si="9"/>
        <v>1426.0020375</v>
      </c>
      <c r="L25" s="28">
        <f t="shared" si="10"/>
        <v>5704.00815</v>
      </c>
      <c r="M25" s="44" t="s">
        <v>123</v>
      </c>
      <c r="N25" s="46"/>
      <c r="O25" s="46"/>
      <c r="P25" s="46"/>
      <c r="Q25" s="46"/>
    </row>
    <row r="26" s="2" customFormat="1" ht="72" spans="1:17">
      <c r="A26" s="23">
        <v>4</v>
      </c>
      <c r="B26" s="25" t="s">
        <v>124</v>
      </c>
      <c r="C26" s="25" t="s">
        <v>125</v>
      </c>
      <c r="D26" s="26" t="s">
        <v>74</v>
      </c>
      <c r="E26" s="28">
        <v>38</v>
      </c>
      <c r="F26" s="28">
        <v>50</v>
      </c>
      <c r="G26" s="28">
        <v>650</v>
      </c>
      <c r="H26" s="28">
        <f t="shared" si="5"/>
        <v>3.5</v>
      </c>
      <c r="I26" s="28">
        <f t="shared" si="1"/>
        <v>17.5875</v>
      </c>
      <c r="J26" s="28">
        <f t="shared" si="8"/>
        <v>64.897875</v>
      </c>
      <c r="K26" s="28">
        <f t="shared" si="9"/>
        <v>785.985375</v>
      </c>
      <c r="L26" s="28">
        <f t="shared" si="10"/>
        <v>29867.44425</v>
      </c>
      <c r="M26" s="44" t="s">
        <v>126</v>
      </c>
      <c r="N26" s="46"/>
      <c r="O26" s="46"/>
      <c r="P26" s="46"/>
      <c r="Q26" s="46"/>
    </row>
    <row r="27" s="2" customFormat="1" ht="48" spans="1:17">
      <c r="A27" s="23">
        <v>5</v>
      </c>
      <c r="B27" s="25" t="s">
        <v>127</v>
      </c>
      <c r="C27" s="25" t="s">
        <v>128</v>
      </c>
      <c r="D27" s="26" t="s">
        <v>93</v>
      </c>
      <c r="E27" s="28">
        <v>80</v>
      </c>
      <c r="F27" s="28">
        <v>5</v>
      </c>
      <c r="G27" s="28">
        <v>55</v>
      </c>
      <c r="H27" s="28">
        <f t="shared" si="5"/>
        <v>0.3</v>
      </c>
      <c r="I27" s="28">
        <f t="shared" si="1"/>
        <v>1.5075</v>
      </c>
      <c r="J27" s="28">
        <f t="shared" si="8"/>
        <v>5.562675</v>
      </c>
      <c r="K27" s="28">
        <f t="shared" si="9"/>
        <v>67.370175</v>
      </c>
      <c r="L27" s="28">
        <f t="shared" si="10"/>
        <v>5389.614</v>
      </c>
      <c r="M27" s="44" t="s">
        <v>90</v>
      </c>
      <c r="N27" s="46"/>
      <c r="O27" s="46"/>
      <c r="P27" s="46"/>
      <c r="Q27" s="46"/>
    </row>
    <row r="28" s="2" customFormat="1" ht="48" spans="1:17">
      <c r="A28" s="23">
        <v>6</v>
      </c>
      <c r="B28" s="25" t="s">
        <v>129</v>
      </c>
      <c r="C28" s="25" t="s">
        <v>130</v>
      </c>
      <c r="D28" s="26" t="s">
        <v>131</v>
      </c>
      <c r="E28" s="28">
        <v>80</v>
      </c>
      <c r="F28" s="28">
        <v>1</v>
      </c>
      <c r="G28" s="28">
        <v>4.4</v>
      </c>
      <c r="H28" s="28">
        <f t="shared" si="5"/>
        <v>0.027</v>
      </c>
      <c r="I28" s="28">
        <f t="shared" si="1"/>
        <v>0.135675</v>
      </c>
      <c r="J28" s="28">
        <f t="shared" si="8"/>
        <v>0.50064075</v>
      </c>
      <c r="K28" s="28">
        <f t="shared" si="9"/>
        <v>6.06331575</v>
      </c>
      <c r="L28" s="28">
        <f t="shared" si="10"/>
        <v>485.06526</v>
      </c>
      <c r="M28" s="44" t="s">
        <v>90</v>
      </c>
      <c r="N28" s="46"/>
      <c r="O28" s="46"/>
      <c r="P28" s="46"/>
      <c r="Q28" s="46"/>
    </row>
    <row r="29" s="2" customFormat="1" ht="48" spans="1:17">
      <c r="A29" s="23">
        <v>7</v>
      </c>
      <c r="B29" s="25" t="s">
        <v>132</v>
      </c>
      <c r="C29" s="25" t="s">
        <v>133</v>
      </c>
      <c r="D29" s="26" t="s">
        <v>93</v>
      </c>
      <c r="E29" s="28">
        <v>25</v>
      </c>
      <c r="F29" s="28">
        <v>5</v>
      </c>
      <c r="G29" s="28">
        <v>17</v>
      </c>
      <c r="H29" s="28">
        <f t="shared" si="5"/>
        <v>0.11</v>
      </c>
      <c r="I29" s="28">
        <f t="shared" si="1"/>
        <v>0.55275</v>
      </c>
      <c r="J29" s="28">
        <f t="shared" si="8"/>
        <v>2.0396475</v>
      </c>
      <c r="K29" s="28">
        <f t="shared" si="9"/>
        <v>24.7023975</v>
      </c>
      <c r="L29" s="28">
        <f t="shared" si="10"/>
        <v>617.5599375</v>
      </c>
      <c r="M29" s="44" t="s">
        <v>90</v>
      </c>
      <c r="N29" s="46"/>
      <c r="O29" s="46"/>
      <c r="P29" s="46"/>
      <c r="Q29" s="46"/>
    </row>
    <row r="30" s="2" customFormat="1" ht="48" spans="1:17">
      <c r="A30" s="23">
        <v>8</v>
      </c>
      <c r="B30" s="25" t="s">
        <v>134</v>
      </c>
      <c r="C30" s="25" t="s">
        <v>135</v>
      </c>
      <c r="D30" s="26" t="s">
        <v>74</v>
      </c>
      <c r="E30" s="28">
        <v>1</v>
      </c>
      <c r="F30" s="28">
        <v>240</v>
      </c>
      <c r="G30" s="28">
        <v>880</v>
      </c>
      <c r="H30" s="28">
        <f t="shared" si="5"/>
        <v>5.6</v>
      </c>
      <c r="I30" s="28">
        <f t="shared" si="1"/>
        <v>28.14</v>
      </c>
      <c r="J30" s="28">
        <f t="shared" si="8"/>
        <v>103.8366</v>
      </c>
      <c r="K30" s="28">
        <f t="shared" si="9"/>
        <v>1257.5766</v>
      </c>
      <c r="L30" s="28">
        <f t="shared" si="10"/>
        <v>1257.5766</v>
      </c>
      <c r="M30" s="44" t="s">
        <v>90</v>
      </c>
      <c r="N30" s="46"/>
      <c r="O30" s="46"/>
      <c r="P30" s="46"/>
      <c r="Q30" s="46"/>
    </row>
    <row r="31" s="2" customFormat="1" ht="60" spans="1:17">
      <c r="A31" s="23">
        <v>9</v>
      </c>
      <c r="B31" s="25" t="s">
        <v>136</v>
      </c>
      <c r="C31" s="25" t="s">
        <v>137</v>
      </c>
      <c r="D31" s="26" t="s">
        <v>74</v>
      </c>
      <c r="E31" s="28">
        <v>1</v>
      </c>
      <c r="F31" s="28">
        <v>150</v>
      </c>
      <c r="G31" s="28">
        <v>1090</v>
      </c>
      <c r="H31" s="28">
        <f t="shared" si="5"/>
        <v>6.2</v>
      </c>
      <c r="I31" s="28">
        <f t="shared" si="1"/>
        <v>31.155</v>
      </c>
      <c r="J31" s="28">
        <f t="shared" si="8"/>
        <v>114.96195</v>
      </c>
      <c r="K31" s="28">
        <f t="shared" si="9"/>
        <v>1392.31695</v>
      </c>
      <c r="L31" s="28">
        <f t="shared" si="10"/>
        <v>1392.31695</v>
      </c>
      <c r="M31" s="44" t="s">
        <v>138</v>
      </c>
      <c r="N31" s="46"/>
      <c r="O31" s="46"/>
      <c r="P31" s="46"/>
      <c r="Q31" s="46"/>
    </row>
    <row r="32" s="2" customFormat="1" ht="60" spans="1:17">
      <c r="A32" s="23">
        <v>10</v>
      </c>
      <c r="B32" s="25" t="s">
        <v>139</v>
      </c>
      <c r="C32" s="25" t="s">
        <v>140</v>
      </c>
      <c r="D32" s="26" t="s">
        <v>74</v>
      </c>
      <c r="E32" s="28">
        <v>70</v>
      </c>
      <c r="F32" s="28">
        <v>150</v>
      </c>
      <c r="G32" s="28">
        <v>145</v>
      </c>
      <c r="H32" s="28">
        <f t="shared" si="5"/>
        <v>1.475</v>
      </c>
      <c r="I32" s="28">
        <f t="shared" si="1"/>
        <v>7.411875</v>
      </c>
      <c r="J32" s="28">
        <f t="shared" si="8"/>
        <v>27.34981875</v>
      </c>
      <c r="K32" s="28">
        <f t="shared" si="9"/>
        <v>331.23669375</v>
      </c>
      <c r="L32" s="28">
        <f t="shared" si="10"/>
        <v>23186.5685625</v>
      </c>
      <c r="M32" s="44" t="s">
        <v>141</v>
      </c>
      <c r="N32" s="46"/>
      <c r="O32" s="46"/>
      <c r="P32" s="46"/>
      <c r="Q32" s="46"/>
    </row>
    <row r="33" s="2" customFormat="1" ht="72" spans="1:17">
      <c r="A33" s="23">
        <v>11</v>
      </c>
      <c r="B33" s="25" t="s">
        <v>142</v>
      </c>
      <c r="C33" s="25" t="s">
        <v>143</v>
      </c>
      <c r="D33" s="26" t="s">
        <v>74</v>
      </c>
      <c r="E33" s="28">
        <v>6</v>
      </c>
      <c r="F33" s="28">
        <v>150</v>
      </c>
      <c r="G33" s="28">
        <v>545</v>
      </c>
      <c r="H33" s="28">
        <f t="shared" si="5"/>
        <v>3.475</v>
      </c>
      <c r="I33" s="28">
        <f t="shared" si="1"/>
        <v>17.461875</v>
      </c>
      <c r="J33" s="28">
        <f t="shared" si="8"/>
        <v>64.43431875</v>
      </c>
      <c r="K33" s="28">
        <f t="shared" si="9"/>
        <v>780.37119375</v>
      </c>
      <c r="L33" s="28">
        <f t="shared" si="10"/>
        <v>4682.2271625</v>
      </c>
      <c r="M33" s="44" t="s">
        <v>144</v>
      </c>
      <c r="N33" s="46"/>
      <c r="O33" s="46"/>
      <c r="P33" s="46"/>
      <c r="Q33" s="46"/>
    </row>
    <row r="34" s="2" customFormat="1" ht="72" spans="1:17">
      <c r="A34" s="23">
        <v>12</v>
      </c>
      <c r="B34" s="25" t="s">
        <v>142</v>
      </c>
      <c r="C34" s="25" t="s">
        <v>145</v>
      </c>
      <c r="D34" s="26" t="s">
        <v>74</v>
      </c>
      <c r="E34" s="27">
        <v>9</v>
      </c>
      <c r="F34" s="28">
        <v>150</v>
      </c>
      <c r="G34" s="28">
        <v>545</v>
      </c>
      <c r="H34" s="28">
        <f t="shared" si="5"/>
        <v>3.475</v>
      </c>
      <c r="I34" s="28">
        <f t="shared" si="1"/>
        <v>17.461875</v>
      </c>
      <c r="J34" s="28">
        <f t="shared" si="8"/>
        <v>64.43431875</v>
      </c>
      <c r="K34" s="28">
        <f t="shared" si="9"/>
        <v>780.37119375</v>
      </c>
      <c r="L34" s="28">
        <f t="shared" si="10"/>
        <v>7023.34074375</v>
      </c>
      <c r="M34" s="44" t="s">
        <v>144</v>
      </c>
      <c r="N34" s="46"/>
      <c r="O34" s="46"/>
      <c r="P34" s="46"/>
      <c r="Q34" s="46"/>
    </row>
    <row r="35" s="2" customFormat="1" ht="60" spans="1:17">
      <c r="A35" s="23">
        <v>13</v>
      </c>
      <c r="B35" s="25" t="s">
        <v>146</v>
      </c>
      <c r="C35" s="25" t="s">
        <v>147</v>
      </c>
      <c r="D35" s="26" t="s">
        <v>74</v>
      </c>
      <c r="E35" s="28">
        <v>447</v>
      </c>
      <c r="F35" s="28">
        <v>150</v>
      </c>
      <c r="G35" s="28">
        <v>145</v>
      </c>
      <c r="H35" s="28">
        <f t="shared" si="5"/>
        <v>1.475</v>
      </c>
      <c r="I35" s="28">
        <f t="shared" si="1"/>
        <v>7.411875</v>
      </c>
      <c r="J35" s="28">
        <f t="shared" si="8"/>
        <v>27.34981875</v>
      </c>
      <c r="K35" s="28">
        <f t="shared" si="9"/>
        <v>331.23669375</v>
      </c>
      <c r="L35" s="28">
        <f t="shared" si="10"/>
        <v>148062.80210625</v>
      </c>
      <c r="M35" s="44" t="s">
        <v>148</v>
      </c>
      <c r="N35" s="46"/>
      <c r="O35" s="46"/>
      <c r="P35" s="46"/>
      <c r="Q35" s="46"/>
    </row>
    <row r="36" s="2" customFormat="1" ht="60" spans="1:17">
      <c r="A36" s="23">
        <v>14</v>
      </c>
      <c r="B36" s="25" t="s">
        <v>149</v>
      </c>
      <c r="C36" s="25" t="s">
        <v>150</v>
      </c>
      <c r="D36" s="26" t="s">
        <v>74</v>
      </c>
      <c r="E36" s="27">
        <v>21</v>
      </c>
      <c r="F36" s="28">
        <v>150</v>
      </c>
      <c r="G36" s="28">
        <v>280</v>
      </c>
      <c r="H36" s="28">
        <f t="shared" si="5"/>
        <v>2.15</v>
      </c>
      <c r="I36" s="28">
        <f t="shared" si="1"/>
        <v>10.80375</v>
      </c>
      <c r="J36" s="28">
        <f t="shared" si="8"/>
        <v>39.8658375</v>
      </c>
      <c r="K36" s="28">
        <f t="shared" si="9"/>
        <v>482.8195875</v>
      </c>
      <c r="L36" s="28">
        <f t="shared" si="10"/>
        <v>10139.2113375</v>
      </c>
      <c r="M36" s="44" t="s">
        <v>151</v>
      </c>
      <c r="N36" s="46"/>
      <c r="O36" s="46"/>
      <c r="P36" s="46"/>
      <c r="Q36" s="46"/>
    </row>
    <row r="37" s="2" customFormat="1" ht="60" spans="1:17">
      <c r="A37" s="23">
        <v>15</v>
      </c>
      <c r="B37" s="25" t="s">
        <v>152</v>
      </c>
      <c r="C37" s="25" t="s">
        <v>153</v>
      </c>
      <c r="D37" s="26" t="s">
        <v>74</v>
      </c>
      <c r="E37" s="27">
        <v>21</v>
      </c>
      <c r="F37" s="28">
        <v>50</v>
      </c>
      <c r="G37" s="28">
        <v>185</v>
      </c>
      <c r="H37" s="28">
        <f t="shared" si="5"/>
        <v>1.175</v>
      </c>
      <c r="I37" s="28">
        <f t="shared" si="1"/>
        <v>5.904375</v>
      </c>
      <c r="J37" s="28">
        <f t="shared" si="8"/>
        <v>21.78714375</v>
      </c>
      <c r="K37" s="28">
        <f t="shared" si="9"/>
        <v>263.86651875</v>
      </c>
      <c r="L37" s="28">
        <f t="shared" si="10"/>
        <v>5541.19689375</v>
      </c>
      <c r="M37" s="44" t="s">
        <v>154</v>
      </c>
      <c r="N37" s="46"/>
      <c r="O37" s="46"/>
      <c r="P37" s="46"/>
      <c r="Q37" s="46"/>
    </row>
    <row r="38" s="2" customFormat="1" ht="48" spans="1:17">
      <c r="A38" s="23">
        <v>16</v>
      </c>
      <c r="B38" s="32" t="s">
        <v>155</v>
      </c>
      <c r="C38" s="33" t="s">
        <v>156</v>
      </c>
      <c r="D38" s="34" t="s">
        <v>157</v>
      </c>
      <c r="E38" s="35">
        <v>12</v>
      </c>
      <c r="F38" s="23">
        <v>150</v>
      </c>
      <c r="G38" s="28">
        <v>220</v>
      </c>
      <c r="H38" s="28">
        <f t="shared" si="5"/>
        <v>1.85</v>
      </c>
      <c r="I38" s="28">
        <f t="shared" si="1"/>
        <v>9.29625</v>
      </c>
      <c r="J38" s="28">
        <f t="shared" si="8"/>
        <v>34.3031625</v>
      </c>
      <c r="K38" s="28">
        <f t="shared" si="9"/>
        <v>415.4494125</v>
      </c>
      <c r="L38" s="28">
        <f t="shared" si="10"/>
        <v>4985.39295</v>
      </c>
      <c r="M38" s="44" t="s">
        <v>90</v>
      </c>
      <c r="N38" s="46"/>
      <c r="O38" s="46"/>
      <c r="P38" s="46"/>
      <c r="Q38" s="46"/>
    </row>
    <row r="39" s="2" customFormat="1" ht="48" spans="1:17">
      <c r="A39" s="23">
        <v>17</v>
      </c>
      <c r="B39" s="32" t="s">
        <v>158</v>
      </c>
      <c r="C39" s="29" t="s">
        <v>159</v>
      </c>
      <c r="D39" s="34" t="s">
        <v>93</v>
      </c>
      <c r="E39" s="35">
        <v>70</v>
      </c>
      <c r="F39" s="23">
        <v>10</v>
      </c>
      <c r="G39" s="28">
        <v>9.5</v>
      </c>
      <c r="H39" s="28">
        <f t="shared" si="5"/>
        <v>0.0975</v>
      </c>
      <c r="I39" s="28">
        <f t="shared" ref="I39:I70" si="11">(H39+G39+F39)*$I$4</f>
        <v>0.4899375</v>
      </c>
      <c r="J39" s="28">
        <f t="shared" si="8"/>
        <v>1.807869375</v>
      </c>
      <c r="K39" s="28">
        <f t="shared" si="9"/>
        <v>21.895306875</v>
      </c>
      <c r="L39" s="28">
        <f t="shared" si="10"/>
        <v>1532.67148125</v>
      </c>
      <c r="M39" s="44" t="s">
        <v>90</v>
      </c>
      <c r="N39" s="46"/>
      <c r="O39" s="46"/>
      <c r="P39" s="46"/>
      <c r="Q39" s="46"/>
    </row>
    <row r="40" s="2" customFormat="1" ht="48" spans="1:17">
      <c r="A40" s="23">
        <v>18</v>
      </c>
      <c r="B40" s="25" t="s">
        <v>158</v>
      </c>
      <c r="C40" s="29" t="s">
        <v>160</v>
      </c>
      <c r="D40" s="26" t="s">
        <v>93</v>
      </c>
      <c r="E40" s="28">
        <v>1</v>
      </c>
      <c r="F40" s="28">
        <v>10</v>
      </c>
      <c r="G40" s="28">
        <v>9.5</v>
      </c>
      <c r="H40" s="28">
        <f t="shared" si="5"/>
        <v>0.0975</v>
      </c>
      <c r="I40" s="28">
        <f t="shared" si="11"/>
        <v>0.4899375</v>
      </c>
      <c r="J40" s="28">
        <f t="shared" si="8"/>
        <v>1.807869375</v>
      </c>
      <c r="K40" s="28">
        <f t="shared" si="9"/>
        <v>21.895306875</v>
      </c>
      <c r="L40" s="28">
        <f t="shared" si="10"/>
        <v>21.895306875</v>
      </c>
      <c r="M40" s="44" t="s">
        <v>90</v>
      </c>
      <c r="N40" s="46"/>
      <c r="O40" s="46"/>
      <c r="P40" s="46"/>
      <c r="Q40" s="46"/>
    </row>
    <row r="41" s="2" customFormat="1" ht="48" spans="1:17">
      <c r="A41" s="23">
        <v>19</v>
      </c>
      <c r="B41" s="25" t="s">
        <v>161</v>
      </c>
      <c r="C41" s="25" t="s">
        <v>162</v>
      </c>
      <c r="D41" s="26" t="s">
        <v>93</v>
      </c>
      <c r="E41" s="28">
        <v>41</v>
      </c>
      <c r="F41" s="28">
        <v>10</v>
      </c>
      <c r="G41" s="28">
        <v>46</v>
      </c>
      <c r="H41" s="28">
        <f t="shared" si="5"/>
        <v>0.28</v>
      </c>
      <c r="I41" s="28">
        <f t="shared" si="11"/>
        <v>1.407</v>
      </c>
      <c r="J41" s="28">
        <f t="shared" si="8"/>
        <v>5.19183</v>
      </c>
      <c r="K41" s="28">
        <f t="shared" si="9"/>
        <v>62.87883</v>
      </c>
      <c r="L41" s="28">
        <f t="shared" si="10"/>
        <v>2578.03203</v>
      </c>
      <c r="M41" s="44" t="s">
        <v>90</v>
      </c>
      <c r="N41" s="46"/>
      <c r="O41" s="46"/>
      <c r="P41" s="46"/>
      <c r="Q41" s="46"/>
    </row>
    <row r="42" s="2" customFormat="1" ht="48" spans="1:17">
      <c r="A42" s="23">
        <v>20</v>
      </c>
      <c r="B42" s="25" t="s">
        <v>161</v>
      </c>
      <c r="C42" s="25" t="s">
        <v>163</v>
      </c>
      <c r="D42" s="26" t="s">
        <v>93</v>
      </c>
      <c r="E42" s="28">
        <v>10</v>
      </c>
      <c r="F42" s="28">
        <v>10</v>
      </c>
      <c r="G42" s="28">
        <v>32</v>
      </c>
      <c r="H42" s="28">
        <f t="shared" si="5"/>
        <v>0.21</v>
      </c>
      <c r="I42" s="28">
        <f t="shared" si="11"/>
        <v>1.05525</v>
      </c>
      <c r="J42" s="28">
        <f t="shared" si="8"/>
        <v>3.8938725</v>
      </c>
      <c r="K42" s="28">
        <f t="shared" si="9"/>
        <v>47.1591225</v>
      </c>
      <c r="L42" s="28">
        <f t="shared" si="10"/>
        <v>471.591225</v>
      </c>
      <c r="M42" s="44" t="s">
        <v>90</v>
      </c>
      <c r="N42" s="46"/>
      <c r="O42" s="46"/>
      <c r="P42" s="46"/>
      <c r="Q42" s="46"/>
    </row>
    <row r="43" s="2" customFormat="1" ht="48" spans="1:17">
      <c r="A43" s="23">
        <v>21</v>
      </c>
      <c r="B43" s="25" t="s">
        <v>161</v>
      </c>
      <c r="C43" s="25" t="s">
        <v>164</v>
      </c>
      <c r="D43" s="26" t="s">
        <v>93</v>
      </c>
      <c r="E43" s="28">
        <v>22</v>
      </c>
      <c r="F43" s="28">
        <v>10</v>
      </c>
      <c r="G43" s="28">
        <v>20</v>
      </c>
      <c r="H43" s="28">
        <f t="shared" si="5"/>
        <v>0.15</v>
      </c>
      <c r="I43" s="28">
        <f t="shared" si="11"/>
        <v>0.75375</v>
      </c>
      <c r="J43" s="28">
        <f t="shared" si="8"/>
        <v>2.7813375</v>
      </c>
      <c r="K43" s="28">
        <f t="shared" si="9"/>
        <v>33.6850875</v>
      </c>
      <c r="L43" s="28">
        <f t="shared" si="10"/>
        <v>741.071925</v>
      </c>
      <c r="M43" s="44" t="s">
        <v>165</v>
      </c>
      <c r="N43" s="46"/>
      <c r="O43" s="46"/>
      <c r="P43" s="46"/>
      <c r="Q43" s="46"/>
    </row>
    <row r="44" s="2" customFormat="1" ht="48" spans="1:17">
      <c r="A44" s="23">
        <v>22</v>
      </c>
      <c r="B44" s="25" t="s">
        <v>166</v>
      </c>
      <c r="C44" s="25" t="s">
        <v>167</v>
      </c>
      <c r="D44" s="26" t="s">
        <v>74</v>
      </c>
      <c r="E44" s="28">
        <v>9</v>
      </c>
      <c r="F44" s="28">
        <v>180</v>
      </c>
      <c r="G44" s="28">
        <v>3200</v>
      </c>
      <c r="H44" s="28">
        <f t="shared" ref="H44:H75" si="12">(G44+F44)*0.005</f>
        <v>16.9</v>
      </c>
      <c r="I44" s="28">
        <f t="shared" si="11"/>
        <v>84.9225</v>
      </c>
      <c r="J44" s="28">
        <f t="shared" si="8"/>
        <v>313.364025</v>
      </c>
      <c r="K44" s="28">
        <f t="shared" si="9"/>
        <v>3795.186525</v>
      </c>
      <c r="L44" s="28">
        <f t="shared" si="10"/>
        <v>34156.678725</v>
      </c>
      <c r="M44" s="44" t="s">
        <v>168</v>
      </c>
      <c r="N44" s="46"/>
      <c r="O44" s="46"/>
      <c r="P44" s="46"/>
      <c r="Q44" s="46"/>
    </row>
    <row r="45" s="2" customFormat="1" ht="48" spans="1:17">
      <c r="A45" s="23">
        <v>23</v>
      </c>
      <c r="B45" s="25" t="s">
        <v>166</v>
      </c>
      <c r="C45" s="25" t="s">
        <v>169</v>
      </c>
      <c r="D45" s="26" t="s">
        <v>74</v>
      </c>
      <c r="E45" s="28">
        <v>1</v>
      </c>
      <c r="F45" s="28">
        <v>180</v>
      </c>
      <c r="G45" s="28">
        <v>1890</v>
      </c>
      <c r="H45" s="28">
        <f t="shared" si="12"/>
        <v>10.35</v>
      </c>
      <c r="I45" s="28">
        <f t="shared" si="11"/>
        <v>52.00875</v>
      </c>
      <c r="J45" s="28">
        <f t="shared" si="8"/>
        <v>191.9122875</v>
      </c>
      <c r="K45" s="28">
        <f t="shared" si="9"/>
        <v>2324.2710375</v>
      </c>
      <c r="L45" s="28">
        <f t="shared" si="10"/>
        <v>2324.2710375</v>
      </c>
      <c r="M45" s="44" t="s">
        <v>170</v>
      </c>
      <c r="N45" s="46"/>
      <c r="O45" s="46"/>
      <c r="P45" s="46"/>
      <c r="Q45" s="46"/>
    </row>
    <row r="46" s="2" customFormat="1" ht="48" spans="1:17">
      <c r="A46" s="23">
        <v>24</v>
      </c>
      <c r="B46" s="25" t="s">
        <v>171</v>
      </c>
      <c r="C46" s="25" t="s">
        <v>172</v>
      </c>
      <c r="D46" s="26" t="s">
        <v>74</v>
      </c>
      <c r="E46" s="28">
        <v>1</v>
      </c>
      <c r="F46" s="28">
        <v>200</v>
      </c>
      <c r="G46" s="28">
        <v>14520</v>
      </c>
      <c r="H46" s="28">
        <f t="shared" si="12"/>
        <v>73.6</v>
      </c>
      <c r="I46" s="28">
        <f t="shared" si="11"/>
        <v>369.84</v>
      </c>
      <c r="J46" s="28">
        <f t="shared" si="8"/>
        <v>1364.7096</v>
      </c>
      <c r="K46" s="28">
        <f t="shared" si="9"/>
        <v>16528.1496</v>
      </c>
      <c r="L46" s="28">
        <f t="shared" si="10"/>
        <v>16528.1496</v>
      </c>
      <c r="M46" s="44" t="s">
        <v>173</v>
      </c>
      <c r="N46" s="46"/>
      <c r="O46" s="46"/>
      <c r="P46" s="46"/>
      <c r="Q46" s="46"/>
    </row>
    <row r="47" s="2" customFormat="1" ht="60" spans="1:17">
      <c r="A47" s="23">
        <v>25</v>
      </c>
      <c r="B47" s="25" t="s">
        <v>174</v>
      </c>
      <c r="C47" s="25" t="s">
        <v>175</v>
      </c>
      <c r="D47" s="26" t="s">
        <v>74</v>
      </c>
      <c r="E47" s="28">
        <v>1</v>
      </c>
      <c r="F47" s="28">
        <v>50</v>
      </c>
      <c r="G47" s="28">
        <v>4000</v>
      </c>
      <c r="H47" s="28">
        <f t="shared" si="12"/>
        <v>20.25</v>
      </c>
      <c r="I47" s="28">
        <f t="shared" si="11"/>
        <v>101.75625</v>
      </c>
      <c r="J47" s="28">
        <f t="shared" si="8"/>
        <v>375.4805625</v>
      </c>
      <c r="K47" s="28">
        <f t="shared" si="9"/>
        <v>4547.4868125</v>
      </c>
      <c r="L47" s="28">
        <f t="shared" si="10"/>
        <v>4547.4868125</v>
      </c>
      <c r="M47" s="44" t="s">
        <v>176</v>
      </c>
      <c r="N47" s="46"/>
      <c r="O47" s="46"/>
      <c r="P47" s="46"/>
      <c r="Q47" s="46"/>
    </row>
    <row r="48" s="2" customFormat="1" ht="96" spans="1:17">
      <c r="A48" s="23">
        <v>26</v>
      </c>
      <c r="B48" s="25" t="s">
        <v>177</v>
      </c>
      <c r="C48" s="25" t="s">
        <v>178</v>
      </c>
      <c r="D48" s="26" t="s">
        <v>74</v>
      </c>
      <c r="E48" s="36">
        <v>0</v>
      </c>
      <c r="F48" s="28">
        <v>100</v>
      </c>
      <c r="G48" s="28">
        <v>3500</v>
      </c>
      <c r="H48" s="28">
        <f t="shared" si="12"/>
        <v>18</v>
      </c>
      <c r="I48" s="28">
        <f t="shared" si="11"/>
        <v>90.45</v>
      </c>
      <c r="J48" s="28">
        <f t="shared" si="8"/>
        <v>333.7605</v>
      </c>
      <c r="K48" s="28">
        <f t="shared" si="9"/>
        <v>4042.2105</v>
      </c>
      <c r="L48" s="28">
        <f t="shared" si="10"/>
        <v>0</v>
      </c>
      <c r="M48" s="44" t="s">
        <v>179</v>
      </c>
      <c r="N48" s="46"/>
      <c r="O48" s="46"/>
      <c r="P48" s="46"/>
      <c r="Q48" s="46"/>
    </row>
    <row r="49" s="2" customFormat="1" ht="48" spans="1:17">
      <c r="A49" s="23">
        <v>27</v>
      </c>
      <c r="B49" s="25" t="s">
        <v>180</v>
      </c>
      <c r="C49" s="25" t="s">
        <v>181</v>
      </c>
      <c r="D49" s="26" t="s">
        <v>93</v>
      </c>
      <c r="E49" s="28">
        <v>19</v>
      </c>
      <c r="F49" s="28">
        <v>50</v>
      </c>
      <c r="G49" s="28">
        <v>120</v>
      </c>
      <c r="H49" s="28">
        <f t="shared" si="12"/>
        <v>0.85</v>
      </c>
      <c r="I49" s="28">
        <f t="shared" si="11"/>
        <v>4.27125</v>
      </c>
      <c r="J49" s="28">
        <f t="shared" si="8"/>
        <v>15.7609125</v>
      </c>
      <c r="K49" s="28">
        <f t="shared" si="9"/>
        <v>190.8821625</v>
      </c>
      <c r="L49" s="28">
        <f t="shared" si="10"/>
        <v>3626.7610875</v>
      </c>
      <c r="M49" s="44" t="s">
        <v>90</v>
      </c>
      <c r="N49" s="46"/>
      <c r="O49" s="46"/>
      <c r="P49" s="46"/>
      <c r="Q49" s="46"/>
    </row>
    <row r="50" s="2" customFormat="1" ht="60" spans="1:17">
      <c r="A50" s="23">
        <v>28</v>
      </c>
      <c r="B50" s="25" t="s">
        <v>182</v>
      </c>
      <c r="C50" s="25" t="s">
        <v>183</v>
      </c>
      <c r="D50" s="26" t="s">
        <v>93</v>
      </c>
      <c r="E50" s="28">
        <v>4</v>
      </c>
      <c r="F50" s="28">
        <v>50</v>
      </c>
      <c r="G50" s="28">
        <v>173</v>
      </c>
      <c r="H50" s="28">
        <f t="shared" si="12"/>
        <v>1.115</v>
      </c>
      <c r="I50" s="28">
        <f t="shared" si="11"/>
        <v>5.602875</v>
      </c>
      <c r="J50" s="28">
        <f t="shared" si="8"/>
        <v>20.67460875</v>
      </c>
      <c r="K50" s="28">
        <f t="shared" si="9"/>
        <v>250.39248375</v>
      </c>
      <c r="L50" s="28">
        <f t="shared" si="10"/>
        <v>1001.569935</v>
      </c>
      <c r="M50" s="44" t="s">
        <v>90</v>
      </c>
      <c r="N50" s="46"/>
      <c r="O50" s="46"/>
      <c r="P50" s="46"/>
      <c r="Q50" s="46"/>
    </row>
    <row r="51" s="2" customFormat="1" ht="60" spans="1:17">
      <c r="A51" s="23">
        <v>29</v>
      </c>
      <c r="B51" s="25" t="s">
        <v>184</v>
      </c>
      <c r="C51" s="25" t="s">
        <v>185</v>
      </c>
      <c r="D51" s="26" t="s">
        <v>93</v>
      </c>
      <c r="E51" s="27">
        <v>2</v>
      </c>
      <c r="F51" s="28">
        <v>50</v>
      </c>
      <c r="G51" s="28">
        <v>120</v>
      </c>
      <c r="H51" s="28">
        <f t="shared" si="12"/>
        <v>0.85</v>
      </c>
      <c r="I51" s="28">
        <f t="shared" si="11"/>
        <v>4.27125</v>
      </c>
      <c r="J51" s="28">
        <f t="shared" si="8"/>
        <v>15.7609125</v>
      </c>
      <c r="K51" s="28">
        <f t="shared" si="9"/>
        <v>190.8821625</v>
      </c>
      <c r="L51" s="28">
        <f t="shared" si="10"/>
        <v>381.764325</v>
      </c>
      <c r="M51" s="44" t="s">
        <v>90</v>
      </c>
      <c r="N51" s="46"/>
      <c r="O51" s="46"/>
      <c r="P51" s="46"/>
      <c r="Q51" s="46"/>
    </row>
    <row r="52" s="2" customFormat="1" ht="48" spans="1:17">
      <c r="A52" s="23">
        <v>30</v>
      </c>
      <c r="B52" s="25" t="s">
        <v>186</v>
      </c>
      <c r="C52" s="25" t="s">
        <v>187</v>
      </c>
      <c r="D52" s="26" t="s">
        <v>74</v>
      </c>
      <c r="E52" s="28">
        <v>3</v>
      </c>
      <c r="F52" s="28">
        <v>200</v>
      </c>
      <c r="G52" s="28">
        <v>1150</v>
      </c>
      <c r="H52" s="28">
        <f t="shared" si="12"/>
        <v>6.75</v>
      </c>
      <c r="I52" s="28">
        <f t="shared" si="11"/>
        <v>33.91875</v>
      </c>
      <c r="J52" s="28">
        <f t="shared" si="8"/>
        <v>125.1601875</v>
      </c>
      <c r="K52" s="28">
        <f t="shared" si="9"/>
        <v>1515.8289375</v>
      </c>
      <c r="L52" s="28">
        <f t="shared" si="10"/>
        <v>4547.4868125</v>
      </c>
      <c r="M52" s="44" t="s">
        <v>90</v>
      </c>
      <c r="N52" s="46"/>
      <c r="O52" s="46"/>
      <c r="P52" s="46"/>
      <c r="Q52" s="46"/>
    </row>
    <row r="53" s="2" customFormat="1" ht="48" spans="1:17">
      <c r="A53" s="23">
        <v>31</v>
      </c>
      <c r="B53" s="25" t="s">
        <v>188</v>
      </c>
      <c r="C53" s="25" t="s">
        <v>189</v>
      </c>
      <c r="D53" s="26" t="s">
        <v>190</v>
      </c>
      <c r="E53" s="27">
        <v>105</v>
      </c>
      <c r="F53" s="28">
        <v>20</v>
      </c>
      <c r="G53" s="28">
        <v>580</v>
      </c>
      <c r="H53" s="28">
        <f t="shared" si="12"/>
        <v>3</v>
      </c>
      <c r="I53" s="28">
        <f t="shared" si="11"/>
        <v>15.075</v>
      </c>
      <c r="J53" s="28">
        <f t="shared" si="8"/>
        <v>55.62675</v>
      </c>
      <c r="K53" s="28">
        <f t="shared" si="9"/>
        <v>673.70175</v>
      </c>
      <c r="L53" s="28">
        <f t="shared" si="10"/>
        <v>70738.68375</v>
      </c>
      <c r="M53" s="44" t="s">
        <v>191</v>
      </c>
      <c r="N53" s="46"/>
      <c r="O53" s="46"/>
      <c r="P53" s="46"/>
      <c r="Q53" s="46"/>
    </row>
    <row r="54" s="2" customFormat="1" ht="48" spans="1:17">
      <c r="A54" s="23">
        <v>32</v>
      </c>
      <c r="B54" s="25" t="s">
        <v>192</v>
      </c>
      <c r="C54" s="25" t="s">
        <v>193</v>
      </c>
      <c r="D54" s="26" t="s">
        <v>194</v>
      </c>
      <c r="E54" s="27">
        <v>1</v>
      </c>
      <c r="F54" s="28">
        <v>500</v>
      </c>
      <c r="G54" s="28">
        <v>6000</v>
      </c>
      <c r="H54" s="28">
        <f t="shared" si="12"/>
        <v>32.5</v>
      </c>
      <c r="I54" s="28">
        <f t="shared" si="11"/>
        <v>163.3125</v>
      </c>
      <c r="J54" s="28">
        <f t="shared" si="8"/>
        <v>602.623125</v>
      </c>
      <c r="K54" s="28">
        <f t="shared" si="9"/>
        <v>7298.435625</v>
      </c>
      <c r="L54" s="28">
        <f t="shared" si="10"/>
        <v>7298.435625</v>
      </c>
      <c r="M54" s="44" t="s">
        <v>90</v>
      </c>
      <c r="N54" s="46"/>
      <c r="O54" s="46"/>
      <c r="P54" s="46"/>
      <c r="Q54" s="46"/>
    </row>
    <row r="55" s="2" customFormat="1" ht="48" spans="1:17">
      <c r="A55" s="23">
        <v>33</v>
      </c>
      <c r="B55" s="32" t="s">
        <v>195</v>
      </c>
      <c r="C55" s="33" t="s">
        <v>196</v>
      </c>
      <c r="D55" s="34" t="s">
        <v>74</v>
      </c>
      <c r="E55" s="35">
        <v>1</v>
      </c>
      <c r="F55" s="23">
        <v>300</v>
      </c>
      <c r="G55" s="28">
        <v>1300</v>
      </c>
      <c r="H55" s="28">
        <f t="shared" si="12"/>
        <v>8</v>
      </c>
      <c r="I55" s="28">
        <f t="shared" si="11"/>
        <v>40.2</v>
      </c>
      <c r="J55" s="28">
        <f t="shared" ref="J55:J86" si="13">(I55+H55+G55+F55)*$J$4</f>
        <v>148.338</v>
      </c>
      <c r="K55" s="28">
        <f t="shared" si="9"/>
        <v>1796.538</v>
      </c>
      <c r="L55" s="28">
        <f t="shared" si="10"/>
        <v>1796.538</v>
      </c>
      <c r="M55" s="44" t="s">
        <v>90</v>
      </c>
      <c r="N55" s="46"/>
      <c r="O55" s="46"/>
      <c r="P55" s="46"/>
      <c r="Q55" s="46"/>
    </row>
    <row r="56" s="2" customFormat="1" ht="48" spans="1:17">
      <c r="A56" s="23">
        <v>34</v>
      </c>
      <c r="B56" s="32" t="s">
        <v>197</v>
      </c>
      <c r="C56" s="29" t="s">
        <v>198</v>
      </c>
      <c r="D56" s="34" t="s">
        <v>74</v>
      </c>
      <c r="E56" s="35">
        <v>12</v>
      </c>
      <c r="F56" s="23">
        <v>200</v>
      </c>
      <c r="G56" s="28">
        <v>3000</v>
      </c>
      <c r="H56" s="28">
        <f t="shared" si="12"/>
        <v>16</v>
      </c>
      <c r="I56" s="28">
        <f t="shared" si="11"/>
        <v>80.4</v>
      </c>
      <c r="J56" s="28">
        <f t="shared" si="13"/>
        <v>296.676</v>
      </c>
      <c r="K56" s="28">
        <f t="shared" si="9"/>
        <v>3593.076</v>
      </c>
      <c r="L56" s="28">
        <f t="shared" si="10"/>
        <v>43116.912</v>
      </c>
      <c r="M56" s="44" t="s">
        <v>199</v>
      </c>
      <c r="N56" s="46"/>
      <c r="O56" s="46"/>
      <c r="P56" s="46"/>
      <c r="Q56" s="46"/>
    </row>
    <row r="57" s="2" customFormat="1" ht="48" spans="1:17">
      <c r="A57" s="23">
        <v>35</v>
      </c>
      <c r="B57" s="25" t="s">
        <v>200</v>
      </c>
      <c r="C57" s="30" t="s">
        <v>201</v>
      </c>
      <c r="D57" s="26" t="s">
        <v>157</v>
      </c>
      <c r="E57" s="28">
        <v>12</v>
      </c>
      <c r="F57" s="28">
        <v>5</v>
      </c>
      <c r="G57" s="28">
        <v>42</v>
      </c>
      <c r="H57" s="28">
        <f t="shared" si="12"/>
        <v>0.235</v>
      </c>
      <c r="I57" s="28">
        <f t="shared" si="11"/>
        <v>1.180875</v>
      </c>
      <c r="J57" s="28">
        <f t="shared" si="13"/>
        <v>4.35742875</v>
      </c>
      <c r="K57" s="28">
        <f t="shared" si="9"/>
        <v>52.77330375</v>
      </c>
      <c r="L57" s="28">
        <f t="shared" si="10"/>
        <v>633.279645</v>
      </c>
      <c r="M57" s="44" t="s">
        <v>90</v>
      </c>
      <c r="N57" s="46"/>
      <c r="O57" s="46"/>
      <c r="P57" s="46"/>
      <c r="Q57" s="46"/>
    </row>
    <row r="58" s="2" customFormat="1" ht="60" spans="1:17">
      <c r="A58" s="23">
        <v>36</v>
      </c>
      <c r="B58" s="25" t="s">
        <v>109</v>
      </c>
      <c r="C58" s="30" t="s">
        <v>110</v>
      </c>
      <c r="D58" s="26" t="s">
        <v>102</v>
      </c>
      <c r="E58" s="28">
        <v>23059.5275</v>
      </c>
      <c r="F58" s="28">
        <v>1</v>
      </c>
      <c r="G58" s="28">
        <v>1.95</v>
      </c>
      <c r="H58" s="28">
        <f t="shared" si="12"/>
        <v>0.01475</v>
      </c>
      <c r="I58" s="28">
        <f t="shared" si="11"/>
        <v>0.07411875</v>
      </c>
      <c r="J58" s="28">
        <f t="shared" si="13"/>
        <v>0.2734981875</v>
      </c>
      <c r="K58" s="28">
        <f t="shared" si="9"/>
        <v>3.3123669375</v>
      </c>
      <c r="L58" s="28">
        <f t="shared" si="10"/>
        <v>76381.616485372</v>
      </c>
      <c r="M58" s="44" t="s">
        <v>103</v>
      </c>
      <c r="N58" s="46"/>
      <c r="O58" s="46"/>
      <c r="P58" s="46"/>
      <c r="Q58" s="46"/>
    </row>
    <row r="59" s="2" customFormat="1" ht="60" spans="1:17">
      <c r="A59" s="23">
        <v>37</v>
      </c>
      <c r="B59" s="25" t="s">
        <v>202</v>
      </c>
      <c r="C59" s="30" t="s">
        <v>203</v>
      </c>
      <c r="D59" s="26" t="s">
        <v>102</v>
      </c>
      <c r="E59" s="28">
        <v>23059.5275</v>
      </c>
      <c r="F59" s="28">
        <v>1</v>
      </c>
      <c r="G59" s="28">
        <v>1.85</v>
      </c>
      <c r="H59" s="28">
        <f t="shared" si="12"/>
        <v>0.01425</v>
      </c>
      <c r="I59" s="28">
        <f t="shared" si="11"/>
        <v>0.07160625</v>
      </c>
      <c r="J59" s="28">
        <f t="shared" si="13"/>
        <v>0.2642270625</v>
      </c>
      <c r="K59" s="28">
        <f t="shared" si="9"/>
        <v>3.2000833125</v>
      </c>
      <c r="L59" s="28">
        <f t="shared" si="10"/>
        <v>73792.4091468848</v>
      </c>
      <c r="M59" s="44" t="s">
        <v>103</v>
      </c>
      <c r="N59" s="46"/>
      <c r="O59" s="46"/>
      <c r="P59" s="46"/>
      <c r="Q59" s="46"/>
    </row>
    <row r="60" s="2" customFormat="1" ht="60" spans="1:17">
      <c r="A60" s="23">
        <v>38</v>
      </c>
      <c r="B60" s="25" t="s">
        <v>204</v>
      </c>
      <c r="C60" s="30" t="s">
        <v>205</v>
      </c>
      <c r="D60" s="26" t="s">
        <v>102</v>
      </c>
      <c r="E60" s="28">
        <v>5200</v>
      </c>
      <c r="F60" s="28">
        <v>1</v>
      </c>
      <c r="G60" s="28">
        <v>1.2</v>
      </c>
      <c r="H60" s="28">
        <f t="shared" si="12"/>
        <v>0.011</v>
      </c>
      <c r="I60" s="28">
        <f t="shared" si="11"/>
        <v>0.055275</v>
      </c>
      <c r="J60" s="28">
        <f t="shared" si="13"/>
        <v>0.20396475</v>
      </c>
      <c r="K60" s="28">
        <f t="shared" si="9"/>
        <v>2.47023975</v>
      </c>
      <c r="L60" s="28">
        <f t="shared" si="10"/>
        <v>12845.2467</v>
      </c>
      <c r="M60" s="44" t="s">
        <v>108</v>
      </c>
      <c r="N60" s="46"/>
      <c r="O60" s="46"/>
      <c r="P60" s="46"/>
      <c r="Q60" s="46"/>
    </row>
    <row r="61" s="2" customFormat="1" ht="48" spans="1:17">
      <c r="A61" s="23">
        <v>39</v>
      </c>
      <c r="B61" s="25" t="s">
        <v>111</v>
      </c>
      <c r="C61" s="25" t="s">
        <v>112</v>
      </c>
      <c r="D61" s="26" t="s">
        <v>102</v>
      </c>
      <c r="E61" s="28">
        <v>1122.6675</v>
      </c>
      <c r="F61" s="28">
        <v>1</v>
      </c>
      <c r="G61" s="28">
        <v>1.2</v>
      </c>
      <c r="H61" s="28">
        <f t="shared" si="12"/>
        <v>0.011</v>
      </c>
      <c r="I61" s="28">
        <f t="shared" si="11"/>
        <v>0.055275</v>
      </c>
      <c r="J61" s="28">
        <f t="shared" si="13"/>
        <v>0.20396475</v>
      </c>
      <c r="K61" s="28">
        <f t="shared" si="9"/>
        <v>2.47023975</v>
      </c>
      <c r="L61" s="28">
        <f t="shared" si="10"/>
        <v>2773.25788453313</v>
      </c>
      <c r="M61" s="44" t="s">
        <v>108</v>
      </c>
      <c r="N61" s="46"/>
      <c r="O61" s="46"/>
      <c r="P61" s="46"/>
      <c r="Q61" s="46"/>
    </row>
    <row r="62" ht="24" customHeight="1" spans="1:17">
      <c r="A62" s="19" t="s">
        <v>206</v>
      </c>
      <c r="B62" s="19"/>
      <c r="C62" s="19"/>
      <c r="D62" s="20" t="s">
        <v>31</v>
      </c>
      <c r="E62" s="37"/>
      <c r="F62" s="38"/>
      <c r="G62" s="28"/>
      <c r="H62" s="28"/>
      <c r="I62" s="28"/>
      <c r="J62" s="28"/>
      <c r="K62" s="28"/>
      <c r="L62" s="28">
        <f>SUM(L63:L67)</f>
        <v>7064.885685</v>
      </c>
      <c r="M62" s="44"/>
      <c r="N62" s="47"/>
      <c r="P62" s="46"/>
      <c r="Q62" s="46"/>
    </row>
    <row r="63" s="3" customFormat="1" ht="60" spans="1:17">
      <c r="A63" s="23">
        <v>1</v>
      </c>
      <c r="B63" s="24" t="s">
        <v>174</v>
      </c>
      <c r="C63" s="25" t="s">
        <v>207</v>
      </c>
      <c r="D63" s="39" t="s">
        <v>74</v>
      </c>
      <c r="E63" s="40">
        <v>0</v>
      </c>
      <c r="F63" s="28">
        <v>50</v>
      </c>
      <c r="G63" s="28">
        <v>4000</v>
      </c>
      <c r="H63" s="28">
        <f t="shared" si="12"/>
        <v>20.25</v>
      </c>
      <c r="I63" s="28">
        <f t="shared" si="11"/>
        <v>101.75625</v>
      </c>
      <c r="J63" s="28">
        <f t="shared" si="13"/>
        <v>375.4805625</v>
      </c>
      <c r="K63" s="28">
        <f>J63+I63+H63+G63+F63</f>
        <v>4547.4868125</v>
      </c>
      <c r="L63" s="28">
        <f>K63*E63</f>
        <v>0</v>
      </c>
      <c r="M63" s="44" t="s">
        <v>176</v>
      </c>
      <c r="N63" s="10"/>
      <c r="O63" s="11"/>
      <c r="P63" s="46"/>
      <c r="Q63" s="46"/>
    </row>
    <row r="64" s="3" customFormat="1" ht="36" spans="1:17">
      <c r="A64" s="23">
        <v>2</v>
      </c>
      <c r="B64" s="24" t="s">
        <v>208</v>
      </c>
      <c r="C64" s="25" t="s">
        <v>209</v>
      </c>
      <c r="D64" s="39" t="s">
        <v>194</v>
      </c>
      <c r="E64" s="40">
        <v>1</v>
      </c>
      <c r="F64" s="28">
        <v>150</v>
      </c>
      <c r="G64" s="28">
        <v>1000</v>
      </c>
      <c r="H64" s="28">
        <f t="shared" si="12"/>
        <v>5.75</v>
      </c>
      <c r="I64" s="28">
        <f t="shared" si="11"/>
        <v>28.89375</v>
      </c>
      <c r="J64" s="28">
        <f t="shared" si="13"/>
        <v>106.6179375</v>
      </c>
      <c r="K64" s="28">
        <f>J64+I64+H64+G64+F64</f>
        <v>1291.2616875</v>
      </c>
      <c r="L64" s="28">
        <f>K64*E64</f>
        <v>1291.2616875</v>
      </c>
      <c r="M64" s="44" t="s">
        <v>210</v>
      </c>
      <c r="N64" s="10"/>
      <c r="O64" s="11"/>
      <c r="P64" s="46"/>
      <c r="Q64" s="46"/>
    </row>
    <row r="65" s="3" customFormat="1" ht="48" spans="1:17">
      <c r="A65" s="23">
        <v>3</v>
      </c>
      <c r="B65" s="24" t="s">
        <v>211</v>
      </c>
      <c r="C65" s="25" t="s">
        <v>212</v>
      </c>
      <c r="D65" s="39" t="s">
        <v>157</v>
      </c>
      <c r="E65" s="40">
        <v>2</v>
      </c>
      <c r="F65" s="28">
        <v>1</v>
      </c>
      <c r="G65" s="28">
        <v>340</v>
      </c>
      <c r="H65" s="28">
        <f t="shared" si="12"/>
        <v>1.705</v>
      </c>
      <c r="I65" s="28">
        <f t="shared" si="11"/>
        <v>8.567625</v>
      </c>
      <c r="J65" s="28">
        <f t="shared" si="13"/>
        <v>31.61453625</v>
      </c>
      <c r="K65" s="28">
        <f>J65+I65+H65+G65+F65</f>
        <v>382.88716125</v>
      </c>
      <c r="L65" s="28">
        <f>K65*E65</f>
        <v>765.7743225</v>
      </c>
      <c r="M65" s="44" t="s">
        <v>213</v>
      </c>
      <c r="N65" s="10"/>
      <c r="O65" s="11"/>
      <c r="P65" s="46"/>
      <c r="Q65" s="46"/>
    </row>
    <row r="66" s="3" customFormat="1" ht="48" spans="1:17">
      <c r="A66" s="23">
        <v>4</v>
      </c>
      <c r="B66" s="24" t="s">
        <v>214</v>
      </c>
      <c r="C66" s="25" t="s">
        <v>215</v>
      </c>
      <c r="D66" s="39" t="s">
        <v>74</v>
      </c>
      <c r="E66" s="40">
        <v>1</v>
      </c>
      <c r="F66" s="28">
        <v>50</v>
      </c>
      <c r="G66" s="28">
        <v>410</v>
      </c>
      <c r="H66" s="28">
        <f t="shared" si="12"/>
        <v>2.3</v>
      </c>
      <c r="I66" s="28">
        <f t="shared" si="11"/>
        <v>11.5575</v>
      </c>
      <c r="J66" s="28">
        <f t="shared" si="13"/>
        <v>42.647175</v>
      </c>
      <c r="K66" s="28">
        <f>J66+I66+H66+G66+F66</f>
        <v>516.504675</v>
      </c>
      <c r="L66" s="28">
        <f>K66*E66</f>
        <v>516.504675</v>
      </c>
      <c r="M66" s="44" t="s">
        <v>216</v>
      </c>
      <c r="N66" s="10"/>
      <c r="O66" s="11"/>
      <c r="P66" s="46"/>
      <c r="Q66" s="46"/>
    </row>
    <row r="67" s="3" customFormat="1" ht="48" spans="1:17">
      <c r="A67" s="23">
        <v>5</v>
      </c>
      <c r="B67" s="24" t="s">
        <v>217</v>
      </c>
      <c r="C67" s="25" t="s">
        <v>218</v>
      </c>
      <c r="D67" s="39" t="s">
        <v>93</v>
      </c>
      <c r="E67" s="40">
        <v>200</v>
      </c>
      <c r="F67" s="28">
        <v>10</v>
      </c>
      <c r="G67" s="28">
        <v>10</v>
      </c>
      <c r="H67" s="28">
        <f t="shared" si="12"/>
        <v>0.1</v>
      </c>
      <c r="I67" s="28">
        <f t="shared" si="11"/>
        <v>0.5025</v>
      </c>
      <c r="J67" s="28">
        <f t="shared" si="13"/>
        <v>1.854225</v>
      </c>
      <c r="K67" s="28">
        <f>J67+I67+H67+G67+F67</f>
        <v>22.456725</v>
      </c>
      <c r="L67" s="28">
        <f>K67*E67</f>
        <v>4491.345</v>
      </c>
      <c r="M67" s="44" t="s">
        <v>219</v>
      </c>
      <c r="N67" s="10"/>
      <c r="O67" s="11"/>
      <c r="P67" s="46"/>
      <c r="Q67" s="46"/>
    </row>
    <row r="68" ht="24" customHeight="1" spans="1:17">
      <c r="A68" s="19" t="s">
        <v>220</v>
      </c>
      <c r="B68" s="19"/>
      <c r="C68" s="19"/>
      <c r="D68" s="20" t="s">
        <v>31</v>
      </c>
      <c r="E68" s="21"/>
      <c r="F68" s="22"/>
      <c r="G68" s="28"/>
      <c r="H68" s="28"/>
      <c r="I68" s="28"/>
      <c r="J68" s="28"/>
      <c r="K68" s="28"/>
      <c r="L68" s="28">
        <f>SUM(L69:L79)</f>
        <v>145726.489638065</v>
      </c>
      <c r="M68" s="44"/>
      <c r="N68" s="47"/>
      <c r="P68" s="46"/>
      <c r="Q68" s="46"/>
    </row>
    <row r="69" s="3" customFormat="1" ht="48" spans="1:17">
      <c r="A69" s="49">
        <v>1</v>
      </c>
      <c r="B69" s="24" t="s">
        <v>221</v>
      </c>
      <c r="C69" s="25" t="s">
        <v>222</v>
      </c>
      <c r="D69" s="49" t="s">
        <v>74</v>
      </c>
      <c r="E69" s="50">
        <v>170</v>
      </c>
      <c r="F69" s="28">
        <v>130</v>
      </c>
      <c r="G69" s="28">
        <v>165</v>
      </c>
      <c r="H69" s="28">
        <f t="shared" si="12"/>
        <v>1.475</v>
      </c>
      <c r="I69" s="28">
        <f t="shared" si="11"/>
        <v>7.411875</v>
      </c>
      <c r="J69" s="28">
        <f t="shared" si="13"/>
        <v>27.34981875</v>
      </c>
      <c r="K69" s="28">
        <f t="shared" ref="K69:K79" si="14">J69+I69+H69+G69+F69</f>
        <v>331.23669375</v>
      </c>
      <c r="L69" s="28">
        <f t="shared" ref="L69:L79" si="15">K69*E69</f>
        <v>56310.2379375</v>
      </c>
      <c r="M69" s="44" t="s">
        <v>223</v>
      </c>
      <c r="N69" s="10"/>
      <c r="O69" s="11"/>
      <c r="P69" s="46"/>
      <c r="Q69" s="46"/>
    </row>
    <row r="70" s="3" customFormat="1" ht="48" spans="1:17">
      <c r="A70" s="49">
        <v>2</v>
      </c>
      <c r="B70" s="24" t="s">
        <v>224</v>
      </c>
      <c r="C70" s="25" t="s">
        <v>225</v>
      </c>
      <c r="D70" s="49" t="s">
        <v>93</v>
      </c>
      <c r="E70" s="50">
        <v>170</v>
      </c>
      <c r="F70" s="28">
        <v>5</v>
      </c>
      <c r="G70" s="28">
        <v>21.2</v>
      </c>
      <c r="H70" s="28">
        <f t="shared" si="12"/>
        <v>0.131</v>
      </c>
      <c r="I70" s="28">
        <f t="shared" si="11"/>
        <v>0.658275</v>
      </c>
      <c r="J70" s="28">
        <f t="shared" si="13"/>
        <v>2.42903475</v>
      </c>
      <c r="K70" s="28">
        <f t="shared" si="14"/>
        <v>29.41830975</v>
      </c>
      <c r="L70" s="28">
        <f t="shared" si="15"/>
        <v>5001.1126575</v>
      </c>
      <c r="M70" s="44" t="s">
        <v>90</v>
      </c>
      <c r="N70" s="10"/>
      <c r="O70" s="11"/>
      <c r="P70" s="46"/>
      <c r="Q70" s="46"/>
    </row>
    <row r="71" s="3" customFormat="1" ht="48" spans="1:17">
      <c r="A71" s="49">
        <v>3</v>
      </c>
      <c r="B71" s="24" t="s">
        <v>91</v>
      </c>
      <c r="C71" s="25" t="s">
        <v>92</v>
      </c>
      <c r="D71" s="49" t="s">
        <v>74</v>
      </c>
      <c r="E71" s="50">
        <v>12</v>
      </c>
      <c r="F71" s="28">
        <v>65</v>
      </c>
      <c r="G71" s="28">
        <v>120</v>
      </c>
      <c r="H71" s="28">
        <f t="shared" si="12"/>
        <v>0.925</v>
      </c>
      <c r="I71" s="28">
        <f t="shared" ref="I71:I102" si="16">(H71+G71+F71)*$I$4</f>
        <v>4.648125</v>
      </c>
      <c r="J71" s="28">
        <f t="shared" si="13"/>
        <v>17.15158125</v>
      </c>
      <c r="K71" s="28">
        <f t="shared" si="14"/>
        <v>207.72470625</v>
      </c>
      <c r="L71" s="28">
        <f t="shared" si="15"/>
        <v>2492.696475</v>
      </c>
      <c r="M71" s="44" t="s">
        <v>90</v>
      </c>
      <c r="N71" s="10"/>
      <c r="O71" s="11"/>
      <c r="P71" s="46"/>
      <c r="Q71" s="46"/>
    </row>
    <row r="72" s="3" customFormat="1" ht="48" spans="1:17">
      <c r="A72" s="49">
        <v>4</v>
      </c>
      <c r="B72" s="24" t="s">
        <v>226</v>
      </c>
      <c r="C72" s="25" t="s">
        <v>227</v>
      </c>
      <c r="D72" s="49" t="s">
        <v>74</v>
      </c>
      <c r="E72" s="50">
        <v>158</v>
      </c>
      <c r="F72" s="28">
        <v>60</v>
      </c>
      <c r="G72" s="28">
        <v>70</v>
      </c>
      <c r="H72" s="28">
        <f t="shared" si="12"/>
        <v>0.65</v>
      </c>
      <c r="I72" s="28">
        <f t="shared" si="16"/>
        <v>3.26625</v>
      </c>
      <c r="J72" s="28">
        <f t="shared" si="13"/>
        <v>12.0524625</v>
      </c>
      <c r="K72" s="28">
        <f t="shared" si="14"/>
        <v>145.9687125</v>
      </c>
      <c r="L72" s="28">
        <f t="shared" si="15"/>
        <v>23063.056575</v>
      </c>
      <c r="M72" s="44" t="s">
        <v>90</v>
      </c>
      <c r="N72" s="10"/>
      <c r="O72" s="11"/>
      <c r="P72" s="46"/>
      <c r="Q72" s="46"/>
    </row>
    <row r="73" s="3" customFormat="1" ht="48" spans="1:17">
      <c r="A73" s="49">
        <v>5</v>
      </c>
      <c r="B73" s="24" t="s">
        <v>228</v>
      </c>
      <c r="C73" s="25" t="s">
        <v>229</v>
      </c>
      <c r="D73" s="49" t="s">
        <v>93</v>
      </c>
      <c r="E73" s="50">
        <v>170</v>
      </c>
      <c r="F73" s="28">
        <v>1</v>
      </c>
      <c r="G73" s="28">
        <v>5</v>
      </c>
      <c r="H73" s="28">
        <f t="shared" si="12"/>
        <v>0.03</v>
      </c>
      <c r="I73" s="28">
        <f t="shared" si="16"/>
        <v>0.15075</v>
      </c>
      <c r="J73" s="28">
        <f t="shared" si="13"/>
        <v>0.5562675</v>
      </c>
      <c r="K73" s="28">
        <f t="shared" si="14"/>
        <v>6.7370175</v>
      </c>
      <c r="L73" s="28">
        <f t="shared" si="15"/>
        <v>1145.292975</v>
      </c>
      <c r="M73" s="44" t="s">
        <v>90</v>
      </c>
      <c r="N73" s="10"/>
      <c r="O73" s="11"/>
      <c r="P73" s="46"/>
      <c r="Q73" s="46"/>
    </row>
    <row r="74" s="3" customFormat="1" ht="20" customHeight="1" spans="1:17">
      <c r="A74" s="49">
        <v>6</v>
      </c>
      <c r="B74" s="24" t="s">
        <v>230</v>
      </c>
      <c r="C74" s="25" t="s">
        <v>231</v>
      </c>
      <c r="D74" s="49" t="s">
        <v>93</v>
      </c>
      <c r="E74" s="50">
        <f>3920+50</f>
        <v>3970</v>
      </c>
      <c r="F74" s="28"/>
      <c r="G74" s="28">
        <v>1</v>
      </c>
      <c r="H74" s="28">
        <f t="shared" si="12"/>
        <v>0.005</v>
      </c>
      <c r="I74" s="28">
        <f t="shared" si="16"/>
        <v>0.025125</v>
      </c>
      <c r="J74" s="28">
        <f t="shared" si="13"/>
        <v>0.09271125</v>
      </c>
      <c r="K74" s="28">
        <f t="shared" si="14"/>
        <v>1.12283625</v>
      </c>
      <c r="L74" s="28">
        <f t="shared" si="15"/>
        <v>4457.6599125</v>
      </c>
      <c r="M74" s="44"/>
      <c r="N74" s="10"/>
      <c r="O74" s="11"/>
      <c r="P74" s="46"/>
      <c r="Q74" s="46"/>
    </row>
    <row r="75" s="3" customFormat="1" ht="48" spans="1:17">
      <c r="A75" s="49">
        <v>7</v>
      </c>
      <c r="B75" s="24" t="s">
        <v>100</v>
      </c>
      <c r="C75" s="30" t="s">
        <v>232</v>
      </c>
      <c r="D75" s="49" t="s">
        <v>102</v>
      </c>
      <c r="E75" s="50">
        <v>5361.4405</v>
      </c>
      <c r="F75" s="28">
        <v>1</v>
      </c>
      <c r="G75" s="28">
        <v>1.85</v>
      </c>
      <c r="H75" s="28">
        <f t="shared" si="12"/>
        <v>0.01425</v>
      </c>
      <c r="I75" s="28">
        <f t="shared" si="16"/>
        <v>0.07160625</v>
      </c>
      <c r="J75" s="28">
        <f t="shared" si="13"/>
        <v>0.2642270625</v>
      </c>
      <c r="K75" s="28">
        <f t="shared" si="14"/>
        <v>3.2000833125</v>
      </c>
      <c r="L75" s="28">
        <f t="shared" si="15"/>
        <v>17157.0562750117</v>
      </c>
      <c r="M75" s="44" t="s">
        <v>103</v>
      </c>
      <c r="N75" s="10"/>
      <c r="O75" s="11"/>
      <c r="P75" s="46"/>
      <c r="Q75" s="46"/>
    </row>
    <row r="76" s="3" customFormat="1" ht="60" spans="1:17">
      <c r="A76" s="49">
        <v>8</v>
      </c>
      <c r="B76" s="24" t="s">
        <v>106</v>
      </c>
      <c r="C76" s="30" t="s">
        <v>107</v>
      </c>
      <c r="D76" s="49" t="s">
        <v>102</v>
      </c>
      <c r="E76" s="50">
        <v>1002.677</v>
      </c>
      <c r="F76" s="28">
        <v>1</v>
      </c>
      <c r="G76" s="28">
        <v>3.64</v>
      </c>
      <c r="H76" s="28">
        <f t="shared" ref="H76:H107" si="17">(G76+F76)*0.005</f>
        <v>0.0232</v>
      </c>
      <c r="I76" s="28">
        <f t="shared" si="16"/>
        <v>0.11658</v>
      </c>
      <c r="J76" s="28">
        <f t="shared" si="13"/>
        <v>0.4301802</v>
      </c>
      <c r="K76" s="28">
        <f t="shared" si="14"/>
        <v>5.2099602</v>
      </c>
      <c r="L76" s="28">
        <f t="shared" si="15"/>
        <v>5223.9072634554</v>
      </c>
      <c r="M76" s="44" t="s">
        <v>103</v>
      </c>
      <c r="N76" s="10"/>
      <c r="O76" s="11"/>
      <c r="P76" s="46"/>
      <c r="Q76" s="46"/>
    </row>
    <row r="77" s="3" customFormat="1" ht="60" spans="1:17">
      <c r="A77" s="49">
        <v>9</v>
      </c>
      <c r="B77" s="24" t="s">
        <v>104</v>
      </c>
      <c r="C77" s="30" t="s">
        <v>105</v>
      </c>
      <c r="D77" s="49" t="s">
        <v>102</v>
      </c>
      <c r="E77" s="50">
        <v>1255.332</v>
      </c>
      <c r="F77" s="28">
        <v>1</v>
      </c>
      <c r="G77" s="28">
        <v>1.95</v>
      </c>
      <c r="H77" s="28">
        <f t="shared" si="17"/>
        <v>0.01475</v>
      </c>
      <c r="I77" s="28">
        <f t="shared" si="16"/>
        <v>0.07411875</v>
      </c>
      <c r="J77" s="28">
        <f t="shared" si="13"/>
        <v>0.2734981875</v>
      </c>
      <c r="K77" s="28">
        <f t="shared" si="14"/>
        <v>3.3123669375</v>
      </c>
      <c r="L77" s="28">
        <f t="shared" si="15"/>
        <v>4158.12021238575</v>
      </c>
      <c r="M77" s="44" t="s">
        <v>103</v>
      </c>
      <c r="N77" s="10"/>
      <c r="O77" s="11"/>
      <c r="P77" s="46"/>
      <c r="Q77" s="46"/>
    </row>
    <row r="78" s="3" customFormat="1" ht="60" spans="1:17">
      <c r="A78" s="49">
        <v>10</v>
      </c>
      <c r="B78" s="24" t="s">
        <v>109</v>
      </c>
      <c r="C78" s="30" t="s">
        <v>110</v>
      </c>
      <c r="D78" s="49" t="s">
        <v>102</v>
      </c>
      <c r="E78" s="50">
        <v>5361.4405</v>
      </c>
      <c r="F78" s="28">
        <v>1</v>
      </c>
      <c r="G78" s="28">
        <v>1.95</v>
      </c>
      <c r="H78" s="28">
        <f t="shared" si="17"/>
        <v>0.01475</v>
      </c>
      <c r="I78" s="28">
        <f t="shared" si="16"/>
        <v>0.07411875</v>
      </c>
      <c r="J78" s="28">
        <f t="shared" si="13"/>
        <v>0.2734981875</v>
      </c>
      <c r="K78" s="28">
        <f t="shared" si="14"/>
        <v>3.3123669375</v>
      </c>
      <c r="L78" s="28">
        <f t="shared" si="15"/>
        <v>17759.0582495735</v>
      </c>
      <c r="M78" s="44" t="s">
        <v>103</v>
      </c>
      <c r="N78" s="10"/>
      <c r="O78" s="11"/>
      <c r="P78" s="46"/>
      <c r="Q78" s="46"/>
    </row>
    <row r="79" s="3" customFormat="1" ht="48" spans="1:17">
      <c r="A79" s="49">
        <v>11</v>
      </c>
      <c r="B79" s="24" t="s">
        <v>111</v>
      </c>
      <c r="C79" s="25" t="s">
        <v>112</v>
      </c>
      <c r="D79" s="49" t="s">
        <v>102</v>
      </c>
      <c r="E79" s="50">
        <v>3626.4865</v>
      </c>
      <c r="F79" s="28">
        <v>1</v>
      </c>
      <c r="G79" s="28">
        <v>1.2</v>
      </c>
      <c r="H79" s="28">
        <f t="shared" si="17"/>
        <v>0.011</v>
      </c>
      <c r="I79" s="28">
        <f t="shared" si="16"/>
        <v>0.055275</v>
      </c>
      <c r="J79" s="28">
        <f t="shared" si="13"/>
        <v>0.20396475</v>
      </c>
      <c r="K79" s="28">
        <f t="shared" si="14"/>
        <v>2.47023975</v>
      </c>
      <c r="L79" s="28">
        <f t="shared" si="15"/>
        <v>8958.29110513838</v>
      </c>
      <c r="M79" s="44" t="s">
        <v>108</v>
      </c>
      <c r="N79" s="10"/>
      <c r="O79" s="11"/>
      <c r="P79" s="46"/>
      <c r="Q79" s="46"/>
    </row>
    <row r="80" ht="23" customHeight="1" spans="1:17">
      <c r="A80" s="19" t="s">
        <v>233</v>
      </c>
      <c r="B80" s="19"/>
      <c r="C80" s="19"/>
      <c r="D80" s="20" t="s">
        <v>31</v>
      </c>
      <c r="E80" s="21"/>
      <c r="F80" s="22"/>
      <c r="G80" s="28"/>
      <c r="H80" s="28"/>
      <c r="I80" s="28"/>
      <c r="J80" s="28"/>
      <c r="K80" s="28"/>
      <c r="L80" s="28">
        <f>SUM(L81:L91)</f>
        <v>56660.5628475</v>
      </c>
      <c r="M80" s="44"/>
      <c r="N80" s="47"/>
      <c r="P80" s="46"/>
      <c r="Q80" s="46"/>
    </row>
    <row r="81" s="3" customFormat="1" ht="28" customHeight="1" spans="1:17">
      <c r="A81" s="49">
        <v>1</v>
      </c>
      <c r="B81" s="29" t="s">
        <v>234</v>
      </c>
      <c r="C81" s="25" t="s">
        <v>235</v>
      </c>
      <c r="D81" s="49" t="s">
        <v>194</v>
      </c>
      <c r="E81" s="50">
        <v>1</v>
      </c>
      <c r="F81" s="28">
        <v>0</v>
      </c>
      <c r="G81" s="28">
        <v>500</v>
      </c>
      <c r="H81" s="28">
        <f t="shared" si="17"/>
        <v>2.5</v>
      </c>
      <c r="I81" s="28">
        <f t="shared" si="16"/>
        <v>12.5625</v>
      </c>
      <c r="J81" s="28">
        <f t="shared" si="13"/>
        <v>46.355625</v>
      </c>
      <c r="K81" s="28">
        <f t="shared" ref="K81:K91" si="18">J81+I81+H81+G81+F81</f>
        <v>561.418125</v>
      </c>
      <c r="L81" s="28">
        <f t="shared" ref="L81:L91" si="19">K81*E81</f>
        <v>561.418125</v>
      </c>
      <c r="M81" s="44" t="s">
        <v>236</v>
      </c>
      <c r="N81" s="10"/>
      <c r="O81" s="11"/>
      <c r="P81" s="46"/>
      <c r="Q81" s="46"/>
    </row>
    <row r="82" s="3" customFormat="1" ht="48" spans="1:17">
      <c r="A82" s="49">
        <v>2</v>
      </c>
      <c r="B82" s="29" t="s">
        <v>237</v>
      </c>
      <c r="C82" s="25" t="s">
        <v>238</v>
      </c>
      <c r="D82" s="49" t="s">
        <v>194</v>
      </c>
      <c r="E82" s="50">
        <v>4</v>
      </c>
      <c r="F82" s="28">
        <v>600</v>
      </c>
      <c r="G82" s="28">
        <v>4680</v>
      </c>
      <c r="H82" s="28">
        <f t="shared" si="17"/>
        <v>26.4</v>
      </c>
      <c r="I82" s="28">
        <f t="shared" si="16"/>
        <v>132.66</v>
      </c>
      <c r="J82" s="28">
        <f t="shared" si="13"/>
        <v>489.5154</v>
      </c>
      <c r="K82" s="28">
        <f t="shared" si="18"/>
        <v>5928.5754</v>
      </c>
      <c r="L82" s="28">
        <f t="shared" si="19"/>
        <v>23714.3016</v>
      </c>
      <c r="M82" s="44" t="s">
        <v>239</v>
      </c>
      <c r="N82" s="10"/>
      <c r="O82" s="11"/>
      <c r="P82" s="46"/>
      <c r="Q82" s="46"/>
    </row>
    <row r="83" s="3" customFormat="1" ht="48" spans="1:17">
      <c r="A83" s="49">
        <v>3</v>
      </c>
      <c r="B83" s="29" t="s">
        <v>240</v>
      </c>
      <c r="C83" s="25" t="s">
        <v>241</v>
      </c>
      <c r="D83" s="49" t="s">
        <v>74</v>
      </c>
      <c r="E83" s="50">
        <v>4</v>
      </c>
      <c r="F83" s="28">
        <v>120</v>
      </c>
      <c r="G83" s="28">
        <v>238</v>
      </c>
      <c r="H83" s="28">
        <f t="shared" si="17"/>
        <v>1.79</v>
      </c>
      <c r="I83" s="28">
        <f t="shared" si="16"/>
        <v>8.99475</v>
      </c>
      <c r="J83" s="28">
        <f t="shared" si="13"/>
        <v>33.1906275</v>
      </c>
      <c r="K83" s="28">
        <f t="shared" si="18"/>
        <v>401.9753775</v>
      </c>
      <c r="L83" s="28">
        <f t="shared" si="19"/>
        <v>1607.90151</v>
      </c>
      <c r="M83" s="44" t="s">
        <v>242</v>
      </c>
      <c r="N83" s="10"/>
      <c r="O83" s="11"/>
      <c r="P83" s="46"/>
      <c r="Q83" s="46"/>
    </row>
    <row r="84" s="3" customFormat="1" ht="60" spans="1:17">
      <c r="A84" s="49">
        <v>4</v>
      </c>
      <c r="B84" s="29" t="s">
        <v>243</v>
      </c>
      <c r="C84" s="25" t="s">
        <v>244</v>
      </c>
      <c r="D84" s="49" t="s">
        <v>194</v>
      </c>
      <c r="E84" s="50">
        <v>4</v>
      </c>
      <c r="F84" s="28">
        <v>200</v>
      </c>
      <c r="G84" s="28">
        <v>2950</v>
      </c>
      <c r="H84" s="28">
        <f t="shared" si="17"/>
        <v>15.75</v>
      </c>
      <c r="I84" s="28">
        <f t="shared" si="16"/>
        <v>79.14375</v>
      </c>
      <c r="J84" s="28">
        <f t="shared" si="13"/>
        <v>292.0404375</v>
      </c>
      <c r="K84" s="28">
        <f t="shared" si="18"/>
        <v>3536.9341875</v>
      </c>
      <c r="L84" s="28">
        <f t="shared" si="19"/>
        <v>14147.73675</v>
      </c>
      <c r="M84" s="44" t="s">
        <v>245</v>
      </c>
      <c r="N84" s="10"/>
      <c r="O84" s="11"/>
      <c r="P84" s="46"/>
      <c r="Q84" s="46"/>
    </row>
    <row r="85" s="3" customFormat="1" ht="60" spans="1:17">
      <c r="A85" s="49">
        <v>5</v>
      </c>
      <c r="B85" s="29" t="s">
        <v>174</v>
      </c>
      <c r="C85" s="25" t="s">
        <v>175</v>
      </c>
      <c r="D85" s="49" t="s">
        <v>74</v>
      </c>
      <c r="E85" s="50">
        <v>1</v>
      </c>
      <c r="F85" s="28">
        <v>50</v>
      </c>
      <c r="G85" s="28">
        <v>4000</v>
      </c>
      <c r="H85" s="28">
        <f t="shared" si="17"/>
        <v>20.25</v>
      </c>
      <c r="I85" s="28">
        <f t="shared" si="16"/>
        <v>101.75625</v>
      </c>
      <c r="J85" s="28">
        <f t="shared" si="13"/>
        <v>375.4805625</v>
      </c>
      <c r="K85" s="28">
        <f t="shared" si="18"/>
        <v>4547.4868125</v>
      </c>
      <c r="L85" s="28">
        <f t="shared" si="19"/>
        <v>4547.4868125</v>
      </c>
      <c r="M85" s="44" t="s">
        <v>176</v>
      </c>
      <c r="N85" s="10"/>
      <c r="O85" s="11"/>
      <c r="P85" s="46"/>
      <c r="Q85" s="46"/>
    </row>
    <row r="86" s="3" customFormat="1" ht="36" spans="1:17">
      <c r="A86" s="49">
        <v>6</v>
      </c>
      <c r="B86" s="29" t="s">
        <v>246</v>
      </c>
      <c r="C86" s="25" t="s">
        <v>247</v>
      </c>
      <c r="D86" s="49" t="s">
        <v>93</v>
      </c>
      <c r="E86" s="50">
        <v>2</v>
      </c>
      <c r="F86" s="28">
        <v>600</v>
      </c>
      <c r="G86" s="28">
        <v>300</v>
      </c>
      <c r="H86" s="28">
        <f t="shared" si="17"/>
        <v>4.5</v>
      </c>
      <c r="I86" s="28">
        <f t="shared" si="16"/>
        <v>22.6125</v>
      </c>
      <c r="J86" s="28">
        <f t="shared" si="13"/>
        <v>83.440125</v>
      </c>
      <c r="K86" s="28">
        <f t="shared" si="18"/>
        <v>1010.552625</v>
      </c>
      <c r="L86" s="28">
        <f t="shared" si="19"/>
        <v>2021.10525</v>
      </c>
      <c r="M86" s="44" t="s">
        <v>248</v>
      </c>
      <c r="N86" s="10"/>
      <c r="O86" s="11"/>
      <c r="P86" s="46"/>
      <c r="Q86" s="46"/>
    </row>
    <row r="87" s="4" customFormat="1" ht="36" spans="1:17">
      <c r="A87" s="51">
        <v>7</v>
      </c>
      <c r="B87" s="52" t="s">
        <v>249</v>
      </c>
      <c r="C87" s="53" t="s">
        <v>250</v>
      </c>
      <c r="D87" s="51" t="s">
        <v>194</v>
      </c>
      <c r="E87" s="54">
        <v>8</v>
      </c>
      <c r="F87" s="36">
        <v>80</v>
      </c>
      <c r="G87" s="36">
        <v>500</v>
      </c>
      <c r="H87" s="28">
        <f t="shared" si="17"/>
        <v>2.9</v>
      </c>
      <c r="I87" s="28">
        <f t="shared" si="16"/>
        <v>14.5725</v>
      </c>
      <c r="J87" s="28">
        <f t="shared" ref="J87:J118" si="20">(I87+H87+G87+F87)*$J$4</f>
        <v>53.772525</v>
      </c>
      <c r="K87" s="28">
        <f t="shared" si="18"/>
        <v>651.245025</v>
      </c>
      <c r="L87" s="28">
        <f t="shared" si="19"/>
        <v>5209.9602</v>
      </c>
      <c r="M87" s="60" t="s">
        <v>251</v>
      </c>
      <c r="N87" s="47"/>
      <c r="O87" s="61"/>
      <c r="P87" s="46"/>
      <c r="Q87" s="46"/>
    </row>
    <row r="88" s="3" customFormat="1" ht="60" spans="1:17">
      <c r="A88" s="49">
        <v>8</v>
      </c>
      <c r="B88" s="29" t="s">
        <v>252</v>
      </c>
      <c r="C88" s="30" t="s">
        <v>253</v>
      </c>
      <c r="D88" s="49" t="s">
        <v>102</v>
      </c>
      <c r="E88" s="50">
        <v>200</v>
      </c>
      <c r="F88" s="28">
        <v>1</v>
      </c>
      <c r="G88" s="28">
        <v>1.85</v>
      </c>
      <c r="H88" s="28">
        <f t="shared" si="17"/>
        <v>0.01425</v>
      </c>
      <c r="I88" s="28">
        <f t="shared" si="16"/>
        <v>0.07160625</v>
      </c>
      <c r="J88" s="28">
        <f t="shared" si="20"/>
        <v>0.2642270625</v>
      </c>
      <c r="K88" s="28">
        <f t="shared" si="18"/>
        <v>3.2000833125</v>
      </c>
      <c r="L88" s="28">
        <f t="shared" si="19"/>
        <v>640.0166625</v>
      </c>
      <c r="M88" s="44" t="s">
        <v>103</v>
      </c>
      <c r="N88" s="10"/>
      <c r="O88" s="11"/>
      <c r="P88" s="46"/>
      <c r="Q88" s="46"/>
    </row>
    <row r="89" s="3" customFormat="1" ht="60" spans="1:17">
      <c r="A89" s="49">
        <v>9</v>
      </c>
      <c r="B89" s="29" t="s">
        <v>109</v>
      </c>
      <c r="C89" s="30" t="s">
        <v>254</v>
      </c>
      <c r="D89" s="49" t="s">
        <v>102</v>
      </c>
      <c r="E89" s="50">
        <v>100</v>
      </c>
      <c r="F89" s="28">
        <v>1</v>
      </c>
      <c r="G89" s="28">
        <v>3</v>
      </c>
      <c r="H89" s="28">
        <f t="shared" si="17"/>
        <v>0.02</v>
      </c>
      <c r="I89" s="28">
        <f t="shared" si="16"/>
        <v>0.1005</v>
      </c>
      <c r="J89" s="28">
        <f t="shared" si="20"/>
        <v>0.370845</v>
      </c>
      <c r="K89" s="28">
        <f t="shared" si="18"/>
        <v>4.491345</v>
      </c>
      <c r="L89" s="28">
        <f t="shared" si="19"/>
        <v>449.1345</v>
      </c>
      <c r="M89" s="44" t="s">
        <v>103</v>
      </c>
      <c r="N89" s="10"/>
      <c r="O89" s="11"/>
      <c r="P89" s="46"/>
      <c r="Q89" s="46"/>
    </row>
    <row r="90" s="3" customFormat="1" ht="60" spans="1:17">
      <c r="A90" s="49">
        <v>10</v>
      </c>
      <c r="B90" s="29" t="s">
        <v>255</v>
      </c>
      <c r="C90" s="30" t="s">
        <v>256</v>
      </c>
      <c r="D90" s="49" t="s">
        <v>102</v>
      </c>
      <c r="E90" s="50">
        <v>100</v>
      </c>
      <c r="F90" s="28">
        <v>1</v>
      </c>
      <c r="G90" s="28">
        <v>4</v>
      </c>
      <c r="H90" s="28">
        <f t="shared" si="17"/>
        <v>0.025</v>
      </c>
      <c r="I90" s="28">
        <f t="shared" si="16"/>
        <v>0.125625</v>
      </c>
      <c r="J90" s="28">
        <f t="shared" si="20"/>
        <v>0.46355625</v>
      </c>
      <c r="K90" s="28">
        <f t="shared" si="18"/>
        <v>5.61418125</v>
      </c>
      <c r="L90" s="28">
        <f t="shared" si="19"/>
        <v>561.418125</v>
      </c>
      <c r="M90" s="44" t="s">
        <v>108</v>
      </c>
      <c r="N90" s="10"/>
      <c r="O90" s="11"/>
      <c r="P90" s="46"/>
      <c r="Q90" s="46"/>
    </row>
    <row r="91" s="3" customFormat="1" ht="48" spans="1:17">
      <c r="A91" s="49">
        <v>11</v>
      </c>
      <c r="B91" s="29" t="s">
        <v>111</v>
      </c>
      <c r="C91" s="25" t="s">
        <v>257</v>
      </c>
      <c r="D91" s="49" t="s">
        <v>102</v>
      </c>
      <c r="E91" s="50">
        <v>250</v>
      </c>
      <c r="F91" s="28">
        <v>1</v>
      </c>
      <c r="G91" s="28">
        <v>10.4</v>
      </c>
      <c r="H91" s="28">
        <f t="shared" si="17"/>
        <v>0.057</v>
      </c>
      <c r="I91" s="28">
        <f t="shared" si="16"/>
        <v>0.286425</v>
      </c>
      <c r="J91" s="28">
        <f t="shared" si="20"/>
        <v>1.05690825</v>
      </c>
      <c r="K91" s="28">
        <f t="shared" si="18"/>
        <v>12.80033325</v>
      </c>
      <c r="L91" s="28">
        <f t="shared" si="19"/>
        <v>3200.0833125</v>
      </c>
      <c r="M91" s="44" t="s">
        <v>108</v>
      </c>
      <c r="N91" s="10"/>
      <c r="O91" s="11"/>
      <c r="P91" s="46"/>
      <c r="Q91" s="46"/>
    </row>
    <row r="92" s="3" customFormat="1" spans="1:17">
      <c r="A92" s="19" t="s">
        <v>258</v>
      </c>
      <c r="B92" s="19"/>
      <c r="C92" s="19"/>
      <c r="D92" s="20" t="s">
        <v>31</v>
      </c>
      <c r="E92" s="21"/>
      <c r="F92" s="22"/>
      <c r="G92" s="28"/>
      <c r="H92" s="28"/>
      <c r="I92" s="28"/>
      <c r="J92" s="28"/>
      <c r="K92" s="28"/>
      <c r="L92" s="28">
        <f>SUM(L93:L97)</f>
        <v>133028.286856101</v>
      </c>
      <c r="M92" s="44"/>
      <c r="N92" s="47"/>
      <c r="O92" s="11"/>
      <c r="P92" s="46"/>
      <c r="Q92" s="46"/>
    </row>
    <row r="93" s="3" customFormat="1" ht="60" spans="1:17">
      <c r="A93" s="55">
        <v>1</v>
      </c>
      <c r="B93" s="24" t="s">
        <v>259</v>
      </c>
      <c r="C93" s="25" t="s">
        <v>260</v>
      </c>
      <c r="D93" s="26" t="s">
        <v>74</v>
      </c>
      <c r="E93" s="27">
        <v>24</v>
      </c>
      <c r="F93" s="28">
        <v>150</v>
      </c>
      <c r="G93" s="28">
        <v>2150</v>
      </c>
      <c r="H93" s="28">
        <f t="shared" si="17"/>
        <v>11.5</v>
      </c>
      <c r="I93" s="28">
        <f t="shared" si="16"/>
        <v>57.7875</v>
      </c>
      <c r="J93" s="28">
        <f t="shared" si="20"/>
        <v>213.235875</v>
      </c>
      <c r="K93" s="28">
        <f>J93+I93+H93+G93+F93</f>
        <v>2582.523375</v>
      </c>
      <c r="L93" s="28">
        <f>K93*E93</f>
        <v>61980.561</v>
      </c>
      <c r="M93" s="44" t="s">
        <v>261</v>
      </c>
      <c r="N93" s="10"/>
      <c r="O93" s="11"/>
      <c r="P93" s="46"/>
      <c r="Q93" s="46"/>
    </row>
    <row r="94" s="3" customFormat="1" ht="60" spans="1:17">
      <c r="A94" s="55">
        <v>2</v>
      </c>
      <c r="B94" s="24" t="s">
        <v>262</v>
      </c>
      <c r="C94" s="25" t="s">
        <v>263</v>
      </c>
      <c r="D94" s="26" t="s">
        <v>194</v>
      </c>
      <c r="E94" s="27">
        <v>8</v>
      </c>
      <c r="F94" s="28">
        <v>300</v>
      </c>
      <c r="G94" s="28">
        <v>2800</v>
      </c>
      <c r="H94" s="28">
        <f t="shared" si="17"/>
        <v>15.5</v>
      </c>
      <c r="I94" s="28">
        <f t="shared" si="16"/>
        <v>77.8875</v>
      </c>
      <c r="J94" s="28">
        <f t="shared" si="20"/>
        <v>287.404875</v>
      </c>
      <c r="K94" s="28">
        <f>J94+I94+H94+G94+F94</f>
        <v>3480.792375</v>
      </c>
      <c r="L94" s="28">
        <f>K94*E94</f>
        <v>27846.339</v>
      </c>
      <c r="M94" s="44" t="s">
        <v>264</v>
      </c>
      <c r="N94" s="62"/>
      <c r="O94" s="11"/>
      <c r="P94" s="46"/>
      <c r="Q94" s="46"/>
    </row>
    <row r="95" s="3" customFormat="1" ht="60" spans="1:17">
      <c r="A95" s="55">
        <v>3</v>
      </c>
      <c r="B95" s="24" t="s">
        <v>265</v>
      </c>
      <c r="C95" s="25" t="s">
        <v>266</v>
      </c>
      <c r="D95" s="26" t="s">
        <v>194</v>
      </c>
      <c r="E95" s="27">
        <v>8</v>
      </c>
      <c r="F95" s="28">
        <v>500</v>
      </c>
      <c r="G95" s="28">
        <v>4000</v>
      </c>
      <c r="H95" s="28">
        <f t="shared" si="17"/>
        <v>22.5</v>
      </c>
      <c r="I95" s="28">
        <f t="shared" si="16"/>
        <v>113.0625</v>
      </c>
      <c r="J95" s="28">
        <f t="shared" si="20"/>
        <v>417.200625</v>
      </c>
      <c r="K95" s="28">
        <f>J95+I95+H95+G95+F95</f>
        <v>5052.763125</v>
      </c>
      <c r="L95" s="28">
        <f>K95*E95</f>
        <v>40422.105</v>
      </c>
      <c r="M95" s="44" t="s">
        <v>267</v>
      </c>
      <c r="N95" s="62"/>
      <c r="O95" s="63"/>
      <c r="P95" s="46"/>
      <c r="Q95" s="46"/>
    </row>
    <row r="96" s="3" customFormat="1" ht="60" spans="1:17">
      <c r="A96" s="55">
        <v>4</v>
      </c>
      <c r="B96" s="24" t="s">
        <v>100</v>
      </c>
      <c r="C96" s="30" t="s">
        <v>268</v>
      </c>
      <c r="D96" s="26" t="s">
        <v>102</v>
      </c>
      <c r="E96" s="27">
        <v>556.8516</v>
      </c>
      <c r="F96" s="28">
        <v>1</v>
      </c>
      <c r="G96" s="28">
        <v>1.85</v>
      </c>
      <c r="H96" s="28">
        <f t="shared" si="17"/>
        <v>0.01425</v>
      </c>
      <c r="I96" s="28">
        <f t="shared" si="16"/>
        <v>0.07160625</v>
      </c>
      <c r="J96" s="28">
        <f t="shared" si="20"/>
        <v>0.2642270625</v>
      </c>
      <c r="K96" s="28">
        <f>J96+I96+H96+G96+F96</f>
        <v>3.2000833125</v>
      </c>
      <c r="L96" s="28">
        <f>K96*E96</f>
        <v>1781.97151269893</v>
      </c>
      <c r="M96" s="44" t="s">
        <v>103</v>
      </c>
      <c r="N96" s="10"/>
      <c r="O96" s="11"/>
      <c r="P96" s="46"/>
      <c r="Q96" s="46"/>
    </row>
    <row r="97" s="3" customFormat="1" ht="60" spans="1:17">
      <c r="A97" s="55">
        <v>5</v>
      </c>
      <c r="B97" s="24" t="s">
        <v>269</v>
      </c>
      <c r="C97" s="30" t="s">
        <v>270</v>
      </c>
      <c r="D97" s="26" t="s">
        <v>102</v>
      </c>
      <c r="E97" s="27">
        <v>74.0172</v>
      </c>
      <c r="F97" s="28">
        <v>5</v>
      </c>
      <c r="G97" s="28">
        <v>7</v>
      </c>
      <c r="H97" s="28">
        <f t="shared" si="17"/>
        <v>0.06</v>
      </c>
      <c r="I97" s="28">
        <f t="shared" si="16"/>
        <v>0.3015</v>
      </c>
      <c r="J97" s="28">
        <f t="shared" si="20"/>
        <v>1.112535</v>
      </c>
      <c r="K97" s="28">
        <f>J97+I97+H97+G97+F97</f>
        <v>13.474035</v>
      </c>
      <c r="L97" s="28">
        <f>K97*E97</f>
        <v>997.310343402</v>
      </c>
      <c r="M97" s="44" t="s">
        <v>108</v>
      </c>
      <c r="N97" s="10"/>
      <c r="O97" s="11"/>
      <c r="P97" s="46"/>
      <c r="Q97" s="46"/>
    </row>
    <row r="98" s="3" customFormat="1" spans="1:17">
      <c r="A98" s="19" t="s">
        <v>271</v>
      </c>
      <c r="B98" s="19"/>
      <c r="C98" s="19"/>
      <c r="D98" s="20" t="s">
        <v>31</v>
      </c>
      <c r="E98" s="21"/>
      <c r="F98" s="22"/>
      <c r="G98" s="28"/>
      <c r="H98" s="28"/>
      <c r="I98" s="28"/>
      <c r="J98" s="28"/>
      <c r="K98" s="28"/>
      <c r="L98" s="28">
        <f>SUM(L99:L100)</f>
        <v>3125.97612</v>
      </c>
      <c r="M98" s="44"/>
      <c r="N98" s="47"/>
      <c r="O98" s="11"/>
      <c r="P98" s="46"/>
      <c r="Q98" s="46"/>
    </row>
    <row r="99" s="3" customFormat="1" ht="60" spans="1:17">
      <c r="A99" s="49">
        <v>1</v>
      </c>
      <c r="B99" s="24" t="s">
        <v>272</v>
      </c>
      <c r="C99" s="30" t="s">
        <v>273</v>
      </c>
      <c r="D99" s="49" t="s">
        <v>102</v>
      </c>
      <c r="E99" s="54">
        <v>350</v>
      </c>
      <c r="F99" s="28">
        <v>1</v>
      </c>
      <c r="G99" s="28">
        <v>6.2</v>
      </c>
      <c r="H99" s="28">
        <f t="shared" si="17"/>
        <v>0.036</v>
      </c>
      <c r="I99" s="28">
        <f t="shared" si="16"/>
        <v>0.1809</v>
      </c>
      <c r="J99" s="28">
        <f t="shared" si="20"/>
        <v>0.667521</v>
      </c>
      <c r="K99" s="28">
        <f>J99+I99+H99+G99+F99</f>
        <v>8.084421</v>
      </c>
      <c r="L99" s="28">
        <f>K99*E99</f>
        <v>2829.54735</v>
      </c>
      <c r="M99" s="44" t="s">
        <v>108</v>
      </c>
      <c r="N99" s="10"/>
      <c r="O99" s="11"/>
      <c r="P99" s="46"/>
      <c r="Q99" s="46"/>
    </row>
    <row r="100" s="3" customFormat="1" ht="48" spans="1:17">
      <c r="A100" s="49">
        <v>2</v>
      </c>
      <c r="B100" s="24" t="s">
        <v>274</v>
      </c>
      <c r="C100" s="25" t="s">
        <v>112</v>
      </c>
      <c r="D100" s="49" t="s">
        <v>102</v>
      </c>
      <c r="E100" s="54">
        <v>120</v>
      </c>
      <c r="F100" s="28">
        <v>1</v>
      </c>
      <c r="G100" s="28">
        <v>1.2</v>
      </c>
      <c r="H100" s="28">
        <f t="shared" si="17"/>
        <v>0.011</v>
      </c>
      <c r="I100" s="28">
        <f t="shared" si="16"/>
        <v>0.055275</v>
      </c>
      <c r="J100" s="28">
        <f t="shared" si="20"/>
        <v>0.20396475</v>
      </c>
      <c r="K100" s="28">
        <f>J100+I100+H100+G100+F100</f>
        <v>2.47023975</v>
      </c>
      <c r="L100" s="28">
        <f>K100*E100</f>
        <v>296.42877</v>
      </c>
      <c r="M100" s="44" t="s">
        <v>108</v>
      </c>
      <c r="N100" s="10"/>
      <c r="O100" s="11"/>
      <c r="P100" s="46"/>
      <c r="Q100" s="46"/>
    </row>
    <row r="101" spans="1:17">
      <c r="A101" s="19" t="s">
        <v>275</v>
      </c>
      <c r="B101" s="19"/>
      <c r="C101" s="19"/>
      <c r="D101" s="20" t="s">
        <v>31</v>
      </c>
      <c r="E101" s="21"/>
      <c r="F101" s="22"/>
      <c r="G101" s="28"/>
      <c r="H101" s="28"/>
      <c r="I101" s="28"/>
      <c r="J101" s="28"/>
      <c r="K101" s="28"/>
      <c r="L101" s="28">
        <f>SUM(L102:L108)</f>
        <v>10369.39276875</v>
      </c>
      <c r="M101" s="44"/>
      <c r="N101" s="47"/>
      <c r="P101" s="46"/>
      <c r="Q101" s="46"/>
    </row>
    <row r="102" s="3" customFormat="1" ht="60" spans="1:17">
      <c r="A102" s="55">
        <v>1</v>
      </c>
      <c r="B102" s="24" t="s">
        <v>174</v>
      </c>
      <c r="C102" s="25" t="s">
        <v>175</v>
      </c>
      <c r="D102" s="26" t="s">
        <v>74</v>
      </c>
      <c r="E102" s="28">
        <v>1</v>
      </c>
      <c r="F102" s="28">
        <v>50</v>
      </c>
      <c r="G102" s="28">
        <v>4000</v>
      </c>
      <c r="H102" s="28">
        <f t="shared" si="17"/>
        <v>20.25</v>
      </c>
      <c r="I102" s="28">
        <f t="shared" si="16"/>
        <v>101.75625</v>
      </c>
      <c r="J102" s="28">
        <f t="shared" si="20"/>
        <v>375.4805625</v>
      </c>
      <c r="K102" s="28">
        <f t="shared" ref="K102:K108" si="21">J102+I102+H102+G102+F102</f>
        <v>4547.4868125</v>
      </c>
      <c r="L102" s="28">
        <f>K102*E102</f>
        <v>4547.4868125</v>
      </c>
      <c r="M102" s="44" t="s">
        <v>176</v>
      </c>
      <c r="N102" s="10"/>
      <c r="O102" s="11"/>
      <c r="P102" s="46"/>
      <c r="Q102" s="46"/>
    </row>
    <row r="103" s="3" customFormat="1" ht="24" spans="1:17">
      <c r="A103" s="55">
        <v>2</v>
      </c>
      <c r="B103" s="24" t="s">
        <v>276</v>
      </c>
      <c r="C103" s="25" t="s">
        <v>277</v>
      </c>
      <c r="D103" s="26" t="s">
        <v>194</v>
      </c>
      <c r="E103" s="28">
        <v>1</v>
      </c>
      <c r="F103" s="28"/>
      <c r="G103" s="28">
        <v>3000</v>
      </c>
      <c r="H103" s="28">
        <f t="shared" si="17"/>
        <v>15</v>
      </c>
      <c r="I103" s="28">
        <f t="shared" ref="I103:I134" si="22">(H103+G103+F103)*$I$4</f>
        <v>75.375</v>
      </c>
      <c r="J103" s="28">
        <f t="shared" si="20"/>
        <v>278.13375</v>
      </c>
      <c r="K103" s="28">
        <f t="shared" si="21"/>
        <v>3368.50875</v>
      </c>
      <c r="L103" s="28">
        <f>K103*E103*0</f>
        <v>0</v>
      </c>
      <c r="M103" s="44"/>
      <c r="N103" s="10"/>
      <c r="O103" s="11"/>
      <c r="P103" s="46"/>
      <c r="Q103" s="46"/>
    </row>
    <row r="104" s="3" customFormat="1" ht="24" spans="1:17">
      <c r="A104" s="55">
        <v>3</v>
      </c>
      <c r="B104" s="24" t="s">
        <v>278</v>
      </c>
      <c r="C104" s="25" t="s">
        <v>279</v>
      </c>
      <c r="D104" s="26" t="s">
        <v>194</v>
      </c>
      <c r="E104" s="28">
        <v>1</v>
      </c>
      <c r="F104" s="28"/>
      <c r="G104" s="28">
        <v>2000</v>
      </c>
      <c r="H104" s="28">
        <f t="shared" si="17"/>
        <v>10</v>
      </c>
      <c r="I104" s="28">
        <f t="shared" si="22"/>
        <v>50.25</v>
      </c>
      <c r="J104" s="28">
        <f t="shared" si="20"/>
        <v>185.4225</v>
      </c>
      <c r="K104" s="28">
        <f t="shared" si="21"/>
        <v>2245.6725</v>
      </c>
      <c r="L104" s="28">
        <f>K104*E104</f>
        <v>2245.6725</v>
      </c>
      <c r="M104" s="44" t="s">
        <v>280</v>
      </c>
      <c r="N104" s="10"/>
      <c r="O104" s="11"/>
      <c r="P104" s="46"/>
      <c r="Q104" s="46"/>
    </row>
    <row r="105" s="3" customFormat="1" ht="24" spans="1:17">
      <c r="A105" s="55">
        <v>4</v>
      </c>
      <c r="B105" s="24" t="s">
        <v>281</v>
      </c>
      <c r="C105" s="25" t="s">
        <v>282</v>
      </c>
      <c r="D105" s="26" t="s">
        <v>194</v>
      </c>
      <c r="E105" s="28">
        <v>1</v>
      </c>
      <c r="F105" s="28"/>
      <c r="G105" s="28">
        <v>2000</v>
      </c>
      <c r="H105" s="28">
        <f t="shared" si="17"/>
        <v>10</v>
      </c>
      <c r="I105" s="28">
        <f t="shared" si="22"/>
        <v>50.25</v>
      </c>
      <c r="J105" s="28">
        <f t="shared" si="20"/>
        <v>185.4225</v>
      </c>
      <c r="K105" s="28">
        <f t="shared" si="21"/>
        <v>2245.6725</v>
      </c>
      <c r="L105" s="28">
        <f>K105*E105</f>
        <v>2245.6725</v>
      </c>
      <c r="M105" s="44" t="s">
        <v>280</v>
      </c>
      <c r="N105" s="10"/>
      <c r="O105" s="11"/>
      <c r="P105" s="46"/>
      <c r="Q105" s="46"/>
    </row>
    <row r="106" s="3" customFormat="1" ht="24" spans="1:17">
      <c r="A106" s="55">
        <v>5</v>
      </c>
      <c r="B106" s="24" t="s">
        <v>283</v>
      </c>
      <c r="C106" s="25" t="s">
        <v>284</v>
      </c>
      <c r="D106" s="26" t="s">
        <v>74</v>
      </c>
      <c r="E106" s="28">
        <v>1</v>
      </c>
      <c r="F106" s="28">
        <v>120</v>
      </c>
      <c r="G106" s="28">
        <v>350</v>
      </c>
      <c r="H106" s="28">
        <f t="shared" si="17"/>
        <v>2.35</v>
      </c>
      <c r="I106" s="28">
        <f t="shared" si="22"/>
        <v>11.80875</v>
      </c>
      <c r="J106" s="28">
        <f t="shared" si="20"/>
        <v>43.5742875</v>
      </c>
      <c r="K106" s="28">
        <f t="shared" si="21"/>
        <v>527.7330375</v>
      </c>
      <c r="L106" s="28">
        <f>K106*E106*0</f>
        <v>0</v>
      </c>
      <c r="M106" s="44" t="s">
        <v>280</v>
      </c>
      <c r="N106" s="10"/>
      <c r="O106" s="11"/>
      <c r="P106" s="46"/>
      <c r="Q106" s="46"/>
    </row>
    <row r="107" s="3" customFormat="1" ht="24" spans="1:17">
      <c r="A107" s="55">
        <v>6</v>
      </c>
      <c r="B107" s="24" t="s">
        <v>285</v>
      </c>
      <c r="C107" s="25" t="s">
        <v>284</v>
      </c>
      <c r="D107" s="26" t="s">
        <v>74</v>
      </c>
      <c r="E107" s="28">
        <v>1</v>
      </c>
      <c r="F107" s="28">
        <v>120</v>
      </c>
      <c r="G107" s="28">
        <v>600</v>
      </c>
      <c r="H107" s="28">
        <f t="shared" si="17"/>
        <v>3.6</v>
      </c>
      <c r="I107" s="28">
        <f t="shared" si="22"/>
        <v>18.09</v>
      </c>
      <c r="J107" s="28">
        <f t="shared" si="20"/>
        <v>66.7521</v>
      </c>
      <c r="K107" s="28">
        <f t="shared" si="21"/>
        <v>808.4421</v>
      </c>
      <c r="L107" s="28">
        <f>K107*E107</f>
        <v>808.4421</v>
      </c>
      <c r="M107" s="44" t="s">
        <v>286</v>
      </c>
      <c r="N107" s="10"/>
      <c r="O107" s="11"/>
      <c r="P107" s="46"/>
      <c r="Q107" s="46"/>
    </row>
    <row r="108" s="3" customFormat="1" ht="24" spans="1:17">
      <c r="A108" s="55">
        <v>7</v>
      </c>
      <c r="B108" s="24" t="s">
        <v>287</v>
      </c>
      <c r="C108" s="25" t="s">
        <v>284</v>
      </c>
      <c r="D108" s="26" t="s">
        <v>74</v>
      </c>
      <c r="E108" s="28">
        <v>1</v>
      </c>
      <c r="F108" s="28">
        <v>120</v>
      </c>
      <c r="G108" s="28">
        <v>345</v>
      </c>
      <c r="H108" s="28">
        <f t="shared" ref="H108:H152" si="23">(G108+F108)*0.005</f>
        <v>2.325</v>
      </c>
      <c r="I108" s="28">
        <f t="shared" si="22"/>
        <v>11.683125</v>
      </c>
      <c r="J108" s="28">
        <f t="shared" si="20"/>
        <v>43.11073125</v>
      </c>
      <c r="K108" s="28">
        <f t="shared" si="21"/>
        <v>522.11885625</v>
      </c>
      <c r="L108" s="28">
        <f>K108*E108</f>
        <v>522.11885625</v>
      </c>
      <c r="M108" s="44" t="s">
        <v>288</v>
      </c>
      <c r="N108" s="10"/>
      <c r="O108" s="11"/>
      <c r="P108" s="46"/>
      <c r="Q108" s="46"/>
    </row>
    <row r="109" spans="1:17">
      <c r="A109" s="19" t="s">
        <v>289</v>
      </c>
      <c r="B109" s="19"/>
      <c r="C109" s="19"/>
      <c r="D109" s="20" t="s">
        <v>31</v>
      </c>
      <c r="E109" s="21"/>
      <c r="F109" s="22"/>
      <c r="G109" s="28"/>
      <c r="H109" s="28"/>
      <c r="I109" s="28"/>
      <c r="J109" s="28"/>
      <c r="K109" s="28"/>
      <c r="L109" s="28">
        <f>SUM(L110:L117)</f>
        <v>10088.7487746107</v>
      </c>
      <c r="M109" s="44"/>
      <c r="N109" s="47"/>
      <c r="P109" s="46"/>
      <c r="Q109" s="46"/>
    </row>
    <row r="110" s="3" customFormat="1" ht="60" spans="1:17">
      <c r="A110" s="55">
        <v>1</v>
      </c>
      <c r="B110" s="24" t="s">
        <v>290</v>
      </c>
      <c r="C110" s="56" t="s">
        <v>291</v>
      </c>
      <c r="D110" s="57" t="s">
        <v>74</v>
      </c>
      <c r="E110" s="28">
        <v>1</v>
      </c>
      <c r="F110" s="28">
        <v>50</v>
      </c>
      <c r="G110" s="28">
        <v>215</v>
      </c>
      <c r="H110" s="28">
        <f t="shared" si="23"/>
        <v>1.325</v>
      </c>
      <c r="I110" s="28">
        <f t="shared" si="22"/>
        <v>6.658125</v>
      </c>
      <c r="J110" s="28">
        <f t="shared" si="20"/>
        <v>24.56848125</v>
      </c>
      <c r="K110" s="28">
        <f t="shared" ref="K110:K117" si="24">J110+I110+H110+G110+F110</f>
        <v>297.55160625</v>
      </c>
      <c r="L110" s="28">
        <f t="shared" ref="L110:L117" si="25">K110*E110</f>
        <v>297.55160625</v>
      </c>
      <c r="M110" s="64" t="s">
        <v>292</v>
      </c>
      <c r="N110" s="10"/>
      <c r="O110" s="11"/>
      <c r="P110" s="46"/>
      <c r="Q110" s="46"/>
    </row>
    <row r="111" s="3" customFormat="1" ht="48" spans="1:17">
      <c r="A111" s="55">
        <v>2</v>
      </c>
      <c r="B111" s="24" t="s">
        <v>293</v>
      </c>
      <c r="C111" s="56" t="s">
        <v>294</v>
      </c>
      <c r="D111" s="57" t="s">
        <v>74</v>
      </c>
      <c r="E111" s="28">
        <v>1</v>
      </c>
      <c r="F111" s="28">
        <v>100</v>
      </c>
      <c r="G111" s="28">
        <v>650</v>
      </c>
      <c r="H111" s="28">
        <f t="shared" si="23"/>
        <v>3.75</v>
      </c>
      <c r="I111" s="28">
        <f t="shared" si="22"/>
        <v>18.84375</v>
      </c>
      <c r="J111" s="28">
        <f t="shared" si="20"/>
        <v>69.5334375</v>
      </c>
      <c r="K111" s="28">
        <f t="shared" si="24"/>
        <v>842.1271875</v>
      </c>
      <c r="L111" s="28">
        <f t="shared" si="25"/>
        <v>842.1271875</v>
      </c>
      <c r="M111" s="64" t="s">
        <v>292</v>
      </c>
      <c r="N111" s="10"/>
      <c r="O111" s="11"/>
      <c r="P111" s="46"/>
      <c r="Q111" s="46"/>
    </row>
    <row r="112" s="3" customFormat="1" ht="48" spans="1:17">
      <c r="A112" s="55">
        <v>3</v>
      </c>
      <c r="B112" s="24" t="s">
        <v>295</v>
      </c>
      <c r="C112" s="56" t="s">
        <v>296</v>
      </c>
      <c r="D112" s="57" t="s">
        <v>74</v>
      </c>
      <c r="E112" s="28">
        <v>1</v>
      </c>
      <c r="F112" s="28">
        <v>150</v>
      </c>
      <c r="G112" s="28">
        <v>726</v>
      </c>
      <c r="H112" s="28">
        <f t="shared" si="23"/>
        <v>4.38</v>
      </c>
      <c r="I112" s="28">
        <f t="shared" si="22"/>
        <v>22.0095</v>
      </c>
      <c r="J112" s="28">
        <f t="shared" si="20"/>
        <v>81.215055</v>
      </c>
      <c r="K112" s="28">
        <f t="shared" si="24"/>
        <v>983.604555</v>
      </c>
      <c r="L112" s="28">
        <f t="shared" si="25"/>
        <v>983.604555</v>
      </c>
      <c r="M112" s="64" t="s">
        <v>292</v>
      </c>
      <c r="N112" s="10"/>
      <c r="O112" s="11"/>
      <c r="P112" s="46"/>
      <c r="Q112" s="46"/>
    </row>
    <row r="113" s="3" customFormat="1" ht="60" spans="1:17">
      <c r="A113" s="55">
        <v>4</v>
      </c>
      <c r="B113" s="24" t="s">
        <v>297</v>
      </c>
      <c r="C113" s="56" t="s">
        <v>298</v>
      </c>
      <c r="D113" s="57" t="s">
        <v>74</v>
      </c>
      <c r="E113" s="28">
        <v>1</v>
      </c>
      <c r="F113" s="28">
        <v>120</v>
      </c>
      <c r="G113" s="28">
        <v>930</v>
      </c>
      <c r="H113" s="28">
        <f t="shared" si="23"/>
        <v>5.25</v>
      </c>
      <c r="I113" s="28">
        <f t="shared" si="22"/>
        <v>26.38125</v>
      </c>
      <c r="J113" s="28">
        <f t="shared" si="20"/>
        <v>97.3468125</v>
      </c>
      <c r="K113" s="28">
        <f t="shared" si="24"/>
        <v>1178.9780625</v>
      </c>
      <c r="L113" s="28">
        <f t="shared" si="25"/>
        <v>1178.9780625</v>
      </c>
      <c r="M113" s="64" t="s">
        <v>292</v>
      </c>
      <c r="N113" s="10"/>
      <c r="O113" s="11"/>
      <c r="P113" s="46"/>
      <c r="Q113" s="46"/>
    </row>
    <row r="114" s="3" customFormat="1" ht="48" spans="1:17">
      <c r="A114" s="55">
        <v>5</v>
      </c>
      <c r="B114" s="24" t="s">
        <v>299</v>
      </c>
      <c r="C114" s="56" t="s">
        <v>300</v>
      </c>
      <c r="D114" s="57" t="s">
        <v>74</v>
      </c>
      <c r="E114" s="28">
        <v>1</v>
      </c>
      <c r="F114" s="28">
        <v>100</v>
      </c>
      <c r="G114" s="28">
        <v>1500</v>
      </c>
      <c r="H114" s="28">
        <f t="shared" si="23"/>
        <v>8</v>
      </c>
      <c r="I114" s="28">
        <f t="shared" si="22"/>
        <v>40.2</v>
      </c>
      <c r="J114" s="28">
        <f t="shared" si="20"/>
        <v>148.338</v>
      </c>
      <c r="K114" s="28">
        <f t="shared" si="24"/>
        <v>1796.538</v>
      </c>
      <c r="L114" s="28">
        <f t="shared" si="25"/>
        <v>1796.538</v>
      </c>
      <c r="M114" s="64" t="s">
        <v>292</v>
      </c>
      <c r="N114" s="10"/>
      <c r="O114" s="11"/>
      <c r="P114" s="46"/>
      <c r="Q114" s="46"/>
    </row>
    <row r="115" s="3" customFormat="1" ht="48" spans="1:17">
      <c r="A115" s="55">
        <v>6</v>
      </c>
      <c r="B115" s="24" t="s">
        <v>301</v>
      </c>
      <c r="C115" s="56" t="s">
        <v>302</v>
      </c>
      <c r="D115" s="57" t="s">
        <v>74</v>
      </c>
      <c r="E115" s="28">
        <v>7</v>
      </c>
      <c r="F115" s="28">
        <v>120</v>
      </c>
      <c r="G115" s="28">
        <v>195</v>
      </c>
      <c r="H115" s="28">
        <f t="shared" si="23"/>
        <v>1.575</v>
      </c>
      <c r="I115" s="28">
        <f t="shared" si="22"/>
        <v>7.914375</v>
      </c>
      <c r="J115" s="28">
        <f t="shared" si="20"/>
        <v>29.20404375</v>
      </c>
      <c r="K115" s="28">
        <f t="shared" si="24"/>
        <v>353.69341875</v>
      </c>
      <c r="L115" s="28">
        <f t="shared" si="25"/>
        <v>2475.85393125</v>
      </c>
      <c r="M115" s="64" t="s">
        <v>292</v>
      </c>
      <c r="N115" s="10"/>
      <c r="O115" s="11"/>
      <c r="P115" s="46"/>
      <c r="Q115" s="46"/>
    </row>
    <row r="116" s="3" customFormat="1" ht="60" spans="1:17">
      <c r="A116" s="55">
        <v>7</v>
      </c>
      <c r="B116" s="24" t="s">
        <v>303</v>
      </c>
      <c r="C116" s="30" t="s">
        <v>304</v>
      </c>
      <c r="D116" s="57" t="s">
        <v>102</v>
      </c>
      <c r="E116" s="28">
        <v>382.297</v>
      </c>
      <c r="F116" s="28">
        <v>1</v>
      </c>
      <c r="G116" s="28">
        <v>4.6</v>
      </c>
      <c r="H116" s="28">
        <f t="shared" si="23"/>
        <v>0.028</v>
      </c>
      <c r="I116" s="28">
        <f t="shared" si="22"/>
        <v>0.1407</v>
      </c>
      <c r="J116" s="28">
        <f t="shared" si="20"/>
        <v>0.519183</v>
      </c>
      <c r="K116" s="28">
        <f t="shared" si="24"/>
        <v>6.287883</v>
      </c>
      <c r="L116" s="28">
        <f t="shared" si="25"/>
        <v>2403.838807251</v>
      </c>
      <c r="M116" s="44" t="s">
        <v>108</v>
      </c>
      <c r="N116" s="10"/>
      <c r="O116" s="11"/>
      <c r="P116" s="46"/>
      <c r="Q116" s="46"/>
    </row>
    <row r="117" s="3" customFormat="1" ht="48" spans="1:17">
      <c r="A117" s="55">
        <v>8</v>
      </c>
      <c r="B117" s="24" t="s">
        <v>111</v>
      </c>
      <c r="C117" s="25" t="s">
        <v>113</v>
      </c>
      <c r="D117" s="57" t="s">
        <v>102</v>
      </c>
      <c r="E117" s="28">
        <v>41.785</v>
      </c>
      <c r="F117" s="28">
        <v>1</v>
      </c>
      <c r="G117" s="28">
        <v>1.35</v>
      </c>
      <c r="H117" s="28">
        <f t="shared" si="23"/>
        <v>0.01175</v>
      </c>
      <c r="I117" s="28">
        <f t="shared" si="22"/>
        <v>0.05904375</v>
      </c>
      <c r="J117" s="28">
        <f t="shared" si="20"/>
        <v>0.2178714375</v>
      </c>
      <c r="K117" s="28">
        <f t="shared" si="24"/>
        <v>2.6386651875</v>
      </c>
      <c r="L117" s="28">
        <f t="shared" si="25"/>
        <v>110.256624859687</v>
      </c>
      <c r="M117" s="44" t="s">
        <v>108</v>
      </c>
      <c r="N117" s="10"/>
      <c r="O117" s="11"/>
      <c r="P117" s="46"/>
      <c r="Q117" s="46"/>
    </row>
    <row r="118" s="3" customFormat="1" spans="1:17">
      <c r="A118" s="19" t="s">
        <v>305</v>
      </c>
      <c r="B118" s="19"/>
      <c r="C118" s="19"/>
      <c r="D118" s="20" t="s">
        <v>31</v>
      </c>
      <c r="E118" s="21"/>
      <c r="F118" s="22"/>
      <c r="G118" s="28"/>
      <c r="H118" s="28"/>
      <c r="I118" s="28"/>
      <c r="J118" s="28"/>
      <c r="K118" s="28"/>
      <c r="L118" s="28">
        <f>SUM(L119:L133)</f>
        <v>0</v>
      </c>
      <c r="M118" s="44"/>
      <c r="N118" s="47"/>
      <c r="O118" s="11"/>
      <c r="P118" s="46"/>
      <c r="Q118" s="46"/>
    </row>
    <row r="119" s="3" customFormat="1" ht="48" spans="1:17">
      <c r="A119" s="55">
        <v>1</v>
      </c>
      <c r="B119" s="24" t="s">
        <v>306</v>
      </c>
      <c r="C119" s="25" t="s">
        <v>307</v>
      </c>
      <c r="D119" s="26" t="s">
        <v>194</v>
      </c>
      <c r="E119" s="28">
        <v>2</v>
      </c>
      <c r="F119" s="28">
        <v>260</v>
      </c>
      <c r="G119" s="28">
        <v>11190</v>
      </c>
      <c r="H119" s="28">
        <f t="shared" si="23"/>
        <v>57.25</v>
      </c>
      <c r="I119" s="28">
        <f t="shared" si="22"/>
        <v>287.68125</v>
      </c>
      <c r="J119" s="28">
        <f t="shared" ref="J119:J153" si="26">(I119+H119+G119+F119)*$J$4</f>
        <v>1061.5438125</v>
      </c>
      <c r="K119" s="28">
        <f t="shared" ref="K119:K133" si="27">J119+I119+H119+G119+F119</f>
        <v>12856.4750625</v>
      </c>
      <c r="L119" s="28">
        <f>K119*E119*0</f>
        <v>0</v>
      </c>
      <c r="M119" s="44"/>
      <c r="N119" s="10"/>
      <c r="O119" s="11"/>
      <c r="P119" s="46"/>
      <c r="Q119" s="46"/>
    </row>
    <row r="120" s="3" customFormat="1" ht="60" spans="1:17">
      <c r="A120" s="55">
        <v>2</v>
      </c>
      <c r="B120" s="24" t="s">
        <v>174</v>
      </c>
      <c r="C120" s="25" t="s">
        <v>175</v>
      </c>
      <c r="D120" s="26" t="s">
        <v>74</v>
      </c>
      <c r="E120" s="28">
        <v>1</v>
      </c>
      <c r="F120" s="28">
        <v>50</v>
      </c>
      <c r="G120" s="28">
        <v>4000</v>
      </c>
      <c r="H120" s="28">
        <f t="shared" si="23"/>
        <v>20.25</v>
      </c>
      <c r="I120" s="28">
        <f t="shared" si="22"/>
        <v>101.75625</v>
      </c>
      <c r="J120" s="28">
        <f t="shared" si="26"/>
        <v>375.4805625</v>
      </c>
      <c r="K120" s="28">
        <f t="shared" si="27"/>
        <v>4547.4868125</v>
      </c>
      <c r="L120" s="28">
        <f t="shared" ref="L120:L133" si="28">K120*E120*0</f>
        <v>0</v>
      </c>
      <c r="M120" s="44"/>
      <c r="N120" s="10"/>
      <c r="O120" s="11"/>
      <c r="P120" s="46"/>
      <c r="Q120" s="46"/>
    </row>
    <row r="121" s="3" customFormat="1" ht="48" spans="1:17">
      <c r="A121" s="55">
        <v>3</v>
      </c>
      <c r="B121" s="24" t="s">
        <v>308</v>
      </c>
      <c r="C121" s="25" t="s">
        <v>309</v>
      </c>
      <c r="D121" s="26" t="s">
        <v>74</v>
      </c>
      <c r="E121" s="28">
        <v>60</v>
      </c>
      <c r="F121" s="28">
        <v>1</v>
      </c>
      <c r="G121" s="28">
        <v>10</v>
      </c>
      <c r="H121" s="28">
        <f t="shared" si="23"/>
        <v>0.055</v>
      </c>
      <c r="I121" s="28">
        <f t="shared" si="22"/>
        <v>0.276375</v>
      </c>
      <c r="J121" s="28">
        <f t="shared" si="26"/>
        <v>1.01982375</v>
      </c>
      <c r="K121" s="28">
        <f t="shared" si="27"/>
        <v>12.35119875</v>
      </c>
      <c r="L121" s="28">
        <f t="shared" si="28"/>
        <v>0</v>
      </c>
      <c r="M121" s="44"/>
      <c r="N121" s="10"/>
      <c r="O121" s="11"/>
      <c r="P121" s="46"/>
      <c r="Q121" s="46"/>
    </row>
    <row r="122" s="3" customFormat="1" ht="23" customHeight="1" spans="1:17">
      <c r="A122" s="55">
        <v>4</v>
      </c>
      <c r="B122" s="24" t="s">
        <v>310</v>
      </c>
      <c r="C122" s="25" t="s">
        <v>311</v>
      </c>
      <c r="D122" s="26" t="s">
        <v>194</v>
      </c>
      <c r="E122" s="28">
        <v>1</v>
      </c>
      <c r="F122" s="28"/>
      <c r="G122" s="28">
        <v>500</v>
      </c>
      <c r="H122" s="28">
        <f t="shared" si="23"/>
        <v>2.5</v>
      </c>
      <c r="I122" s="28">
        <f t="shared" si="22"/>
        <v>12.5625</v>
      </c>
      <c r="J122" s="28">
        <f t="shared" si="26"/>
        <v>46.355625</v>
      </c>
      <c r="K122" s="28">
        <f t="shared" si="27"/>
        <v>561.418125</v>
      </c>
      <c r="L122" s="28">
        <f t="shared" si="28"/>
        <v>0</v>
      </c>
      <c r="M122" s="44"/>
      <c r="N122" s="10"/>
      <c r="O122" s="11"/>
      <c r="P122" s="46"/>
      <c r="Q122" s="46"/>
    </row>
    <row r="123" s="3" customFormat="1" ht="48" spans="1:17">
      <c r="A123" s="55">
        <v>5</v>
      </c>
      <c r="B123" s="24" t="s">
        <v>312</v>
      </c>
      <c r="C123" s="25" t="s">
        <v>313</v>
      </c>
      <c r="D123" s="26" t="s">
        <v>194</v>
      </c>
      <c r="E123" s="28">
        <v>2</v>
      </c>
      <c r="F123" s="28"/>
      <c r="G123" s="28">
        <v>1500</v>
      </c>
      <c r="H123" s="28">
        <f t="shared" si="23"/>
        <v>7.5</v>
      </c>
      <c r="I123" s="28">
        <f t="shared" si="22"/>
        <v>37.6875</v>
      </c>
      <c r="J123" s="28">
        <f t="shared" si="26"/>
        <v>139.066875</v>
      </c>
      <c r="K123" s="28">
        <f t="shared" si="27"/>
        <v>1684.254375</v>
      </c>
      <c r="L123" s="28">
        <f t="shared" si="28"/>
        <v>0</v>
      </c>
      <c r="M123" s="44"/>
      <c r="N123" s="10"/>
      <c r="O123" s="11"/>
      <c r="P123" s="46"/>
      <c r="Q123" s="46"/>
    </row>
    <row r="124" s="3" customFormat="1" ht="48" spans="1:17">
      <c r="A124" s="55">
        <v>6</v>
      </c>
      <c r="B124" s="24" t="s">
        <v>314</v>
      </c>
      <c r="C124" s="25" t="s">
        <v>315</v>
      </c>
      <c r="D124" s="26" t="s">
        <v>194</v>
      </c>
      <c r="E124" s="28">
        <v>2</v>
      </c>
      <c r="F124" s="28">
        <v>100</v>
      </c>
      <c r="G124" s="28">
        <v>165</v>
      </c>
      <c r="H124" s="28">
        <f t="shared" si="23"/>
        <v>1.325</v>
      </c>
      <c r="I124" s="28">
        <f t="shared" si="22"/>
        <v>6.658125</v>
      </c>
      <c r="J124" s="28">
        <f t="shared" si="26"/>
        <v>24.56848125</v>
      </c>
      <c r="K124" s="28">
        <f t="shared" si="27"/>
        <v>297.55160625</v>
      </c>
      <c r="L124" s="28">
        <f t="shared" si="28"/>
        <v>0</v>
      </c>
      <c r="M124" s="44"/>
      <c r="N124" s="10"/>
      <c r="O124" s="11"/>
      <c r="P124" s="46"/>
      <c r="Q124" s="46"/>
    </row>
    <row r="125" s="3" customFormat="1" ht="60" spans="1:17">
      <c r="A125" s="55">
        <v>7</v>
      </c>
      <c r="B125" s="24" t="s">
        <v>316</v>
      </c>
      <c r="C125" s="25" t="s">
        <v>317</v>
      </c>
      <c r="D125" s="26" t="s">
        <v>194</v>
      </c>
      <c r="E125" s="28">
        <v>2</v>
      </c>
      <c r="F125" s="28">
        <v>100</v>
      </c>
      <c r="G125" s="28">
        <v>3300</v>
      </c>
      <c r="H125" s="28">
        <f t="shared" si="23"/>
        <v>17</v>
      </c>
      <c r="I125" s="28">
        <f t="shared" si="22"/>
        <v>85.425</v>
      </c>
      <c r="J125" s="28">
        <f t="shared" si="26"/>
        <v>315.21825</v>
      </c>
      <c r="K125" s="28">
        <f t="shared" si="27"/>
        <v>3817.64325</v>
      </c>
      <c r="L125" s="28">
        <f t="shared" si="28"/>
        <v>0</v>
      </c>
      <c r="M125" s="44"/>
      <c r="N125" s="10"/>
      <c r="O125" s="11"/>
      <c r="P125" s="46"/>
      <c r="Q125" s="46"/>
    </row>
    <row r="126" s="3" customFormat="1" ht="48" spans="1:17">
      <c r="A126" s="55">
        <v>8</v>
      </c>
      <c r="B126" s="24" t="s">
        <v>318</v>
      </c>
      <c r="C126" s="25" t="s">
        <v>319</v>
      </c>
      <c r="D126" s="58" t="s">
        <v>320</v>
      </c>
      <c r="E126" s="59">
        <v>2</v>
      </c>
      <c r="F126" s="28">
        <v>50</v>
      </c>
      <c r="G126" s="28">
        <v>66</v>
      </c>
      <c r="H126" s="28">
        <f t="shared" si="23"/>
        <v>0.58</v>
      </c>
      <c r="I126" s="28">
        <f t="shared" si="22"/>
        <v>2.9145</v>
      </c>
      <c r="J126" s="28">
        <f t="shared" si="26"/>
        <v>10.754505</v>
      </c>
      <c r="K126" s="28">
        <f t="shared" si="27"/>
        <v>130.249005</v>
      </c>
      <c r="L126" s="28">
        <f t="shared" si="28"/>
        <v>0</v>
      </c>
      <c r="M126" s="44"/>
      <c r="N126" s="10"/>
      <c r="O126" s="11"/>
      <c r="P126" s="46"/>
      <c r="Q126" s="46"/>
    </row>
    <row r="127" s="3" customFormat="1" ht="48" spans="1:17">
      <c r="A127" s="55">
        <v>9</v>
      </c>
      <c r="B127" s="24" t="s">
        <v>132</v>
      </c>
      <c r="C127" s="25" t="s">
        <v>321</v>
      </c>
      <c r="D127" s="58" t="s">
        <v>93</v>
      </c>
      <c r="E127" s="59">
        <v>2</v>
      </c>
      <c r="F127" s="28">
        <v>50</v>
      </c>
      <c r="G127" s="28">
        <v>77</v>
      </c>
      <c r="H127" s="28">
        <f t="shared" si="23"/>
        <v>0.635</v>
      </c>
      <c r="I127" s="28">
        <f t="shared" si="22"/>
        <v>3.190875</v>
      </c>
      <c r="J127" s="28">
        <f t="shared" si="26"/>
        <v>11.77432875</v>
      </c>
      <c r="K127" s="28">
        <f t="shared" si="27"/>
        <v>142.60020375</v>
      </c>
      <c r="L127" s="28">
        <f t="shared" si="28"/>
        <v>0</v>
      </c>
      <c r="M127" s="44"/>
      <c r="N127" s="10"/>
      <c r="O127" s="11"/>
      <c r="P127" s="46"/>
      <c r="Q127" s="46"/>
    </row>
    <row r="128" s="3" customFormat="1" ht="48" spans="1:17">
      <c r="A128" s="55">
        <v>10</v>
      </c>
      <c r="B128" s="24" t="s">
        <v>322</v>
      </c>
      <c r="C128" s="25" t="s">
        <v>323</v>
      </c>
      <c r="D128" s="26" t="s">
        <v>93</v>
      </c>
      <c r="E128" s="28">
        <v>4</v>
      </c>
      <c r="F128" s="28">
        <v>50</v>
      </c>
      <c r="G128" s="28">
        <v>192.5</v>
      </c>
      <c r="H128" s="28">
        <f t="shared" si="23"/>
        <v>1.2125</v>
      </c>
      <c r="I128" s="28">
        <f t="shared" si="22"/>
        <v>6.0928125</v>
      </c>
      <c r="J128" s="28">
        <f t="shared" si="26"/>
        <v>22.482478125</v>
      </c>
      <c r="K128" s="28">
        <f t="shared" si="27"/>
        <v>272.287790625</v>
      </c>
      <c r="L128" s="28">
        <f t="shared" si="28"/>
        <v>0</v>
      </c>
      <c r="M128" s="44"/>
      <c r="N128" s="10"/>
      <c r="O128" s="11"/>
      <c r="P128" s="46"/>
      <c r="Q128" s="46"/>
    </row>
    <row r="129" s="3" customFormat="1" ht="48" spans="1:17">
      <c r="A129" s="55">
        <v>11</v>
      </c>
      <c r="B129" s="24" t="s">
        <v>299</v>
      </c>
      <c r="C129" s="25" t="s">
        <v>324</v>
      </c>
      <c r="D129" s="26" t="s">
        <v>93</v>
      </c>
      <c r="E129" s="28">
        <v>2</v>
      </c>
      <c r="F129" s="28">
        <v>100</v>
      </c>
      <c r="G129" s="28">
        <v>1045</v>
      </c>
      <c r="H129" s="28">
        <f t="shared" si="23"/>
        <v>5.725</v>
      </c>
      <c r="I129" s="28">
        <f t="shared" si="22"/>
        <v>28.768125</v>
      </c>
      <c r="J129" s="28">
        <f t="shared" si="26"/>
        <v>106.15438125</v>
      </c>
      <c r="K129" s="28">
        <f t="shared" si="27"/>
        <v>1285.64750625</v>
      </c>
      <c r="L129" s="28">
        <f t="shared" si="28"/>
        <v>0</v>
      </c>
      <c r="M129" s="44"/>
      <c r="N129" s="10"/>
      <c r="O129" s="11"/>
      <c r="P129" s="46"/>
      <c r="Q129" s="46"/>
    </row>
    <row r="130" s="3" customFormat="1" ht="60" spans="1:17">
      <c r="A130" s="55">
        <v>12</v>
      </c>
      <c r="B130" s="24" t="s">
        <v>325</v>
      </c>
      <c r="C130" s="30" t="s">
        <v>326</v>
      </c>
      <c r="D130" s="26" t="s">
        <v>102</v>
      </c>
      <c r="E130" s="28">
        <v>50</v>
      </c>
      <c r="F130" s="28">
        <v>1</v>
      </c>
      <c r="G130" s="28">
        <v>4.8</v>
      </c>
      <c r="H130" s="28">
        <f t="shared" si="23"/>
        <v>0.029</v>
      </c>
      <c r="I130" s="28">
        <f t="shared" si="22"/>
        <v>0.145725</v>
      </c>
      <c r="J130" s="28">
        <f t="shared" si="26"/>
        <v>0.53772525</v>
      </c>
      <c r="K130" s="28">
        <f t="shared" si="27"/>
        <v>6.51245025</v>
      </c>
      <c r="L130" s="28">
        <f t="shared" si="28"/>
        <v>0</v>
      </c>
      <c r="M130" s="44"/>
      <c r="N130" s="10"/>
      <c r="O130" s="11"/>
      <c r="P130" s="46"/>
      <c r="Q130" s="46"/>
    </row>
    <row r="131" s="3" customFormat="1" ht="60" spans="1:17">
      <c r="A131" s="55">
        <v>13</v>
      </c>
      <c r="B131" s="24" t="s">
        <v>109</v>
      </c>
      <c r="C131" s="30" t="s">
        <v>327</v>
      </c>
      <c r="D131" s="26" t="s">
        <v>102</v>
      </c>
      <c r="E131" s="28">
        <v>86.151</v>
      </c>
      <c r="F131" s="28">
        <v>1</v>
      </c>
      <c r="G131" s="28">
        <v>8.5</v>
      </c>
      <c r="H131" s="28">
        <f t="shared" si="23"/>
        <v>0.0475</v>
      </c>
      <c r="I131" s="28">
        <f t="shared" si="22"/>
        <v>0.2386875</v>
      </c>
      <c r="J131" s="28">
        <f t="shared" si="26"/>
        <v>0.880756875</v>
      </c>
      <c r="K131" s="28">
        <f t="shared" si="27"/>
        <v>10.666944375</v>
      </c>
      <c r="L131" s="28">
        <f t="shared" si="28"/>
        <v>0</v>
      </c>
      <c r="M131" s="44"/>
      <c r="N131" s="10"/>
      <c r="O131" s="11"/>
      <c r="P131" s="46"/>
      <c r="Q131" s="46"/>
    </row>
    <row r="132" s="3" customFormat="1" ht="60" spans="1:17">
      <c r="A132" s="55">
        <v>14</v>
      </c>
      <c r="B132" s="24" t="s">
        <v>202</v>
      </c>
      <c r="C132" s="30" t="s">
        <v>328</v>
      </c>
      <c r="D132" s="26" t="s">
        <v>102</v>
      </c>
      <c r="E132" s="28">
        <v>86.151</v>
      </c>
      <c r="F132" s="28">
        <v>1</v>
      </c>
      <c r="G132" s="28">
        <v>0.75</v>
      </c>
      <c r="H132" s="28">
        <f t="shared" si="23"/>
        <v>0.00875</v>
      </c>
      <c r="I132" s="28">
        <f t="shared" si="22"/>
        <v>0.04396875</v>
      </c>
      <c r="J132" s="28">
        <f t="shared" si="26"/>
        <v>0.1622446875</v>
      </c>
      <c r="K132" s="28">
        <f t="shared" si="27"/>
        <v>1.9649634375</v>
      </c>
      <c r="L132" s="28">
        <f t="shared" si="28"/>
        <v>0</v>
      </c>
      <c r="M132" s="44"/>
      <c r="N132" s="10"/>
      <c r="O132" s="11"/>
      <c r="P132" s="46"/>
      <c r="Q132" s="46"/>
    </row>
    <row r="133" s="3" customFormat="1" ht="48" spans="1:17">
      <c r="A133" s="55">
        <v>15</v>
      </c>
      <c r="B133" s="24" t="s">
        <v>111</v>
      </c>
      <c r="C133" s="25" t="s">
        <v>113</v>
      </c>
      <c r="D133" s="26" t="s">
        <v>102</v>
      </c>
      <c r="E133" s="28">
        <v>20</v>
      </c>
      <c r="F133" s="28">
        <v>1</v>
      </c>
      <c r="G133" s="28">
        <v>1.35</v>
      </c>
      <c r="H133" s="28">
        <f t="shared" si="23"/>
        <v>0.01175</v>
      </c>
      <c r="I133" s="28">
        <f t="shared" si="22"/>
        <v>0.05904375</v>
      </c>
      <c r="J133" s="28">
        <f t="shared" si="26"/>
        <v>0.2178714375</v>
      </c>
      <c r="K133" s="28">
        <f t="shared" si="27"/>
        <v>2.6386651875</v>
      </c>
      <c r="L133" s="28">
        <f t="shared" si="28"/>
        <v>0</v>
      </c>
      <c r="M133" s="44"/>
      <c r="N133" s="10"/>
      <c r="O133" s="11"/>
      <c r="P133" s="46"/>
      <c r="Q133" s="46"/>
    </row>
    <row r="134" spans="1:17">
      <c r="A134" s="19" t="s">
        <v>329</v>
      </c>
      <c r="B134" s="19"/>
      <c r="C134" s="19"/>
      <c r="D134" s="20" t="s">
        <v>31</v>
      </c>
      <c r="E134" s="21"/>
      <c r="F134" s="22"/>
      <c r="G134" s="28"/>
      <c r="H134" s="28"/>
      <c r="I134" s="28"/>
      <c r="J134" s="28"/>
      <c r="K134" s="28"/>
      <c r="L134" s="28">
        <f>SUM(L135:L144)</f>
        <v>74098.3389361687</v>
      </c>
      <c r="M134" s="44"/>
      <c r="N134" s="47"/>
      <c r="P134" s="46"/>
      <c r="Q134" s="46"/>
    </row>
    <row r="135" s="3" customFormat="1" ht="48" spans="1:17">
      <c r="A135" s="23">
        <v>1</v>
      </c>
      <c r="B135" s="24" t="s">
        <v>330</v>
      </c>
      <c r="C135" s="25" t="s">
        <v>331</v>
      </c>
      <c r="D135" s="26" t="s">
        <v>102</v>
      </c>
      <c r="E135" s="28">
        <v>32.8</v>
      </c>
      <c r="F135" s="28">
        <v>10</v>
      </c>
      <c r="G135" s="28">
        <v>85</v>
      </c>
      <c r="H135" s="28">
        <f t="shared" si="23"/>
        <v>0.475</v>
      </c>
      <c r="I135" s="28">
        <f t="shared" ref="I135:I153" si="29">(H135+G135+F135)*$I$4</f>
        <v>2.386875</v>
      </c>
      <c r="J135" s="28">
        <f t="shared" si="26"/>
        <v>8.80756875</v>
      </c>
      <c r="K135" s="28">
        <f t="shared" ref="K135:K144" si="30">J135+I135+H135+G135+F135</f>
        <v>106.66944375</v>
      </c>
      <c r="L135" s="28">
        <f t="shared" ref="L135:L144" si="31">K135*E135</f>
        <v>3498.757755</v>
      </c>
      <c r="M135" s="44" t="s">
        <v>108</v>
      </c>
      <c r="N135" s="10"/>
      <c r="O135" s="11"/>
      <c r="P135" s="46"/>
      <c r="Q135" s="46"/>
    </row>
    <row r="136" s="3" customFormat="1" ht="48" spans="1:17">
      <c r="A136" s="23">
        <v>2</v>
      </c>
      <c r="B136" s="24" t="s">
        <v>332</v>
      </c>
      <c r="C136" s="25" t="s">
        <v>333</v>
      </c>
      <c r="D136" s="26" t="s">
        <v>102</v>
      </c>
      <c r="E136" s="28">
        <v>235.25</v>
      </c>
      <c r="F136" s="28">
        <v>10</v>
      </c>
      <c r="G136" s="28">
        <v>9.2</v>
      </c>
      <c r="H136" s="28">
        <f t="shared" si="23"/>
        <v>0.096</v>
      </c>
      <c r="I136" s="28">
        <f t="shared" si="29"/>
        <v>0.4824</v>
      </c>
      <c r="J136" s="28">
        <f t="shared" si="26"/>
        <v>1.780056</v>
      </c>
      <c r="K136" s="28">
        <f t="shared" si="30"/>
        <v>21.558456</v>
      </c>
      <c r="L136" s="28">
        <f t="shared" si="31"/>
        <v>5071.626774</v>
      </c>
      <c r="M136" s="44" t="s">
        <v>108</v>
      </c>
      <c r="N136" s="10"/>
      <c r="O136" s="11"/>
      <c r="P136" s="46"/>
      <c r="Q136" s="46"/>
    </row>
    <row r="137" s="3" customFormat="1" ht="48" spans="1:17">
      <c r="A137" s="23">
        <v>3</v>
      </c>
      <c r="B137" s="24" t="s">
        <v>334</v>
      </c>
      <c r="C137" s="25" t="s">
        <v>335</v>
      </c>
      <c r="D137" s="26" t="s">
        <v>74</v>
      </c>
      <c r="E137" s="28">
        <v>1</v>
      </c>
      <c r="F137" s="28">
        <v>200</v>
      </c>
      <c r="G137" s="28">
        <v>5500</v>
      </c>
      <c r="H137" s="28">
        <f t="shared" si="23"/>
        <v>28.5</v>
      </c>
      <c r="I137" s="28">
        <f t="shared" si="29"/>
        <v>143.2125</v>
      </c>
      <c r="J137" s="28">
        <f t="shared" si="26"/>
        <v>528.454125</v>
      </c>
      <c r="K137" s="28">
        <f t="shared" si="30"/>
        <v>6400.166625</v>
      </c>
      <c r="L137" s="28">
        <f>K137*E137*0</f>
        <v>0</v>
      </c>
      <c r="M137" s="44" t="s">
        <v>336</v>
      </c>
      <c r="N137" s="10"/>
      <c r="O137" s="11"/>
      <c r="P137" s="46"/>
      <c r="Q137" s="46"/>
    </row>
    <row r="138" s="3" customFormat="1" ht="48" spans="1:17">
      <c r="A138" s="23">
        <v>4</v>
      </c>
      <c r="B138" s="24" t="s">
        <v>337</v>
      </c>
      <c r="C138" s="25" t="s">
        <v>338</v>
      </c>
      <c r="D138" s="26" t="s">
        <v>74</v>
      </c>
      <c r="E138" s="28">
        <v>1</v>
      </c>
      <c r="F138" s="28">
        <v>200</v>
      </c>
      <c r="G138" s="28">
        <v>13500</v>
      </c>
      <c r="H138" s="28">
        <f t="shared" si="23"/>
        <v>68.5</v>
      </c>
      <c r="I138" s="28">
        <f t="shared" si="29"/>
        <v>344.2125</v>
      </c>
      <c r="J138" s="28">
        <f t="shared" si="26"/>
        <v>1270.144125</v>
      </c>
      <c r="K138" s="28">
        <f t="shared" si="30"/>
        <v>15382.856625</v>
      </c>
      <c r="L138" s="28">
        <f t="shared" si="31"/>
        <v>15382.856625</v>
      </c>
      <c r="M138" s="66" t="s">
        <v>339</v>
      </c>
      <c r="N138" s="10"/>
      <c r="O138" s="11"/>
      <c r="P138" s="46"/>
      <c r="Q138" s="46"/>
    </row>
    <row r="139" s="3" customFormat="1" ht="48" spans="1:17">
      <c r="A139" s="23">
        <v>5</v>
      </c>
      <c r="B139" s="24" t="s">
        <v>340</v>
      </c>
      <c r="C139" s="25" t="s">
        <v>341</v>
      </c>
      <c r="D139" s="26" t="s">
        <v>190</v>
      </c>
      <c r="E139" s="28">
        <v>16</v>
      </c>
      <c r="F139" s="28">
        <v>80</v>
      </c>
      <c r="G139" s="28">
        <v>1080</v>
      </c>
      <c r="H139" s="28">
        <f t="shared" si="23"/>
        <v>5.8</v>
      </c>
      <c r="I139" s="28">
        <f t="shared" si="29"/>
        <v>29.145</v>
      </c>
      <c r="J139" s="28">
        <f t="shared" si="26"/>
        <v>107.54505</v>
      </c>
      <c r="K139" s="28">
        <f t="shared" si="30"/>
        <v>1302.49005</v>
      </c>
      <c r="L139" s="28">
        <f t="shared" si="31"/>
        <v>20839.8408</v>
      </c>
      <c r="M139" s="44" t="s">
        <v>342</v>
      </c>
      <c r="N139" s="10"/>
      <c r="O139" s="11"/>
      <c r="P139" s="46"/>
      <c r="Q139" s="46"/>
    </row>
    <row r="140" s="3" customFormat="1" ht="48" spans="1:17">
      <c r="A140" s="23">
        <v>6</v>
      </c>
      <c r="B140" s="24" t="s">
        <v>343</v>
      </c>
      <c r="C140" s="25" t="s">
        <v>344</v>
      </c>
      <c r="D140" s="26" t="s">
        <v>194</v>
      </c>
      <c r="E140" s="28">
        <v>1</v>
      </c>
      <c r="F140" s="28">
        <v>200</v>
      </c>
      <c r="G140" s="28">
        <v>650</v>
      </c>
      <c r="H140" s="28">
        <f t="shared" si="23"/>
        <v>4.25</v>
      </c>
      <c r="I140" s="28">
        <f t="shared" si="29"/>
        <v>21.35625</v>
      </c>
      <c r="J140" s="28">
        <f t="shared" si="26"/>
        <v>78.8045625</v>
      </c>
      <c r="K140" s="28">
        <f t="shared" si="30"/>
        <v>954.4108125</v>
      </c>
      <c r="L140" s="28">
        <f t="shared" si="31"/>
        <v>954.4108125</v>
      </c>
      <c r="M140" s="44" t="s">
        <v>90</v>
      </c>
      <c r="N140" s="10"/>
      <c r="O140" s="11"/>
      <c r="P140" s="46"/>
      <c r="Q140" s="46"/>
    </row>
    <row r="141" s="3" customFormat="1" ht="48" spans="1:17">
      <c r="A141" s="23">
        <v>7</v>
      </c>
      <c r="B141" s="24" t="s">
        <v>345</v>
      </c>
      <c r="C141" s="25" t="s">
        <v>346</v>
      </c>
      <c r="D141" s="26" t="s">
        <v>102</v>
      </c>
      <c r="E141" s="28">
        <v>15.515</v>
      </c>
      <c r="F141" s="28">
        <v>20</v>
      </c>
      <c r="G141" s="28">
        <v>34</v>
      </c>
      <c r="H141" s="28">
        <f t="shared" si="23"/>
        <v>0.27</v>
      </c>
      <c r="I141" s="28">
        <f t="shared" si="29"/>
        <v>1.35675</v>
      </c>
      <c r="J141" s="28">
        <f t="shared" si="26"/>
        <v>5.0064075</v>
      </c>
      <c r="K141" s="28">
        <f t="shared" si="30"/>
        <v>60.6331575</v>
      </c>
      <c r="L141" s="28">
        <f t="shared" si="31"/>
        <v>940.7234386125</v>
      </c>
      <c r="M141" s="44" t="s">
        <v>90</v>
      </c>
      <c r="N141" s="10"/>
      <c r="O141" s="11"/>
      <c r="P141" s="46"/>
      <c r="Q141" s="46"/>
    </row>
    <row r="142" s="3" customFormat="1" ht="48" spans="1:17">
      <c r="A142" s="23">
        <v>8</v>
      </c>
      <c r="B142" s="24" t="s">
        <v>347</v>
      </c>
      <c r="C142" s="25" t="s">
        <v>348</v>
      </c>
      <c r="D142" s="26" t="s">
        <v>102</v>
      </c>
      <c r="E142" s="28">
        <v>20.354</v>
      </c>
      <c r="F142" s="28">
        <v>20</v>
      </c>
      <c r="G142" s="28">
        <v>12.5</v>
      </c>
      <c r="H142" s="28">
        <f t="shared" si="23"/>
        <v>0.1625</v>
      </c>
      <c r="I142" s="28">
        <f t="shared" si="29"/>
        <v>0.8165625</v>
      </c>
      <c r="J142" s="28">
        <f t="shared" si="26"/>
        <v>3.013115625</v>
      </c>
      <c r="K142" s="28">
        <f t="shared" si="30"/>
        <v>36.492178125</v>
      </c>
      <c r="L142" s="28">
        <f t="shared" si="31"/>
        <v>742.76179355625</v>
      </c>
      <c r="M142" s="44" t="s">
        <v>90</v>
      </c>
      <c r="N142" s="10"/>
      <c r="O142" s="11"/>
      <c r="P142" s="46"/>
      <c r="Q142" s="46"/>
    </row>
    <row r="143" s="3" customFormat="1" ht="48" spans="1:17">
      <c r="A143" s="23">
        <v>9</v>
      </c>
      <c r="B143" s="24" t="s">
        <v>349</v>
      </c>
      <c r="C143" s="30" t="s">
        <v>350</v>
      </c>
      <c r="D143" s="26" t="s">
        <v>102</v>
      </c>
      <c r="E143" s="28">
        <v>1000</v>
      </c>
      <c r="F143" s="28">
        <v>2</v>
      </c>
      <c r="G143" s="28">
        <v>6</v>
      </c>
      <c r="H143" s="28">
        <f t="shared" si="23"/>
        <v>0.04</v>
      </c>
      <c r="I143" s="28">
        <f t="shared" si="29"/>
        <v>0.201</v>
      </c>
      <c r="J143" s="28">
        <f t="shared" si="26"/>
        <v>0.74169</v>
      </c>
      <c r="K143" s="28">
        <f t="shared" si="30"/>
        <v>8.98269</v>
      </c>
      <c r="L143" s="28">
        <f t="shared" si="31"/>
        <v>8982.69</v>
      </c>
      <c r="M143" s="44" t="s">
        <v>108</v>
      </c>
      <c r="N143" s="10"/>
      <c r="O143" s="11"/>
      <c r="P143" s="46"/>
      <c r="Q143" s="46"/>
    </row>
    <row r="144" s="3" customFormat="1" ht="48" spans="1:17">
      <c r="A144" s="23">
        <v>10</v>
      </c>
      <c r="B144" s="24" t="s">
        <v>351</v>
      </c>
      <c r="C144" s="30" t="s">
        <v>352</v>
      </c>
      <c r="D144" s="26" t="s">
        <v>102</v>
      </c>
      <c r="E144" s="28">
        <v>1500</v>
      </c>
      <c r="F144" s="28">
        <v>2</v>
      </c>
      <c r="G144" s="28">
        <v>8.5</v>
      </c>
      <c r="H144" s="28">
        <f t="shared" si="23"/>
        <v>0.0525</v>
      </c>
      <c r="I144" s="28">
        <f t="shared" si="29"/>
        <v>0.2638125</v>
      </c>
      <c r="J144" s="28">
        <f t="shared" si="26"/>
        <v>0.973468125</v>
      </c>
      <c r="K144" s="28">
        <f t="shared" si="30"/>
        <v>11.789780625</v>
      </c>
      <c r="L144" s="28">
        <f t="shared" si="31"/>
        <v>17684.6709375</v>
      </c>
      <c r="M144" s="44" t="s">
        <v>108</v>
      </c>
      <c r="N144" s="10"/>
      <c r="O144" s="11"/>
      <c r="P144" s="46"/>
      <c r="Q144" s="46"/>
    </row>
    <row r="145" spans="1:17">
      <c r="A145" s="19" t="s">
        <v>353</v>
      </c>
      <c r="B145" s="19"/>
      <c r="C145" s="19"/>
      <c r="D145" s="20" t="s">
        <v>31</v>
      </c>
      <c r="E145" s="21"/>
      <c r="F145" s="22"/>
      <c r="G145" s="28"/>
      <c r="H145" s="28"/>
      <c r="I145" s="28"/>
      <c r="J145" s="28"/>
      <c r="K145" s="28"/>
      <c r="L145" s="28">
        <f>SUM(L146:L152)</f>
        <v>34902.6922523363</v>
      </c>
      <c r="M145" s="44"/>
      <c r="N145" s="47"/>
      <c r="P145" s="46"/>
      <c r="Q145" s="46"/>
    </row>
    <row r="146" s="3" customFormat="1" ht="48" spans="1:17">
      <c r="A146" s="23">
        <v>1</v>
      </c>
      <c r="B146" s="25" t="s">
        <v>354</v>
      </c>
      <c r="C146" s="25" t="s">
        <v>355</v>
      </c>
      <c r="D146" s="39" t="s">
        <v>102</v>
      </c>
      <c r="E146" s="40">
        <f>33.288*2+35.974*2+36.78*2+42.457*2+32.437*2+48.659*2+34.604*2+37.147*2+30.894*2</f>
        <v>664.48</v>
      </c>
      <c r="F146" s="28">
        <v>2</v>
      </c>
      <c r="G146" s="28">
        <v>5.3</v>
      </c>
      <c r="H146" s="28">
        <f t="shared" si="23"/>
        <v>0.0365</v>
      </c>
      <c r="I146" s="28">
        <f t="shared" si="29"/>
        <v>0.1834125</v>
      </c>
      <c r="J146" s="28">
        <f t="shared" si="26"/>
        <v>0.676792125</v>
      </c>
      <c r="K146" s="28">
        <f t="shared" ref="K146:K152" si="32">J146+I146+H146+G146+F146</f>
        <v>8.196704625</v>
      </c>
      <c r="L146" s="28">
        <f t="shared" ref="L146:L153" si="33">K146*E146</f>
        <v>5446.54628922</v>
      </c>
      <c r="M146" s="44" t="s">
        <v>108</v>
      </c>
      <c r="N146" s="10"/>
      <c r="O146" s="11"/>
      <c r="P146" s="46"/>
      <c r="Q146" s="46"/>
    </row>
    <row r="147" s="3" customFormat="1" ht="48" spans="1:17">
      <c r="A147" s="23">
        <v>2</v>
      </c>
      <c r="B147" s="25" t="s">
        <v>356</v>
      </c>
      <c r="C147" s="25" t="s">
        <v>357</v>
      </c>
      <c r="D147" s="39" t="s">
        <v>102</v>
      </c>
      <c r="E147" s="40">
        <f>34.751*4</f>
        <v>139.004</v>
      </c>
      <c r="F147" s="28">
        <v>2</v>
      </c>
      <c r="G147" s="28">
        <v>25</v>
      </c>
      <c r="H147" s="28">
        <f t="shared" si="23"/>
        <v>0.135</v>
      </c>
      <c r="I147" s="28">
        <f t="shared" si="29"/>
        <v>0.678375</v>
      </c>
      <c r="J147" s="28">
        <f t="shared" si="26"/>
        <v>2.50320375</v>
      </c>
      <c r="K147" s="28">
        <f t="shared" si="32"/>
        <v>30.31657875</v>
      </c>
      <c r="L147" s="28">
        <f t="shared" si="33"/>
        <v>4214.125712565</v>
      </c>
      <c r="M147" s="44" t="s">
        <v>108</v>
      </c>
      <c r="N147" s="10"/>
      <c r="O147" s="11"/>
      <c r="P147" s="46"/>
      <c r="Q147" s="46"/>
    </row>
    <row r="148" s="3" customFormat="1" ht="48" spans="1:17">
      <c r="A148" s="23">
        <v>3</v>
      </c>
      <c r="B148" s="65" t="s">
        <v>358</v>
      </c>
      <c r="C148" s="25" t="s">
        <v>359</v>
      </c>
      <c r="D148" s="39" t="s">
        <v>102</v>
      </c>
      <c r="E148" s="40">
        <f>24.108*2+33.312*2+15.322*2+30.195*2+20.502*2+19.047+16.007*2+11.382*2+9.414</f>
        <v>330.117</v>
      </c>
      <c r="F148" s="28">
        <v>2</v>
      </c>
      <c r="G148" s="28">
        <v>15</v>
      </c>
      <c r="H148" s="28">
        <f t="shared" si="23"/>
        <v>0.085</v>
      </c>
      <c r="I148" s="28">
        <f t="shared" si="29"/>
        <v>0.427125</v>
      </c>
      <c r="J148" s="28">
        <f t="shared" si="26"/>
        <v>1.57609125</v>
      </c>
      <c r="K148" s="28">
        <f t="shared" si="32"/>
        <v>19.08821625</v>
      </c>
      <c r="L148" s="28">
        <f t="shared" si="33"/>
        <v>6301.34468380125</v>
      </c>
      <c r="M148" s="44" t="s">
        <v>108</v>
      </c>
      <c r="N148" s="10"/>
      <c r="O148" s="11"/>
      <c r="P148" s="46"/>
      <c r="Q148" s="46"/>
    </row>
    <row r="149" s="3" customFormat="1" ht="48" spans="1:17">
      <c r="A149" s="23">
        <v>4</v>
      </c>
      <c r="B149" s="25" t="s">
        <v>360</v>
      </c>
      <c r="C149" s="29" t="s">
        <v>361</v>
      </c>
      <c r="D149" s="39" t="s">
        <v>93</v>
      </c>
      <c r="E149" s="40">
        <v>8</v>
      </c>
      <c r="F149" s="28">
        <v>200</v>
      </c>
      <c r="G149" s="28">
        <v>450</v>
      </c>
      <c r="H149" s="28">
        <f t="shared" si="23"/>
        <v>3.25</v>
      </c>
      <c r="I149" s="28">
        <f t="shared" si="29"/>
        <v>16.33125</v>
      </c>
      <c r="J149" s="28">
        <f t="shared" si="26"/>
        <v>60.2623125</v>
      </c>
      <c r="K149" s="28">
        <f t="shared" si="32"/>
        <v>729.8435625</v>
      </c>
      <c r="L149" s="28">
        <f t="shared" si="33"/>
        <v>5838.7485</v>
      </c>
      <c r="M149" s="44"/>
      <c r="N149" s="10"/>
      <c r="O149" s="11"/>
      <c r="P149" s="46"/>
      <c r="Q149" s="46"/>
    </row>
    <row r="150" s="3" customFormat="1" ht="48" spans="1:17">
      <c r="A150" s="23">
        <v>5</v>
      </c>
      <c r="B150" s="65" t="s">
        <v>362</v>
      </c>
      <c r="C150" s="29" t="s">
        <v>363</v>
      </c>
      <c r="D150" s="39" t="s">
        <v>93</v>
      </c>
      <c r="E150" s="40">
        <v>1</v>
      </c>
      <c r="F150" s="28">
        <v>700</v>
      </c>
      <c r="G150" s="28">
        <v>1100</v>
      </c>
      <c r="H150" s="28">
        <f t="shared" si="23"/>
        <v>9</v>
      </c>
      <c r="I150" s="28">
        <f t="shared" si="29"/>
        <v>45.225</v>
      </c>
      <c r="J150" s="28">
        <f t="shared" si="26"/>
        <v>166.88025</v>
      </c>
      <c r="K150" s="28">
        <f t="shared" si="32"/>
        <v>2021.10525</v>
      </c>
      <c r="L150" s="28">
        <f t="shared" si="33"/>
        <v>2021.10525</v>
      </c>
      <c r="M150" s="44"/>
      <c r="N150" s="10"/>
      <c r="O150" s="11"/>
      <c r="P150" s="46"/>
      <c r="Q150" s="46"/>
    </row>
    <row r="151" s="3" customFormat="1" ht="24" spans="1:17">
      <c r="A151" s="23">
        <v>6</v>
      </c>
      <c r="B151" s="25" t="s">
        <v>364</v>
      </c>
      <c r="C151" s="25" t="s">
        <v>365</v>
      </c>
      <c r="D151" s="26" t="s">
        <v>366</v>
      </c>
      <c r="E151" s="40">
        <f>0.5*0.7*371</f>
        <v>129.85</v>
      </c>
      <c r="F151" s="28">
        <v>38</v>
      </c>
      <c r="G151" s="28"/>
      <c r="H151" s="28">
        <f t="shared" si="23"/>
        <v>0.19</v>
      </c>
      <c r="I151" s="28">
        <f t="shared" si="29"/>
        <v>0.95475</v>
      </c>
      <c r="J151" s="28">
        <f t="shared" si="26"/>
        <v>3.5230275</v>
      </c>
      <c r="K151" s="28">
        <f t="shared" si="32"/>
        <v>42.6677775</v>
      </c>
      <c r="L151" s="28">
        <f t="shared" si="33"/>
        <v>5540.410908375</v>
      </c>
      <c r="M151" s="44"/>
      <c r="N151" s="10"/>
      <c r="O151" s="11"/>
      <c r="P151" s="46"/>
      <c r="Q151" s="46"/>
    </row>
    <row r="152" s="3" customFormat="1" ht="24" spans="1:17">
      <c r="A152" s="23">
        <v>7</v>
      </c>
      <c r="B152" s="25" t="s">
        <v>367</v>
      </c>
      <c r="C152" s="25" t="s">
        <v>368</v>
      </c>
      <c r="D152" s="26" t="s">
        <v>366</v>
      </c>
      <c r="E152" s="40">
        <f>0.5*0.7*371</f>
        <v>129.85</v>
      </c>
      <c r="F152" s="28">
        <v>38</v>
      </c>
      <c r="G152" s="28"/>
      <c r="H152" s="28">
        <f t="shared" si="23"/>
        <v>0.19</v>
      </c>
      <c r="I152" s="28">
        <f t="shared" si="29"/>
        <v>0.95475</v>
      </c>
      <c r="J152" s="28">
        <f t="shared" si="26"/>
        <v>3.5230275</v>
      </c>
      <c r="K152" s="28">
        <f t="shared" si="32"/>
        <v>42.6677775</v>
      </c>
      <c r="L152" s="28">
        <f t="shared" si="33"/>
        <v>5540.410908375</v>
      </c>
      <c r="M152" s="44"/>
      <c r="N152" s="10"/>
      <c r="O152" s="11"/>
      <c r="P152" s="46"/>
      <c r="Q152" s="46"/>
    </row>
    <row r="153" s="3" customFormat="1" ht="27" customHeight="1" spans="1:17">
      <c r="A153" s="19" t="s">
        <v>369</v>
      </c>
      <c r="B153" s="19"/>
      <c r="C153" s="19"/>
      <c r="D153" s="20" t="s">
        <v>370</v>
      </c>
      <c r="E153" s="28">
        <v>1</v>
      </c>
      <c r="F153" s="28"/>
      <c r="G153" s="28">
        <v>0</v>
      </c>
      <c r="H153" s="28"/>
      <c r="I153" s="28">
        <f>(H153+G153+F153)*$I$4*0</f>
        <v>0</v>
      </c>
      <c r="J153" s="28">
        <f>(I153+H153+G153+F153)*$J$4*0</f>
        <v>0</v>
      </c>
      <c r="K153" s="28">
        <v>0</v>
      </c>
      <c r="L153" s="28">
        <f t="shared" si="33"/>
        <v>0</v>
      </c>
      <c r="M153" s="44"/>
      <c r="N153" s="47"/>
      <c r="O153" s="11"/>
      <c r="P153" s="46"/>
      <c r="Q153" s="46"/>
    </row>
    <row r="154" s="2" customFormat="1" ht="12" spans="1:17">
      <c r="A154" s="19" t="s">
        <v>371</v>
      </c>
      <c r="B154" s="19"/>
      <c r="C154" s="19"/>
      <c r="D154" s="20" t="s">
        <v>31</v>
      </c>
      <c r="E154" s="27"/>
      <c r="F154" s="28"/>
      <c r="G154" s="28"/>
      <c r="H154" s="28"/>
      <c r="I154" s="28"/>
      <c r="J154" s="28"/>
      <c r="K154" s="28"/>
      <c r="L154" s="28">
        <f>L5+L22+L62+L68+L80+L92+L98+L101+L109+L118+L134+L145+L153</f>
        <v>1099999.9965676</v>
      </c>
      <c r="M154" s="44"/>
      <c r="N154" s="46"/>
      <c r="O154" s="46"/>
      <c r="P154" s="46"/>
      <c r="Q154" s="46"/>
    </row>
  </sheetData>
  <autoFilter xmlns:etc="http://www.wps.cn/officeDocument/2017/etCustomData" ref="A3:M154" etc:filterBottomFollowUsedRange="0">
    <extLst/>
  </autoFilter>
  <mergeCells count="27">
    <mergeCell ref="A1:M1"/>
    <mergeCell ref="F2:J2"/>
    <mergeCell ref="A5:C5"/>
    <mergeCell ref="A22:C22"/>
    <mergeCell ref="A62:C62"/>
    <mergeCell ref="A68:C68"/>
    <mergeCell ref="A80:C80"/>
    <mergeCell ref="A92:C92"/>
    <mergeCell ref="A98:C98"/>
    <mergeCell ref="A101:C101"/>
    <mergeCell ref="A109:C109"/>
    <mergeCell ref="A118:C118"/>
    <mergeCell ref="A134:C134"/>
    <mergeCell ref="A145:C145"/>
    <mergeCell ref="A153:C153"/>
    <mergeCell ref="A154:C154"/>
    <mergeCell ref="A2:A4"/>
    <mergeCell ref="B2:B4"/>
    <mergeCell ref="C2:C4"/>
    <mergeCell ref="D2:D4"/>
    <mergeCell ref="E2:E4"/>
    <mergeCell ref="F3:F4"/>
    <mergeCell ref="G3:G4"/>
    <mergeCell ref="H3:H4"/>
    <mergeCell ref="K2:K4"/>
    <mergeCell ref="L2:L4"/>
    <mergeCell ref="M2:M4"/>
  </mergeCells>
  <pageMargins left="0.75" right="0.75" top="1" bottom="1" header="0.5" footer="1"/>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报价说明</vt:lpstr>
      <vt:lpstr>开元壹号62地块50公寓楼智能化工程汇总表</vt:lpstr>
      <vt:lpstr>开元壹号62地块50公寓楼智能化工程清单报价表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AA</cp:lastModifiedBy>
  <cp:revision>0</cp:revision>
  <dcterms:created xsi:type="dcterms:W3CDTF">2024-07-18T07:08:00Z</dcterms:created>
  <dcterms:modified xsi:type="dcterms:W3CDTF">2024-12-27T02:46:05Z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933381AD43024CDC91FBDFFEC06E73A8_13</vt:lpwstr>
  </property>
  <property fmtid="{D5CDD505-2E9C-101B-9397-08002B2CF9AE}" pid="3" name="KSOProductBuildVer">
    <vt:lpwstr>2052-12.1.0.19770</vt:lpwstr>
  </property>
  <property fmtid="{D5CDD505-2E9C-101B-9397-08002B2CF9AE}" pid="4" name="KSOReadingLayout">
    <vt:bool>true</vt:bool>
  </property>
</Properties>
</file>