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03" activeTab="2"/>
  </bookViews>
  <sheets>
    <sheet name="报价说明" sheetId="90" r:id="rId1"/>
    <sheet name="栾川山水文苑S7项目一期智能化工程汇总表" sheetId="91" r:id="rId2"/>
    <sheet name="栾川山水文苑S7项目一期智能化工程清单报价表" sheetId="89" r:id="rId3"/>
  </sheets>
  <definedNames>
    <definedName name="_xlnm._FilterDatabase" localSheetId="2" hidden="1">栾川山水文苑S7项目一期智能化工程清单报价表!$A$3:$O$198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<sst xmlns="http://schemas.openxmlformats.org/spreadsheetml/2006/main" count="994" uniqueCount="492">
  <si>
    <t>工程量清单报价说明</t>
  </si>
  <si>
    <t>一、工程概况:</t>
  </si>
  <si>
    <t>工程概况:栾川山水文苑S7项目一期智能化工程，含整个地块的系统调试。</t>
  </si>
  <si>
    <t>其他事项：
（1）施工现场的实际情况：投标单位自行勘察。
（2）交通运输情况：投标单位自行勘察。
（3）自然地理条件及环境保护要求：见招标文件中合同条款。
（4）施工工期：见招标文件/合同文件。
（5）水电接口：甲方现场协调水电接驳点，自行接驳、水电费在综合单价内已包括。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</si>
  <si>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</si>
  <si>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</si>
  <si>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</si>
  <si>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</si>
  <si>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投标人应仔细检查投标总报价各部分的金额合计应等于总金额。</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</si>
  <si>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</si>
  <si>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</si>
  <si>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</si>
  <si>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</si>
  <si>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</si>
  <si>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</si>
  <si>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四、其他计价说明</t>
  </si>
  <si>
    <t>包含系统实施所需的所有配件辅料。</t>
  </si>
  <si>
    <t>包含系统应用全部正版软件。</t>
  </si>
  <si>
    <t xml:space="preserve">包含各系统调试测试费用。 </t>
  </si>
  <si>
    <t>不含等电位接地箱。</t>
  </si>
  <si>
    <t>IC卡按每户三张计入。</t>
  </si>
  <si>
    <t>电动平开门不在本次范围内，相关的配线配管设备及调试需要智能化施工。</t>
  </si>
  <si>
    <t>消防控制室不在本次范围内。</t>
  </si>
  <si>
    <t>以下内容为空白。</t>
  </si>
  <si>
    <t>栾川山水文苑S7项目一期智能化工程汇总表</t>
  </si>
  <si>
    <t>序号</t>
  </si>
  <si>
    <t>名称</t>
  </si>
  <si>
    <t>单位</t>
  </si>
  <si>
    <t>小计（元）</t>
  </si>
  <si>
    <t>备注</t>
  </si>
  <si>
    <t>一</t>
  </si>
  <si>
    <t>智能化设备网络系统</t>
  </si>
  <si>
    <t>元</t>
  </si>
  <si>
    <t>二</t>
  </si>
  <si>
    <t>可视对讲及门禁管理系统</t>
  </si>
  <si>
    <t>三</t>
  </si>
  <si>
    <t>视频监控系统</t>
  </si>
  <si>
    <t>四</t>
  </si>
  <si>
    <t>电梯五方通话系统</t>
  </si>
  <si>
    <t>五</t>
  </si>
  <si>
    <t>电子巡更系统</t>
  </si>
  <si>
    <t>六</t>
  </si>
  <si>
    <t>一卡通系统</t>
  </si>
  <si>
    <t>七</t>
  </si>
  <si>
    <t>机房工程</t>
  </si>
  <si>
    <t>八</t>
  </si>
  <si>
    <t>周界防范系统</t>
  </si>
  <si>
    <t>九</t>
  </si>
  <si>
    <t>背景音乐系统</t>
  </si>
  <si>
    <t>十</t>
  </si>
  <si>
    <t>非机动车及人行通道管理系统</t>
  </si>
  <si>
    <t>十一</t>
  </si>
  <si>
    <t>停车场管理系统</t>
  </si>
  <si>
    <t>十二</t>
  </si>
  <si>
    <t>电梯梯控系统</t>
  </si>
  <si>
    <t>十三</t>
  </si>
  <si>
    <t>信息发布系统</t>
  </si>
  <si>
    <t>十四</t>
  </si>
  <si>
    <t>社区USB充电系统</t>
  </si>
  <si>
    <t>十五</t>
  </si>
  <si>
    <t>弱电桥架及综合管网</t>
  </si>
  <si>
    <t>十六</t>
  </si>
  <si>
    <t>各系统接入浩德物业管理平台的软件开发费用</t>
  </si>
  <si>
    <t>十七</t>
  </si>
  <si>
    <t>合计</t>
  </si>
  <si>
    <t>栾川山水文苑S7项目一期智能化工程清单报价表</t>
  </si>
  <si>
    <t>工程项目名称</t>
  </si>
  <si>
    <t>工程内容</t>
  </si>
  <si>
    <t>工程量
g</t>
  </si>
  <si>
    <t>其中：各子项构成（元）</t>
  </si>
  <si>
    <t>含税综合单价(元)
f=(a+b+c+d+e)</t>
  </si>
  <si>
    <t>合价(元)=g*f</t>
  </si>
  <si>
    <t>品牌型号</t>
  </si>
  <si>
    <t>人工费
a</t>
  </si>
  <si>
    <t>主材费
b</t>
  </si>
  <si>
    <t>机械、辅材及其他
C</t>
  </si>
  <si>
    <t>管理费及利润
d=(a+b+c)*费率</t>
  </si>
  <si>
    <t>税金
e=(a+b+c+d)*费率</t>
  </si>
  <si>
    <t>一、智能化设备网络小计</t>
  </si>
  <si>
    <t>16口汇聚交换机</t>
  </si>
  <si>
    <t>1.名称：16口汇聚交换机
2.规格：16个千兆电口，4个千兆光电复用口，网管型；
3.含安装和相关配件、辅材,相关调试，未详尽处满足图纸设计、满足相关规范要求</t>
  </si>
  <si>
    <t>台</t>
  </si>
  <si>
    <t>锐捷</t>
  </si>
  <si>
    <t>RG-ES118GS-E</t>
  </si>
  <si>
    <t>24口汇聚交换机</t>
  </si>
  <si>
    <t>名称：24口汇聚交换机
2.规格：24个千兆电口，4个千兆光电复用口，网管型；
3.含安装和相关配件、辅材,相关调试，未详尽处满足图纸设计、满足相关规范要求</t>
  </si>
  <si>
    <t>RG-ES126GS-E</t>
  </si>
  <si>
    <t>16口百兆接入交换机</t>
  </si>
  <si>
    <t>1.名称：16口百兆接入交换机
2.规格：16个百兆电口；非网管型交换机；
3.含安装和相关配件、辅材,相关调试，未详尽处满足图纸设计、满足相关规范要求</t>
  </si>
  <si>
    <t>RG-ES124</t>
  </si>
  <si>
    <t>24口百兆接入交换机</t>
  </si>
  <si>
    <t>1.名称：24口百兆接入交换机
2.规格：24个百兆电口；非网管型交换机；
3.含安装和相关配件、辅材,相关调试，未详尽处满足图纸设计、满足相关规范要求</t>
  </si>
  <si>
    <t>8口百兆网管型交换机</t>
  </si>
  <si>
    <t>1.名称：8口百兆网管型交换机
2.规格：8个百兆电口,1个千兆电口，网管型；
3.含安装和相关配件、辅材,相关调试，未详尽处满足图纸设计、满足相关规范要求</t>
  </si>
  <si>
    <t>RG-ES110GDS V2</t>
  </si>
  <si>
    <t>16口百兆网管型交换机</t>
  </si>
  <si>
    <t>1.名称：16口百兆网管型交换机
2.规格：16个百兆电口,2个千兆电口，网管型；
3.含安装和相关配件、辅材,相关调试，未详尽处满足图纸设计、满足相关规范要求</t>
  </si>
  <si>
    <t>光纤熔接盒</t>
  </si>
  <si>
    <t>1.名称：光纤熔接盒
2.规格：4口，含法兰、尾纤、耦合器等配件及熔接
3.含安装和相关配件、辅材,相关调试，未详尽处满足图纸设计、满足相关规范要求</t>
  </si>
  <si>
    <t>国产</t>
  </si>
  <si>
    <t>光纤收发器</t>
  </si>
  <si>
    <t>1.名称：光纤收发器
2.规格：单口千兆，单模单纤
3.含安装和相关配件、辅材,相关调试，未详尽处满足图纸设计、满足相关规范要求</t>
  </si>
  <si>
    <t>光纤收发器组</t>
  </si>
  <si>
    <t>光纤跳线</t>
  </si>
  <si>
    <t>1.名称：光纤跳线LC-LC
2.含安装和相关配件、辅材,相关调试，未详尽处满足图纸设计、满足相关规范要求</t>
  </si>
  <si>
    <t>根</t>
  </si>
  <si>
    <t>网络跳线</t>
  </si>
  <si>
    <t>1.名称：UTP6网络跳线
3.含安装和相关配件、辅材,相关调试，未详尽处满足图纸设计、满足相关规范要求</t>
  </si>
  <si>
    <t>对讲设备箱</t>
  </si>
  <si>
    <t>1.名称：对讲设备箱
2.规格：400*500*200mm（宽高深），镀锌钢板，静电喷塑，含空开与排插
3.含安装和相关配件、辅材,相关调试，未详尽处满足图纸设计、满足相关规范要求</t>
  </si>
  <si>
    <t>对讲弱电设备箱DJ</t>
  </si>
  <si>
    <t>汇聚弱电设备箱</t>
  </si>
  <si>
    <t>1.名称：汇聚弱电设备箱
2.规格：15U壁挂式，含PDU、空开
3.含安装和相关配件、辅材,相关调试，未详尽处满足图纸设计、满足相关规范要求</t>
  </si>
  <si>
    <t>汇聚弱电设备箱HJ</t>
  </si>
  <si>
    <t>含物业中心</t>
  </si>
  <si>
    <t>室外弱电防水设备箱</t>
  </si>
  <si>
    <t>1.名称：室外弱电防水设备箱
2.规格：400*500*300mm（宽高深），不锈钢，含混凝土底座、插排、空开
3.含安装和相关配件、辅材,相关调试，未详尽处满足图纸设计、满足相关规范要求</t>
  </si>
  <si>
    <t>岗亭设备机柜</t>
  </si>
  <si>
    <t>1.名称：岗亭设备机柜
2.规格：9U落地式，含开关、PDU、托盘
3.含安装和相关配件、辅材,相关调试，未详尽处满足图纸设计、满足相关规范要求</t>
  </si>
  <si>
    <t>地库弱电设备箱DK</t>
  </si>
  <si>
    <t>电缆T接箱</t>
  </si>
  <si>
    <t>1.名称：电缆T接箱
2.规格：300*250*140mm，支持截面4mm²、6mm²
3.含安装和相关配件、辅材,相关调试，未详尽处满足图纸设计、满足相关规范要求</t>
  </si>
  <si>
    <t>300*250*140mm</t>
  </si>
  <si>
    <t>核心交换机</t>
  </si>
  <si>
    <t>1.名称：核心交换机
2.规格：三层交换机，48个千兆电口，交换容量：1.28T/12.8T，转发性能：462Mpps；
3.含安装和相关配件、辅材,相关调试，未详尽处满足图纸设计、满足相关规范要求</t>
  </si>
  <si>
    <t>RG-NBS7003</t>
  </si>
  <si>
    <t>光纤配线架</t>
  </si>
  <si>
    <t>1.名称：光纤配线架
2.规格：72芯，机架式
3.含安装和相关配件、辅材,相关调试，未详尽处满足图纸设计、满足相关规范要求</t>
  </si>
  <si>
    <t>1名称：光纤收发器组
2.规格：16槽位机架式机箱，双电源
3.含安装和相关配件、辅材,相关调试，未详尽处满足图纸设计、满足相关规范要求</t>
  </si>
  <si>
    <t>16槽位机架式机箱</t>
  </si>
  <si>
    <t>板卡式千兆光纤收发器</t>
  </si>
  <si>
    <t>1.名称：板卡式千兆光纤收发器
2.规格：单口千兆，单模单纤
3.含安装和相关配件、辅材,相关调试，未详尽处满足图纸设计、满足相关规范要求</t>
  </si>
  <si>
    <t>块</t>
  </si>
  <si>
    <t>1.名称：UTP6网络跳线
2.含安装和相关配件、辅材,相关调试，未详尽处满足图纸设计、满足相关规范要求</t>
  </si>
  <si>
    <t>网络机柜</t>
  </si>
  <si>
    <t>1.名称：网络机柜
2.规格：600*800*2000mm，含PDU、托盘
3.含安装和相关配件、辅材,相关调试，未详尽处满足图纸设计、满足相关规范要求</t>
  </si>
  <si>
    <t>42U机柜</t>
  </si>
  <si>
    <t>企业级千兆路由器</t>
  </si>
  <si>
    <t>1.名称：企业级千兆路由器
2.规格：千兆路由器,局域网口4个,内置防火墙,含AC功能,≥12路AP授权
3.含安装和相关配件、辅材,相关调试，未详尽处满足图纸设计、满足相关规范要求</t>
  </si>
  <si>
    <t>RG-NBR6205-E</t>
  </si>
  <si>
    <t>4芯单模光纤</t>
  </si>
  <si>
    <t>1.名称：4芯，单模，铠装
2.敷设方式：穿管、桥架内敷设
3.含安装和相关配件、辅材,相关调试，未详尽处满足图纸设计、满足相关规范要求</t>
  </si>
  <si>
    <t>米</t>
  </si>
  <si>
    <t>UTP6</t>
  </si>
  <si>
    <t>1.名称：UTP6
2.敷设方式：穿管、桥架内敷设
3.含安装和相关配件、辅材,相关调试，未详尽处满足图纸设计、满足相关规范要求</t>
  </si>
  <si>
    <t>爱谱华顿</t>
  </si>
  <si>
    <t>YJV3*4</t>
  </si>
  <si>
    <t>1.名称：YJV3*4
2.敷设方式：穿管、桥架内敷设
3.含安装和相关配件、辅材,相关调试，未详尽处满足图纸设计、满足相关规范要求</t>
  </si>
  <si>
    <t>YJY3*4</t>
  </si>
  <si>
    <t>BYJ2.5</t>
  </si>
  <si>
    <t>1.名称：BYJ2.5
2.敷设方式：穿管、桥架内敷设
3.含安装和相关配件、辅材,相关调试，未详尽处满足图纸设计、满足相关规范要求</t>
  </si>
  <si>
    <t>BYJ-2.5</t>
  </si>
  <si>
    <t>BYJ4</t>
  </si>
  <si>
    <t>1.名称：BYJ4
2.敷设方式：穿管、桥架内敷设
3.含安装和相关配件、辅材,相关调试，未详尽处满足图纸设计、满足相关规范要求</t>
  </si>
  <si>
    <t>BYJ6</t>
  </si>
  <si>
    <t>1.名称：BYJ6
2.敷设方式：穿管、桥架内敷设
3.含安装和相关配件、辅材,相关调试，未详尽处满足图纸设计、满足相关规范要求</t>
  </si>
  <si>
    <t>YJY5*6</t>
  </si>
  <si>
    <t>1.名称：YJY5*6
2.敷设方式：穿管、桥架内敷设
3.含安装和相关配件、辅材,相关调试，未详尽处满足图纸设计、满足相关规范要求</t>
  </si>
  <si>
    <t>JDG20</t>
  </si>
  <si>
    <t>1.名称：JDG20
2.敷设方式：明敷
3.含安装和相关配件、辅材，未详尽处满足图纸设计、满足相关规范要求</t>
  </si>
  <si>
    <t>JDG25</t>
  </si>
  <si>
    <t>1.名称：JDG25
2.敷设方式：明敷
3.含安装和相关配件、辅材，未详尽处满足图纸设计、满足相关规范要求</t>
  </si>
  <si>
    <t>二、楼宇对讲及门禁系统小计</t>
  </si>
  <si>
    <t>室内对讲分机</t>
  </si>
  <si>
    <t>1.名称：室内对讲分机
2.规格：触摸7寸彩色可视，支持报警接入，支持住户间户户对讲功能；
3.含相关配件、辅材,相关调试，未详尽处满足图纸设计、满足相关规范要求</t>
  </si>
  <si>
    <t>安居宝</t>
  </si>
  <si>
    <t>AJB-SZI9B</t>
  </si>
  <si>
    <t>单元对讲主机</t>
  </si>
  <si>
    <t>1.名称：单元对讲主机（10寸）
2.规格：支持刷卡、密码、二维码开锁、人脸通行开锁，支持对讲与远程开门
3.含安装和相关配件、辅材,相关调试，未详尽处满足图纸设计、满足相关规范要求</t>
  </si>
  <si>
    <t>AJB-ZJ20AAR(AN)1P-2</t>
  </si>
  <si>
    <t>单元对讲主机（立柱型）</t>
  </si>
  <si>
    <t>1.名称：单元对讲主机（10寸立柱型）
2.规格：支持刷卡、密码、二维码开锁、人脸通行开锁，支持对讲与远程开门
3.含安装和相关配件、辅材,相关调试，未详尽处满足图纸设计、满足相关规范要求</t>
  </si>
  <si>
    <t>立柱</t>
  </si>
  <si>
    <t>1.名称：立柱
2.规格：不锈钢立柱
3.含安装和相关配件、辅材,相关调试，未详尽处满足图纸设计、满足相关规范要求</t>
  </si>
  <si>
    <t>套</t>
  </si>
  <si>
    <t>门禁一体机</t>
  </si>
  <si>
    <t>1.名称：门禁一体机
2.规格：支持刷卡、密码开锁、支持离线
3.含安装和相关配件、辅材,相关调试，未详尽处满足图纸设计、满足相关规范要求</t>
  </si>
  <si>
    <t>AJB-MJ21A</t>
  </si>
  <si>
    <t>开门按钮</t>
  </si>
  <si>
    <t>1.名称：开门按钮
2.规格：86型/窄边型开门按钮
3.含安装和相关配件、辅材,相关调试，未详尽处满足图纸设计、满足相关规范要求</t>
  </si>
  <si>
    <t>把</t>
  </si>
  <si>
    <t>单门磁力锁</t>
  </si>
  <si>
    <t>1.名称：单门磁力锁
2.规格：280kg
3.含安装和相关配件、辅材,相关调试，未详尽处满足图纸设计、满足相关规范要求</t>
  </si>
  <si>
    <t>双门磁力锁</t>
  </si>
  <si>
    <t>1.名称：双门磁力锁
2.规格：2*280kg
3.含安装和相关配件、辅材,相关调试，未详尽处满足图纸设计、满足相关规范要求</t>
  </si>
  <si>
    <t>对讲分机电源</t>
  </si>
  <si>
    <t>1.名称：对讲分机电源
2.规格：DC12V/10A,对讲设备配套，每个电源可带10户
3.含安装和相关配件、辅材,相关调试，未详尽处满足图纸设计、满足相关规范要求</t>
  </si>
  <si>
    <t>对讲主机电源</t>
  </si>
  <si>
    <t>1.名称：对讲主机电源
2.规格：DC12V/3A(与产品选型配套)
3.含安装和相关配件、辅材,相关调试，未详尽处满足图纸设计、满足相关规范要求</t>
  </si>
  <si>
    <t>紧急报警按钮</t>
  </si>
  <si>
    <t>1.名称：紧急报警按钮
2.规格：86型，手动钥匙复位
3.含安装和相关配件、辅材,相关调试，未详尽处满足图纸设计、满足相关规范要求</t>
  </si>
  <si>
    <t>个</t>
  </si>
  <si>
    <t>RVV2*0.5</t>
  </si>
  <si>
    <t>1.名称：RVV2*0.5
2.敷设方式：穿管、桥架内敷设
3.含安装和相关配件、辅材,相关调试，未详尽处满足图纸设计、满足相关规范要求</t>
  </si>
  <si>
    <t>对讲管理中心机</t>
  </si>
  <si>
    <t>1.名称：对讲管理中心机
2.规格：彩色IPS触摸屏，支持对讲、监视、呼叫记录及事件查询等功能
3.含安装和相关配件、辅材,相关调试，未详尽处满足图纸设计、满足相关规范要求</t>
  </si>
  <si>
    <t>AJB-GLI0ACBIP</t>
  </si>
  <si>
    <t>管理电脑</t>
  </si>
  <si>
    <t>1.名称：管理电脑与一卡通系统共用
2.含安装和相关配件、辅材,相关调试，未详尽处满足图纸设计、满足相关规范要求</t>
  </si>
  <si>
    <t>系统管理软件</t>
  </si>
  <si>
    <t>1.名称：系统管理软件（配套软件）</t>
  </si>
  <si>
    <t>可视对讲管理软件</t>
  </si>
  <si>
    <t>对讲中心机电源</t>
  </si>
  <si>
    <t>1.名称：对讲中心机电源
2.规格：DC12V\3A(与产品选型配套）
3.含安装和相关配件、辅材,相关调试，未详尽处满足图纸设计、满足相关规范要求</t>
  </si>
  <si>
    <t>UTP5e</t>
  </si>
  <si>
    <t>1.名称：UTP5e
2.敷设方式：穿管、桥架内敷设
3.含安装和相关配件、辅材,相关调试，未详尽处满足图纸设计、满足相关规范要求</t>
  </si>
  <si>
    <t>UTP5E</t>
  </si>
  <si>
    <t>RVV2*1.0</t>
  </si>
  <si>
    <t>1.名称：RVV2*1.0
2.敷设方式：穿管、桥架内敷设
3.含安装和相关配件、辅材,相关调试，未详尽处满足图纸设计、满足相关规范要求</t>
  </si>
  <si>
    <t>RVV4*1.0</t>
  </si>
  <si>
    <t>1.名称：RVV4*1.0
2.敷设方式：穿管、桥架内敷设
3.含安装和相关配件、辅材,相关调试，未详尽处满足图纸设计、满足相关规范要求</t>
  </si>
  <si>
    <t>PVC20</t>
  </si>
  <si>
    <t>1.名称：PVC20
2.敷设方式：明敷
3.含安装和相关配件、辅材，未详尽处满足图纸设计、满足相关规范要求</t>
  </si>
  <si>
    <t>PVC25</t>
  </si>
  <si>
    <t>1.名称：PVC25
2.敷设方式：明敷
3.含安装和相关配件、辅材，未详尽处满足图纸设计、满足相关规范要求</t>
  </si>
  <si>
    <t>三、视频监控系统小计</t>
  </si>
  <si>
    <t>红外半球网络摄像机</t>
  </si>
  <si>
    <t>1.名称：红外半球网络摄像机
2.规格：200万像素，支持H.265，红外≥30米，支持DC12V供电
3.含安装和相关配件、辅材,相关调试，未详尽处满足图纸设计、满足相关规范要求</t>
  </si>
  <si>
    <t>海康威视</t>
  </si>
  <si>
    <t>DS-IPC-T12HV3-IA(POE)</t>
  </si>
  <si>
    <t>红外半球拾音摄像机</t>
  </si>
  <si>
    <t>1.名称：红外半球拾音摄像机
2.规格：200万像素，支持H.265，红外≥30米，支持DC12V供电，支持拾音功能
3.含安装和相关配件、辅材,相关调试，未详尽处满足图纸设计、满足相关规范要求</t>
  </si>
  <si>
    <t>红外枪型网络摄像机</t>
  </si>
  <si>
    <t>1.名称：红外枪型网络摄像机
2.规格：200万像素，支持H.265，红外≥60米，支持DC12V供电，含支架
3.含安装和相关配件、辅材,相关调试，未详尽处满足图纸设计、满足相关规范要求</t>
  </si>
  <si>
    <t>DS-IPC-B12HV3-IA/POE</t>
  </si>
  <si>
    <t>红外球型网络摄像机</t>
  </si>
  <si>
    <t>1.名称：红外球型网络摄像机
2.规格：200万像素，20倍，支持H.265，含电源、支架
3.含安装和相关配件、辅材,相关调试，未详尽处满足图纸设计、满足相关规范要求</t>
  </si>
  <si>
    <t>DS-2DC4223IW-D</t>
  </si>
  <si>
    <t>高空抛物摄像机</t>
  </si>
  <si>
    <t>1.名称：高空抛物摄像机
2.规格：400万1/1.8" CMOS，防护: IP67与IK10，支持DC12V供电
3.含安装和相关配件、辅材,相关调试，未详尽处满足图纸设计、满足相关规范要求</t>
  </si>
  <si>
    <t>DS-2CD2T4-MH</t>
  </si>
  <si>
    <t>电梯轿厢专用摄像机</t>
  </si>
  <si>
    <t>1.名称：电梯轿厢专用摄像机
2.规格：200万像素，支持H.265，2.8mm镜头，含电源
3.含安装和相关配件、辅材,相关调试，未详尽处满足图纸设计、满足相关规范要求</t>
  </si>
  <si>
    <t>DS-2CD3526FWDA3-ITS/DT</t>
  </si>
  <si>
    <t>无线网桥</t>
  </si>
  <si>
    <t>1.名称：无线网桥
2.规格：2个百兆电口，含发送端和接收端，速率300Mbps，传输距离500米
3.含安装和相关配件、辅材,相关调试，未详尽处满足图纸设计、满足相关规范要求</t>
  </si>
  <si>
    <t>对</t>
  </si>
  <si>
    <t>围墙监控杆</t>
  </si>
  <si>
    <t>1.名称：围墙监控杆
2.规格：1米
3.含安装和相关配件、辅材,相关调试，未详尽处满足图纸设计、满足相关规范要求</t>
  </si>
  <si>
    <t>监控立杆</t>
  </si>
  <si>
    <t>1.名称：监控立杆
2.规格：3.5米，含防雷接地及地笼基础
3.含安装和相关配件、辅材,相关调试，未详尽处满足图纸设计、满足相关规范要求</t>
  </si>
  <si>
    <t>监控DC12V电源</t>
  </si>
  <si>
    <t>1.名称：监控DC12V电源
2.规格：DC12V/10A
3.含安装和相关配件、辅材,相关调试，未详尽处满足图纸设计、满足相关规范要求</t>
  </si>
  <si>
    <t>1.名称：监控DC12V电源
2.规格：DC12V/5A
3.含安装和相关配件、辅材,相关调试，未详尽处满足图纸设计、满足相关规范要求</t>
  </si>
  <si>
    <t>9路高清视频解码器</t>
  </si>
  <si>
    <t>1.名称：9路高清视频解码器
2.规格：9路HDMI接口，支持H.265编码解码
3.含安装和相关配件、辅材,相关调试，未详尽处满足图纸设计、满足相关规范要求</t>
  </si>
  <si>
    <t>DS-6A10UD(标配)</t>
  </si>
  <si>
    <t>46寸液晶监视器</t>
  </si>
  <si>
    <t>1.名称：46寸液晶监视器
2.规格：46英寸，分辨率1920×1080
3.含安装和相关配件、辅材,相关调试，未详尽处满足图纸设计、满足相关规范要求</t>
  </si>
  <si>
    <t>电视墙</t>
  </si>
  <si>
    <t>1.名称：电视墙
2.规格：3*3壁挂电视墙，前维护支架，定制
3.含安装和相关配件、辅材,相关调试，未详尽处满足图纸设计、满足相关规范要求</t>
  </si>
  <si>
    <t>1.名称：管理电脑
2.规格：I5处理器/16G内存/独显/1T硬盘/21.5英寸显示，含管理软件
3.含安装和相关配件、辅材,相关调试，未详尽处满足图纸设计、满足相关规范要求</t>
  </si>
  <si>
    <t>联想</t>
  </si>
  <si>
    <t>/</t>
  </si>
  <si>
    <t>16盘位NVR</t>
  </si>
  <si>
    <t>1.名称：16盘位NVR
2.规格：64路16盘位，支持H.265、报警接入，配6T硬盘
3.含安装和相关配件、辅材,相关调试，未详尽处满足图纸设计、满足相关规范要求</t>
  </si>
  <si>
    <t>DS-8664N-I16</t>
  </si>
  <si>
    <t>8盘位高空抛物专用NVR</t>
  </si>
  <si>
    <t>1.名称：8盘位高空抛物专用NVR
2.规格：32路16盘位，支持H.265、报警接入、高空抛物摄像机轨迹分析，配8T硬盘
3.含安装和相关配件、辅材,相关调试，未详尽处满足图纸设计、满足相关规范要求</t>
  </si>
  <si>
    <t>DS-8632N-I16-V3/RTH</t>
  </si>
  <si>
    <t>8T硬盘</t>
  </si>
  <si>
    <t>1.名称：8T硬盘
2.规格：8T，监控专用硬盘
3.含安装和相关配件、辅材,相关调试，未详尽处满足图纸设计、满足相关规范要求</t>
  </si>
  <si>
    <t>希捷</t>
  </si>
  <si>
    <t>4T硬盘</t>
  </si>
  <si>
    <t>1.名称：4T硬盘
2.规格：4T，监控专用硬盘
3.含安装和相关配件、辅材,相关调试，未详尽处满足图纸设计、满足相关规范要求</t>
  </si>
  <si>
    <t>监控综合管理平台</t>
  </si>
  <si>
    <t>1.名称：监控综合管理平台
2.规格：集主控,转发存储管理于一身;嵌入式Linux一体机,支持管理不低于300路监控图像；硬盘：2块600G 10K，网口：4个千兆电口，电源：（1+1）白金冗余电源
3.含安装和相关配件、辅材,相关调试，未详尽处满足图纸设计、满足相关规范要求</t>
  </si>
  <si>
    <t>标配</t>
  </si>
  <si>
    <t>阻水UTP5e</t>
  </si>
  <si>
    <t>1.名称：阻水UTP5e
2.敷设方式：穿管、桥架内敷设
3.含安装和相关配件、辅材,相关调试，未详尽处满足图纸设计、满足相关规范要求</t>
  </si>
  <si>
    <t>阻水UTP5E</t>
  </si>
  <si>
    <t>HDMI</t>
  </si>
  <si>
    <t>1.名称：HDMI
2.敷设方式：穿管、桥架内敷设
3.含安装和相关配件、辅材,相关调试，未详尽处满足图纸设计、满足相关规范要求</t>
  </si>
  <si>
    <t>四、电梯五方对讲系统小计</t>
  </si>
  <si>
    <t>电梯五方对讲线</t>
  </si>
  <si>
    <t>1.名称：ZR-RVVP4*1.0
2.敷设方式：穿管、桥架内敷设
3.含安装和相关配件、辅材,相关调试，未详尽处满足图纸设计、满足相关规范要求</t>
  </si>
  <si>
    <t>ZR-RVVP4*1.0</t>
  </si>
  <si>
    <t>五、电子巡更系统小计</t>
  </si>
  <si>
    <t>巡更点</t>
  </si>
  <si>
    <t>1.名称：巡更点
2.规格：离线式， 含夜光标签
3.含安装和相关配件、辅材,相关调试，未详尽处满足图纸设计、满足相关规范要求</t>
  </si>
  <si>
    <t>蓝卡</t>
  </si>
  <si>
    <t>BLC-30</t>
  </si>
  <si>
    <t>巡更棒</t>
  </si>
  <si>
    <t>1.名称：巡更棒
2.规格：USB通讯，存储记录5000条
3.未详尽处满足图纸设计、满足相关规范要求</t>
  </si>
  <si>
    <t>BP-2012S</t>
  </si>
  <si>
    <t>1.名称：管理电脑，与视频监控系统共用，含管理软件</t>
  </si>
  <si>
    <t>系统应用软件</t>
  </si>
  <si>
    <t>V6.10.25（含通讯底座BS-1000）</t>
  </si>
  <si>
    <t>六、一卡通系统小计</t>
  </si>
  <si>
    <t>一卡通管理电脑</t>
  </si>
  <si>
    <t>1.名称：一卡通管理电脑
2.规格：酷睿I5；8GB内存；1TB硬盘；22寸显示器；配鼠标键盘套装配系统管理软件
3.含安装和相关配件、辅材,相关调试，未详尽处满足图纸设计、满足相关规范要求</t>
  </si>
  <si>
    <t>可视对讲调试IC卡</t>
  </si>
  <si>
    <t>1.名称：可视对讲调试IC卡</t>
  </si>
  <si>
    <t>张</t>
  </si>
  <si>
    <t>IC卡</t>
  </si>
  <si>
    <t>人行，非机动车系统发卡器</t>
  </si>
  <si>
    <t>1.名称：人行，非机动车系统发卡器
2.规格：芯片类型：IC、MI卡、S50\S70等  频率：13.56MHZ  协议：123*95*27MM  数据线：1.5M    免驱动（提供驱动程序包）  常规应用： 电信、工商、会议签到、网吧管理、加油站、停车场等各种收费、储蓄、查询等智能卡管理应用系统中
3.含安装和相关配件、辅材,相关调试，未详尽处满足图纸设计、满足相关规范要求</t>
  </si>
  <si>
    <t>AJB-MJI0BR(AM)B</t>
  </si>
  <si>
    <t>可视对讲及门禁人脸识别采集器</t>
  </si>
  <si>
    <t>1.名称：可视对讲及门禁人脸识别采集器
2.规格：LCD触摸显示屏，具有用户卡号、人脸等用户信息采集授权登记、IC卡发卡等功能
3.含安装和相关配件、辅材,相关调试，未详尽处满足图纸设计、满足相关规范要求</t>
  </si>
  <si>
    <t>1.名称：按每户3张</t>
  </si>
  <si>
    <t>七、机房工程小计</t>
  </si>
  <si>
    <t>操作台</t>
  </si>
  <si>
    <t>1.名称：操作台
2.规格：3联，A3冷轧钢板，主体框架用料厚度1.5mm，门板托盘1.2mm。含网络电话插座。
3.含安装和相关配件、辅材,相关调试，未详尽处满足图纸设计、满足相关规范要求</t>
  </si>
  <si>
    <t>3联操作台</t>
  </si>
  <si>
    <t>UPS配电箱</t>
  </si>
  <si>
    <t>1.名称：UPS配电箱
2.规格：机房安防配电箱，含空开等
3.含安装和相关配件、辅材,相关调试，未详尽处满足图纸设计、满足相关规范要求</t>
  </si>
  <si>
    <t>UPS主机</t>
  </si>
  <si>
    <t>1.名称：UPS主机
2.规格：20kVA
3.含安装和相关配件、辅材,相关调试，未详尽处满足图纸设计、满足相关规范要求</t>
  </si>
  <si>
    <t>山特</t>
  </si>
  <si>
    <t>20kVA</t>
  </si>
  <si>
    <t>蓄电池</t>
  </si>
  <si>
    <t>1.名称：蓄电池
2.规格：电池100AH
3.含安装和相关配件、辅材,相关调试，未详尽处满足图纸设计、满足相关规范要求</t>
  </si>
  <si>
    <t>节</t>
  </si>
  <si>
    <t>天能</t>
  </si>
  <si>
    <t>电池柜</t>
  </si>
  <si>
    <t>1.名称：电池柜
2.含安装和相关配件、辅材,相关调试，未详尽处满足图纸设计、满足相关规范要求</t>
  </si>
  <si>
    <t>电源防雷模块</t>
  </si>
  <si>
    <t>1.名称：电源防雷模块
2.含安装和相关配件、辅材,相关调试，未详尽处满足图纸设计、满足相关规范要求</t>
  </si>
  <si>
    <t>雷迅</t>
  </si>
  <si>
    <t>二级防雷</t>
  </si>
  <si>
    <t>弱电桥架</t>
  </si>
  <si>
    <t>1.名称：弱电桥架
2.规格：300*100mm
3.含安装和相关配件、辅材,相关调试，未详尽处满足图纸设计、满足相关规范要求</t>
  </si>
  <si>
    <t>300*100mm</t>
  </si>
  <si>
    <t>1.名称：弱电桥架
2.规格：200*100mm
3.含安装和相关配件、辅材,相关调试，未详尽处满足图纸设计、满足相关规范要求</t>
  </si>
  <si>
    <t>200*100mm</t>
  </si>
  <si>
    <t>强电桥架</t>
  </si>
  <si>
    <t>1.名称：强电桥架
2.规格：100*100mm
3.含安装和相关配件、辅材,相关调试，未详尽处满足图纸设计、满足相关规范要求</t>
  </si>
  <si>
    <t>100*100mm</t>
  </si>
  <si>
    <t>八、周界防范系统小计</t>
  </si>
  <si>
    <t>单防区四线脉冲围栏主机</t>
  </si>
  <si>
    <t>1.名称：单防区四线脉冲围栏主机
2.规格：单防区，网络型
3.含安装和相关配件、辅材,相关调试，未详尽处满足图纸设计、满足相关规范要求</t>
  </si>
  <si>
    <t>优周</t>
  </si>
  <si>
    <t>EH200-1w</t>
  </si>
  <si>
    <t>双防区四线脉冲围栏主机</t>
  </si>
  <si>
    <t>1.名称：双防区四线脉冲围栏主机
2.规格：双防区，网络型
3.含安装和相关配件、辅材,相关调试，未详尽处满足图纸设计、满足相关规范要求</t>
  </si>
  <si>
    <t>EH200-2w</t>
  </si>
  <si>
    <t>不锈钢主机防水箱</t>
  </si>
  <si>
    <t>1.名称：不锈钢主机防水箱
2.规格：厂家自带
3.含安装和相关配件、辅材,相关调试，未详尽处满足图纸设计、满足相关规范要求</t>
  </si>
  <si>
    <t>EH-FSX</t>
  </si>
  <si>
    <t>高压避雷器</t>
  </si>
  <si>
    <t>1.名称：高压避雷器
2.规格：含不锈钢支架
3.含安装和相关配件、辅材,相关调试，未详尽处满足图纸设计、满足相关规范要求</t>
  </si>
  <si>
    <t>EH-BLQ</t>
  </si>
  <si>
    <t>双层高压绝缘线</t>
  </si>
  <si>
    <t>1.名称：双层高压绝缘线
2.规格：专用高压绝缘线
3.含安装和相关配件、辅材,相关调试，未详尽处满足图纸设计、满足相关规范要求</t>
  </si>
  <si>
    <t>EH-GYS</t>
  </si>
  <si>
    <t>防水旋转警灯</t>
  </si>
  <si>
    <t>1.名称：防水旋转警灯
2.规格：声光报警
3.含安装和相关配件、辅材,相关调试，未详尽处满足图纸设计、满足相关规范要求</t>
  </si>
  <si>
    <t>铝合金终端杆</t>
  </si>
  <si>
    <t>1.名称：铝合金终端杆
2.规格：含绝缘子、万向底座
3.含安装和相关配件、辅材,相关调试，未详尽处满足图纸设计、满足相关规范要求</t>
  </si>
  <si>
    <t>EH-ZDG</t>
  </si>
  <si>
    <t>中间杆</t>
  </si>
  <si>
    <t>1.名称：中间杆
2.规格：含绝缘子、万向底座
3.含安装和相关配件、辅材,相关调试，未详尽处满足图纸设计、满足相关规范要求</t>
  </si>
  <si>
    <t>EH-CLG</t>
  </si>
  <si>
    <t>专用合金丝</t>
  </si>
  <si>
    <t>1.名称：专用合金丝
2.规格：合金丝
3.含安装和相关配件、辅材,相关调试，未详尽处满足图纸设计、满足相关规范要求</t>
  </si>
  <si>
    <t>EH-HJS</t>
  </si>
  <si>
    <t>围栏警示牌</t>
  </si>
  <si>
    <t>1.名称：围栏警示牌
2.规格：PVC材质，样式可定制
3.含安装和相关配件、辅材,相关调试，未详尽处满足图纸设计、满足相关规范要求</t>
  </si>
  <si>
    <t>EH-YSB</t>
  </si>
  <si>
    <t>接地桩</t>
  </si>
  <si>
    <t>1.名称：接地桩
2.规格：三角铁,1.5米
3.含安装和相关配件、辅材,相关调试，未详尽处满足图纸设计、满足相关规范要求</t>
  </si>
  <si>
    <t>EH-ZDZ</t>
  </si>
  <si>
    <t>接地线</t>
  </si>
  <si>
    <t>1.名称：接地线
2.规格：16平方铜导线
3.含安装和相关配件、辅材,相关调试，未详尽处满足图纸设计、满足相关规范要求</t>
  </si>
  <si>
    <t>EH-ZDX</t>
  </si>
  <si>
    <t>管理中心电脑</t>
  </si>
  <si>
    <t>1.名称：管理中心电脑，与监控系统共用，含管理软件
2.规格：与监控系统共用，含管理软件</t>
  </si>
  <si>
    <t>网络报警主机(含键盘)</t>
  </si>
  <si>
    <t>1.名称：网络报警主机(含键盘)
2.规格：液晶显示；单个键盘最多可直接接入120个防区；提供自动登记功能，能实现一键登记总线上所有设备
3.含安装和相关配件、辅材,相关调试，未详尽处满足图纸设计、满足相关规范要求</t>
  </si>
  <si>
    <t>H778S</t>
  </si>
  <si>
    <t>报警信号线RVV2*1.0</t>
  </si>
  <si>
    <t>联网信号线阻水UPT5e</t>
  </si>
  <si>
    <t>1.名称：阻水UPT5e
2.敷设方式：穿管、桥架内敷设
3.含安装和相关配件、辅材,相关调试，未详尽处满足图纸设计、满足相关规范要求</t>
  </si>
  <si>
    <t>电源线YJY3*2.5</t>
  </si>
  <si>
    <t>1.名称：YJY3*2.5
2.敷设方式：穿管、桥架内敷设
3.含安装和相关配件、辅材,相关调试，未详尽处满足图纸设计、满足相关规范要求</t>
  </si>
  <si>
    <t>YJY3*2.5</t>
  </si>
  <si>
    <t>九、背景音乐系统小计</t>
  </si>
  <si>
    <t>草坪音箱</t>
  </si>
  <si>
    <t xml:space="preserve">1.名称：草坪音箱
2.规格：额定功率：15W 
3.含安装和相关配件、辅材,相关调试，未详尽处满足图纸设计、满足相关规范要求                 </t>
  </si>
  <si>
    <t>TKOKO</t>
  </si>
  <si>
    <t>S-501</t>
  </si>
  <si>
    <t>前置放大器</t>
  </si>
  <si>
    <t>1.名称：前置放大器
2.规格：①10路输入(5路话筒，3路线路，2路紧急)②分路音量控制，统一音调控制③每路输入／输出信号LED指示，工作状态一目了然④内置钟声发生器，具有默音强插功能
3.含安装和相关配件、辅材,相关调试，未详尽处满足图纸设计、满足相关规范要求</t>
  </si>
  <si>
    <t>AP-9811P</t>
  </si>
  <si>
    <t>CD/MP3播放器</t>
  </si>
  <si>
    <t>1.名称：CD/MP3播放器
2.规格：①CD/MP3/MP4/VCD/DVD播放功能
②设有USB接口,支持普通U盘,移动硬盘等
③轻触式操作，直选节目，VFD显示
④能接受遥控和定时控制
3.含安装和相关配件、辅材,相关调试，未详尽处满足图纸设计、满足相关规范要求</t>
  </si>
  <si>
    <t>AP-DV</t>
  </si>
  <si>
    <t>广播话筒</t>
  </si>
  <si>
    <t>1.名称：广播话筒
2.规格：①按电声学原理精心设计、采用直径16mm小膜片背极式电容极头，具有良好的频响特性，音质保真、清晰、宏亮；
②先进的表面处理工艺，软管加工方法独特，弯曲时手感良好，并作防锈处理；
③流行的灯环显示，新颖的鹅颈式外形，美观大方；
④适合各种演讲、会议、公共广播、录音及扩声工程使用。
⑤频响：50-12000HZ
⑥阻抗：600Ω
⑦灵敏度：-55±2dB
⑧净重：1.4㎏
⑨尺寸(L×W×H)：420×150×150mm
⑩指向性心形指向 输出阻抗≤200Ω
3.含安装和相关配件、辅材,相关调试，未详尽处满足图纸设计、满足相关规范要求</t>
  </si>
  <si>
    <t>MC-200</t>
  </si>
  <si>
    <t>功率放大器</t>
  </si>
  <si>
    <t xml:space="preserve">1.名称：功率放大器
2.规格：额定输出350W    
3.含安装和相关配件、辅材,相关调试，未详尽处满足图纸设计、满足相关规范要求                </t>
  </si>
  <si>
    <t>AP-600P</t>
  </si>
  <si>
    <t>电源时序器</t>
  </si>
  <si>
    <t>1.名称：电源时序器
2.规格：①公共广播系统电源管理设备之首选
②按顺序开启／关闭多达8路受控设备电源
③通过定时器作自动／人工控制
④插座总容量达4.5KVA
3.含安装和相关配件、辅材,相关调试，未详尽处满足图纸设计、满足相关规范要求</t>
  </si>
  <si>
    <t>AP-9828S</t>
  </si>
  <si>
    <t>RVSP2*2.5</t>
  </si>
  <si>
    <t>1.名称：RVSP2*2.5
2.敷设方式：穿管、桥架内敷设
3.含安装和相关配件、辅材,相关调试，未详尽处满足图纸设计、满足相关规范要求</t>
  </si>
  <si>
    <t>十、人行及非机动车通道管理系统小计</t>
  </si>
  <si>
    <t>立柱式对讲区口机</t>
  </si>
  <si>
    <t>1.名称：立柱式对讲区口机（10寸）
2.规格：支持刷卡、密码、二维码开锁、人脸通行开锁，支持对讲与远程开门
3.含安装和相关配件、辅材,相关调试，未详尽处满足图纸设计、满足相关规范要求</t>
  </si>
  <si>
    <t>对讲区口机</t>
  </si>
  <si>
    <t>1.名称：对讲区口机（10寸）
2.规格：支持刷卡、密码、二维码开锁、人脸通行开锁，支持对讲与远程开门
3.含安装和相关配件、辅材,相关调试，未详尽处满足图纸设计、满足相关规范要求</t>
  </si>
  <si>
    <t>立柱式开门按钮</t>
  </si>
  <si>
    <t>1.名称：立柱式开门按钮
2.规格：开关型开门按钮
3.含安装和相关配件、辅材,相关调试，未详尽处满足图纸设计、满足相关规范要求</t>
  </si>
  <si>
    <t>1.名称：对讲主机电源
2.规格：DC12V/3A(与产品选型配套)，一个电源带1个主机
3.含安装和相关配件、辅材,相关调试，未详尽处满足图纸设计、满足相关规范要求</t>
  </si>
  <si>
    <t>1.名称：管理电脑
2.规格：与一卡通管理电脑公用、含配套软件
3.含安装和相关配件、辅材,相关调试，未详尽处满足图纸设计、满足相关规范要求</t>
  </si>
  <si>
    <t>1.名称：阻水UTP5E
2.敷设方式：穿管、桥架内敷设
3.含安装和相关配件、辅材,相关调试，未详尽处满足图纸设计、满足相关规范要求</t>
  </si>
  <si>
    <t>十一、停车场管理系统小计</t>
  </si>
  <si>
    <t>车牌识别一体机</t>
  </si>
  <si>
    <t>1.名称：车牌识别一体机（入口）
2.规格：200万像素，LED显示，语音系统
3.含安装和相关配件、辅材,相关调试，未详尽处满足图纸设计、满足相关规范要求</t>
  </si>
  <si>
    <t>DS-TMC403-ZH</t>
  </si>
  <si>
    <t>道闸</t>
  </si>
  <si>
    <t>1.名称：道闸
2.规格：广告栏
3.含安装和相关配件、辅材,相关调试，未详尽处满足图纸设计、满足相关规范要求</t>
  </si>
  <si>
    <t>DS-TMG40G-S(R)(L)</t>
  </si>
  <si>
    <t>车辆检测器</t>
  </si>
  <si>
    <t>1.名称：车辆检测器
2.规格：双环路，配套
3.含安装和相关配件、辅材,相关调试，未详尽处满足图纸设计、满足相关规范要求</t>
  </si>
  <si>
    <t>已含</t>
  </si>
  <si>
    <t>遥控器</t>
  </si>
  <si>
    <t>1.名称：遥控器
2.规格：起、落</t>
  </si>
  <si>
    <t>地感线圈</t>
  </si>
  <si>
    <t>1.名称：地感线圈
2.规格：BVR1.0
3.未详尽处满足图纸设计、满足相关规范要求</t>
  </si>
  <si>
    <t>停车场管理电脑</t>
  </si>
  <si>
    <t>1.名称：停车场管理电脑
2.规格：Windows系统、21.5寸显示器、i5CPU、硬盘1TB7200转、16G内存、配鼠标键盘套装；含管理软件
3.，未详尽处满足图纸设计、满足相关规范要求</t>
  </si>
  <si>
    <t>车牌识别软件</t>
  </si>
  <si>
    <t>1.名称：车牌识别软件
2.规格：系统配套使用</t>
  </si>
  <si>
    <t>富士</t>
  </si>
  <si>
    <t>停车场管理软件</t>
  </si>
  <si>
    <t>RVV6*0.5</t>
  </si>
  <si>
    <t>1.名称：RVV6*0.5
2.敷设方式：穿管、桥架内敷设
3.含安装和相关配件、辅材,相关调试，未详尽处满足图纸设计、满足相关规范要求</t>
  </si>
  <si>
    <t>十二、电梯梯控系统小计</t>
  </si>
  <si>
    <t>电梯控制器</t>
  </si>
  <si>
    <t>1.名称：电梯控制器
2.规格：含扩展板
3.含安装和相关配件、辅材,相关调试，未详尽处满足图纸设计、满足相关规范要求</t>
  </si>
  <si>
    <t xml:space="preserve">DS-K22-ZH *1
</t>
  </si>
  <si>
    <t>协议转换器</t>
  </si>
  <si>
    <t>1.名称：协议转换器
2.规格：支持楼宇对接协议
3.满足使用需求</t>
  </si>
  <si>
    <t>DS-K2M00-ZH *1</t>
  </si>
  <si>
    <t>RVVSP2*1.0</t>
  </si>
  <si>
    <t>1.名称：RVVSP2*1.0
2.规格：穿管、桥架内敷设
3.含安装和相关配件、辅材,相关调试，未详尽处满足图纸设计、满足相关规范要求</t>
  </si>
  <si>
    <t>RVV24*0.12</t>
  </si>
  <si>
    <t>1.名称：RVV24*0.12
2.规格：穿管、桥架内敷设
3.含安装和相关配件、辅材,相关调试，未详尽处满足图纸设计、满足相关规范要求</t>
  </si>
  <si>
    <t>1.名称：UTP5e
2.规格：穿管、桥架内敷设
3.含安装和相关配件、辅材,相关调试，未详尽处满足图纸设计、满足相关规范要求</t>
  </si>
  <si>
    <t>协议对接</t>
  </si>
  <si>
    <t>1.名称：协议对接
2.满足使用需求</t>
  </si>
  <si>
    <t>十三、信息发布系统分项清单</t>
  </si>
  <si>
    <t>室外P6LED屏</t>
  </si>
  <si>
    <t>1.名称：室外P6LED屏
2.规格：P6，2*1.5米、钢构、装饰
3.含安装和相关配件、辅材,相关调试，未详尽处满足图纸设计、满足相关规范要求</t>
  </si>
  <si>
    <t>强力巨彩</t>
  </si>
  <si>
    <t>P6</t>
  </si>
  <si>
    <t>多媒体播放器</t>
  </si>
  <si>
    <t>1.名称：多媒体播放器
2.规格：室外LED屏配套
3.含安装和相关配件、辅材,相关调试，未详尽处满足图纸设计、满足相关规范要求</t>
  </si>
  <si>
    <t>1.名称：光纤收发器
2.规格：室外LED屏配套
3.含安装和相关配件、辅材,相关调试，未详尽处满足图纸设计、满足相关规范要求</t>
  </si>
  <si>
    <t>专用光纤收发器</t>
  </si>
  <si>
    <t>1.名称：UTP5E
2.敷设方式：穿管、桥架内敷设
3.含安装和相关配件、辅材,相关调试，未详尽处满足图纸设计、满足相关规范要求</t>
  </si>
  <si>
    <t>PVC20管</t>
  </si>
  <si>
    <t>1.名称：PVC20管
2.敷设方式：明敷
3.含安装和相关配件、辅材，未详尽处满足图纸设计、满足相关规范要求</t>
  </si>
  <si>
    <t>PVC25管</t>
  </si>
  <si>
    <t>1.名称：PVC25管
2.敷设方式：明敷
3.含安装和相关配件、辅材，未详尽处满足图纸设计、满足相关规范要求</t>
  </si>
  <si>
    <t>十四、社区USB充电系统小计</t>
  </si>
  <si>
    <t>手机充电设备</t>
  </si>
  <si>
    <t>1.名称：手机充电设备
2.规格：室外防水型；无线充电；USB充电
3.未详尽处满足图纸设计、满足相关规范要求</t>
  </si>
  <si>
    <t>YJY3*1.0</t>
  </si>
  <si>
    <t>1.名称：YJY3*1.0
2.规格：穿管、桥架内敷设
3.未详尽处满足图纸设计、满足相关规范要求</t>
  </si>
  <si>
    <t>RVV3*1.0</t>
  </si>
  <si>
    <t>十五、室外综合管网系统小计</t>
  </si>
  <si>
    <t>弱电手孔井</t>
  </si>
  <si>
    <t>1.名称：弱电手孔井
2.规格：600*600*800mm（长*宽*深）
3.未详尽处满足图纸设计、满足相关规范要求</t>
  </si>
  <si>
    <t>座</t>
  </si>
  <si>
    <t>手孔井</t>
  </si>
  <si>
    <t>弱电人孔井</t>
  </si>
  <si>
    <t>1.名称：弱电人孔井
2.规格：1000*900*1400mm（长*宽*深）
3.未详尽处满足图纸设计、满足相关规范要求</t>
  </si>
  <si>
    <t>人孔井</t>
  </si>
  <si>
    <t>七孔梅花管</t>
  </si>
  <si>
    <t>1.名称：七孔梅花管，单孔32
2.含安装和相关配件、辅材试，未详尽处满足图纸设计、满足相关规范要求</t>
  </si>
  <si>
    <t>110双壁波纹管</t>
  </si>
  <si>
    <t>1.名称：110双壁波纹管
2.含安装和相关配件、辅材试，未详尽处满足图纸设计、满足相关规范要求</t>
  </si>
  <si>
    <t>PVC50</t>
  </si>
  <si>
    <t>1.名称：PVC50
2.敷设方式：埋地敷设
3.含安装和相关配件、辅材，未详尽处满足图纸设计、满足相关规范要求</t>
  </si>
  <si>
    <t>PE50</t>
  </si>
  <si>
    <t>SC50</t>
  </si>
  <si>
    <t>1.名称：SC50
2.敷设方式：埋地敷设
3.含安装和相关配件、辅材，未详尽处满足图纸设计、满足相关规范要求</t>
  </si>
  <si>
    <t>挖沟</t>
  </si>
  <si>
    <t>1.名称:土方的开挖
2.含本智能化工程范围内所需的所有土方</t>
  </si>
  <si>
    <t>m3</t>
  </si>
  <si>
    <t>挖沟槽土方</t>
  </si>
  <si>
    <t>回填土</t>
  </si>
  <si>
    <t>1.名称:土方的回填
2.含本智能化工程范围内所需的所有土方</t>
  </si>
  <si>
    <t>回填方</t>
  </si>
  <si>
    <t>十六、各系统接入浩德物业管理平台的软件开发费用</t>
  </si>
  <si>
    <t>项</t>
  </si>
  <si>
    <t>十七、合计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</si>
</sst>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81">
    <font>
      <sz val="11"/>
      <color theme="1"/>
      <name val="宋体"/>
      <charset val="134"/>
      <scheme val="minor"/>
    </font>
    <font>
      <sz val="9"/>
      <color theme="1"/>
      <name val="宋体"/>
      <charset val="134"/>
    </font>
    <font>
      <sz val="10"/>
      <color theme="1"/>
      <name val="宋体"/>
      <charset val="134"/>
    </font>
    <font>
      <sz val="11"/>
      <color theme="1"/>
      <name val="宋体"/>
      <charset val="134"/>
    </font>
    <font>
      <sz val="11"/>
      <name val="宋体"/>
      <charset val="134"/>
    </font>
    <font>
      <sz val="12"/>
      <color theme="1"/>
      <name val="宋体"/>
      <charset val="134"/>
    </font>
    <font>
      <b/>
      <sz val="12"/>
      <name val="宋体"/>
      <charset val="134"/>
    </font>
    <font>
      <b/>
      <sz val="12"/>
      <color theme="1"/>
      <name val="宋体"/>
      <charset val="134"/>
    </font>
    <font>
      <sz val="9"/>
      <name val="宋体"/>
      <charset val="134"/>
    </font>
    <font>
      <b/>
      <sz val="9"/>
      <name val="宋体"/>
      <charset val="134"/>
    </font>
    <font>
      <sz val="10"/>
      <name val="宋体"/>
      <charset val="134"/>
    </font>
    <font>
      <b/>
      <sz val="10"/>
      <color theme="1"/>
      <name val="宋体"/>
      <charset val="134"/>
    </font>
    <font>
      <b/>
      <sz val="10"/>
      <color theme="1"/>
      <name val="宋体"/>
      <charset val="134"/>
      <scheme val="minor"/>
    </font>
    <font>
      <sz val="10"/>
      <color theme="1"/>
      <name val="宋体"/>
      <charset val="134"/>
      <scheme val="minor"/>
    </font>
    <font>
      <b/>
      <sz val="16"/>
      <color theme="1"/>
      <name val="宋体"/>
      <charset val="134"/>
      <scheme val="minor"/>
    </font>
    <font>
      <b/>
      <sz val="10"/>
      <name val="宋体"/>
      <charset val="134"/>
    </font>
    <font>
      <sz val="12"/>
      <name val="宋体"/>
      <charset val="134"/>
    </font>
    <font>
      <b/>
      <sz val="16"/>
      <name val="楷体_GB2312"/>
      <charset val="134"/>
    </font>
    <font>
      <b/>
      <sz val="11"/>
      <name val="宋体"/>
      <charset val="134"/>
    </font>
    <font>
      <sz val="10.5"/>
      <name val="楷体_GB2312"/>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0"/>
      <name val="Helv"/>
      <charset val="134"/>
    </font>
    <font>
      <sz val="12"/>
      <color rgb="FF000000"/>
      <name val="宋体"/>
      <charset val="134"/>
    </font>
    <font>
      <sz val="9"/>
      <color indexed="8"/>
      <name val="宋体"/>
      <charset val="134"/>
    </font>
    <font>
      <sz val="11"/>
      <color indexed="8"/>
      <name val="宋体"/>
      <charset val="134"/>
    </font>
    <font>
      <sz val="11"/>
      <color theme="0"/>
      <name val="宋体"/>
      <charset val="134"/>
      <scheme val="minor"/>
    </font>
    <font>
      <sz val="11"/>
      <color indexed="9"/>
      <name val="宋体"/>
      <charset val="134"/>
    </font>
    <font>
      <sz val="10"/>
      <name val="MS Sans Serif"/>
      <charset val="134"/>
    </font>
    <font>
      <sz val="11"/>
      <color theme="1"/>
      <name val="Tahoma"/>
      <charset val="134"/>
    </font>
    <font>
      <b/>
      <sz val="15"/>
      <color indexed="56"/>
      <name val="宋体"/>
      <charset val="134"/>
    </font>
    <font>
      <b/>
      <sz val="18"/>
      <color indexed="56"/>
      <name val="宋体"/>
      <charset val="134"/>
    </font>
    <font>
      <b/>
      <sz val="13"/>
      <color indexed="56"/>
      <name val="宋体"/>
      <charset val="134"/>
    </font>
    <font>
      <b/>
      <sz val="11"/>
      <color indexed="56"/>
      <name val="宋体"/>
      <charset val="134"/>
    </font>
    <font>
      <b/>
      <sz val="18"/>
      <color theme="3"/>
      <name val="宋体"/>
      <charset val="134"/>
      <scheme val="major"/>
    </font>
    <font>
      <sz val="11"/>
      <color rgb="FF9C0006"/>
      <name val="宋体"/>
      <charset val="134"/>
      <scheme val="minor"/>
    </font>
    <font>
      <sz val="11"/>
      <color indexed="20"/>
      <name val="宋体"/>
      <charset val="134"/>
    </font>
    <font>
      <sz val="11"/>
      <color rgb="FF000000"/>
      <name val="宋体"/>
      <charset val="134"/>
    </font>
    <font>
      <sz val="9"/>
      <color rgb="FF000000"/>
      <name val="宋体"/>
      <charset val="134"/>
    </font>
    <font>
      <sz val="11"/>
      <color rgb="FF006100"/>
      <name val="宋体"/>
      <charset val="134"/>
      <scheme val="minor"/>
    </font>
    <font>
      <sz val="11"/>
      <color indexed="17"/>
      <name val="宋体"/>
      <charset val="134"/>
    </font>
    <font>
      <b/>
      <sz val="11"/>
      <color theme="1"/>
      <name val="宋体"/>
      <charset val="134"/>
      <scheme val="minor"/>
    </font>
    <font>
      <b/>
      <sz val="11"/>
      <color indexed="8"/>
      <name val="宋体"/>
      <charset val="134"/>
    </font>
    <font>
      <b/>
      <sz val="11"/>
      <color rgb="FFFA7D00"/>
      <name val="宋体"/>
      <charset val="134"/>
      <scheme val="minor"/>
    </font>
    <font>
      <b/>
      <sz val="11"/>
      <color indexed="52"/>
      <name val="宋体"/>
      <charset val="134"/>
    </font>
    <font>
      <b/>
      <sz val="11"/>
      <color theme="0"/>
      <name val="宋体"/>
      <charset val="134"/>
      <scheme val="minor"/>
    </font>
    <font>
      <b/>
      <sz val="11"/>
      <color indexed="9"/>
      <name val="宋体"/>
      <charset val="134"/>
    </font>
    <font>
      <i/>
      <sz val="11"/>
      <color rgb="FF7F7F7F"/>
      <name val="宋体"/>
      <charset val="134"/>
      <scheme val="minor"/>
    </font>
    <font>
      <i/>
      <sz val="11"/>
      <color indexed="23"/>
      <name val="宋体"/>
      <charset val="134"/>
    </font>
    <font>
      <sz val="11"/>
      <color rgb="FFFF0000"/>
      <name val="宋体"/>
      <charset val="134"/>
      <scheme val="minor"/>
    </font>
    <font>
      <sz val="11"/>
      <color indexed="10"/>
      <name val="宋体"/>
      <charset val="134"/>
    </font>
    <font>
      <sz val="11"/>
      <color rgb="FFFA7D00"/>
      <name val="宋体"/>
      <charset val="134"/>
      <scheme val="minor"/>
    </font>
    <font>
      <sz val="11"/>
      <color indexed="52"/>
      <name val="宋体"/>
      <charset val="134"/>
    </font>
    <font>
      <sz val="11"/>
      <color rgb="FF9C6500"/>
      <name val="宋体"/>
      <charset val="134"/>
      <scheme val="minor"/>
    </font>
    <font>
      <sz val="11"/>
      <color indexed="60"/>
      <name val="宋体"/>
      <charset val="134"/>
    </font>
    <font>
      <b/>
      <sz val="11"/>
      <color rgb="FF3F3F3F"/>
      <name val="宋体"/>
      <charset val="134"/>
      <scheme val="minor"/>
    </font>
    <font>
      <b/>
      <sz val="11"/>
      <color indexed="63"/>
      <name val="宋体"/>
      <charset val="134"/>
    </font>
    <font>
      <sz val="11"/>
      <color rgb="FF3F3F76"/>
      <name val="宋体"/>
      <charset val="134"/>
      <scheme val="minor"/>
    </font>
    <font>
      <sz val="11"/>
      <color indexed="62"/>
      <name val="宋体"/>
      <charset val="134"/>
    </font>
    <font>
      <sz val="10"/>
      <name val="Geneva"/>
      <charset val="134"/>
    </font>
    <font>
      <sz val="9"/>
      <color theme="1"/>
      <name val="宋体"/>
      <charset val="134"/>
      <scheme val="minor"/>
    </font>
    <font>
      <sz val="12"/>
      <name val="Times New Roman"/>
      <charset val="0"/>
    </font>
  </fonts>
  <fills count="91">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70702230903"/>
        <bgColor indexed="64"/>
      </patternFill>
    </fill>
    <fill>
      <patternFill patternType="solid">
        <fgColor indexed="31"/>
        <bgColor indexed="64"/>
      </patternFill>
    </fill>
    <fill>
      <patternFill patternType="solid">
        <fgColor theme="4" tint="0.799676503799554"/>
        <bgColor indexed="64"/>
      </patternFill>
    </fill>
    <fill>
      <patternFill patternType="solid">
        <fgColor theme="4" tint="0.799737540818506"/>
        <bgColor indexed="64"/>
      </patternFill>
    </fill>
    <fill>
      <patternFill patternType="solid">
        <fgColor theme="5" tint="0.79970702230903"/>
        <bgColor indexed="64"/>
      </patternFill>
    </fill>
    <fill>
      <patternFill patternType="solid">
        <fgColor indexed="45"/>
        <bgColor indexed="64"/>
      </patternFill>
    </fill>
    <fill>
      <patternFill patternType="solid">
        <fgColor theme="5" tint="0.799676503799554"/>
        <bgColor indexed="64"/>
      </patternFill>
    </fill>
    <fill>
      <patternFill patternType="solid">
        <fgColor theme="5" tint="0.799737540818506"/>
        <bgColor indexed="64"/>
      </patternFill>
    </fill>
    <fill>
      <patternFill patternType="solid">
        <fgColor theme="6" tint="0.79970702230903"/>
        <bgColor indexed="64"/>
      </patternFill>
    </fill>
    <fill>
      <patternFill patternType="solid">
        <fgColor indexed="42"/>
        <bgColor indexed="64"/>
      </patternFill>
    </fill>
    <fill>
      <patternFill patternType="solid">
        <fgColor theme="6" tint="0.799676503799554"/>
        <bgColor indexed="64"/>
      </patternFill>
    </fill>
    <fill>
      <patternFill patternType="solid">
        <fgColor theme="6" tint="0.799737540818506"/>
        <bgColor indexed="64"/>
      </patternFill>
    </fill>
    <fill>
      <patternFill patternType="solid">
        <fgColor theme="7" tint="0.79970702230903"/>
        <bgColor indexed="64"/>
      </patternFill>
    </fill>
    <fill>
      <patternFill patternType="solid">
        <fgColor indexed="46"/>
        <bgColor indexed="64"/>
      </patternFill>
    </fill>
    <fill>
      <patternFill patternType="solid">
        <fgColor theme="7" tint="0.799676503799554"/>
        <bgColor indexed="64"/>
      </patternFill>
    </fill>
    <fill>
      <patternFill patternType="solid">
        <fgColor theme="7" tint="0.799737540818506"/>
        <bgColor indexed="64"/>
      </patternFill>
    </fill>
    <fill>
      <patternFill patternType="solid">
        <fgColor theme="8" tint="0.79970702230903"/>
        <bgColor indexed="64"/>
      </patternFill>
    </fill>
    <fill>
      <patternFill patternType="solid">
        <fgColor indexed="27"/>
        <bgColor indexed="64"/>
      </patternFill>
    </fill>
    <fill>
      <patternFill patternType="solid">
        <fgColor theme="8" tint="0.799676503799554"/>
        <bgColor indexed="64"/>
      </patternFill>
    </fill>
    <fill>
      <patternFill patternType="solid">
        <fgColor theme="8" tint="0.799737540818506"/>
        <bgColor indexed="64"/>
      </patternFill>
    </fill>
    <fill>
      <patternFill patternType="solid">
        <fgColor theme="9" tint="0.79970702230903"/>
        <bgColor indexed="64"/>
      </patternFill>
    </fill>
    <fill>
      <patternFill patternType="solid">
        <fgColor indexed="47"/>
        <bgColor indexed="64"/>
      </patternFill>
    </fill>
    <fill>
      <patternFill patternType="solid">
        <fgColor theme="9" tint="0.799676503799554"/>
        <bgColor indexed="64"/>
      </patternFill>
    </fill>
    <fill>
      <patternFill patternType="solid">
        <fgColor theme="9" tint="0.79973754081850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theme="4" tint="0.399700918607135"/>
        <bgColor indexed="64"/>
      </patternFill>
    </fill>
    <fill>
      <patternFill patternType="solid">
        <fgColor indexed="30"/>
        <bgColor indexed="64"/>
      </patternFill>
    </fill>
    <fill>
      <patternFill patternType="solid">
        <fgColor theme="4" tint="0.399670400097659"/>
        <bgColor indexed="64"/>
      </patternFill>
    </fill>
    <fill>
      <patternFill patternType="solid">
        <fgColor theme="4" tint="0.399731437116611"/>
        <bgColor indexed="64"/>
      </patternFill>
    </fill>
    <fill>
      <patternFill patternType="solid">
        <fgColor theme="5" tint="0.399700918607135"/>
        <bgColor indexed="64"/>
      </patternFill>
    </fill>
    <fill>
      <patternFill patternType="solid">
        <fgColor theme="5" tint="0.399670400097659"/>
        <bgColor indexed="64"/>
      </patternFill>
    </fill>
    <fill>
      <patternFill patternType="solid">
        <fgColor theme="5" tint="0.399731437116611"/>
        <bgColor indexed="64"/>
      </patternFill>
    </fill>
    <fill>
      <patternFill patternType="solid">
        <fgColor theme="6" tint="0.399700918607135"/>
        <bgColor indexed="64"/>
      </patternFill>
    </fill>
    <fill>
      <patternFill patternType="solid">
        <fgColor theme="6" tint="0.399670400097659"/>
        <bgColor indexed="64"/>
      </patternFill>
    </fill>
    <fill>
      <patternFill patternType="solid">
        <fgColor theme="6" tint="0.399731437116611"/>
        <bgColor indexed="64"/>
      </patternFill>
    </fill>
    <fill>
      <patternFill patternType="solid">
        <fgColor theme="7" tint="0.399700918607135"/>
        <bgColor indexed="64"/>
      </patternFill>
    </fill>
    <fill>
      <patternFill patternType="solid">
        <fgColor indexed="36"/>
        <bgColor indexed="64"/>
      </patternFill>
    </fill>
    <fill>
      <patternFill patternType="solid">
        <fgColor theme="7" tint="0.399670400097659"/>
        <bgColor indexed="64"/>
      </patternFill>
    </fill>
    <fill>
      <patternFill patternType="solid">
        <fgColor theme="7" tint="0.399731437116611"/>
        <bgColor indexed="64"/>
      </patternFill>
    </fill>
    <fill>
      <patternFill patternType="solid">
        <fgColor theme="8" tint="0.399700918607135"/>
        <bgColor indexed="64"/>
      </patternFill>
    </fill>
    <fill>
      <patternFill patternType="solid">
        <fgColor indexed="49"/>
        <bgColor indexed="64"/>
      </patternFill>
    </fill>
    <fill>
      <patternFill patternType="solid">
        <fgColor theme="8" tint="0.399670400097659"/>
        <bgColor indexed="64"/>
      </patternFill>
    </fill>
    <fill>
      <patternFill patternType="solid">
        <fgColor theme="8" tint="0.399731437116611"/>
        <bgColor indexed="64"/>
      </patternFill>
    </fill>
    <fill>
      <patternFill patternType="solid">
        <fgColor theme="9" tint="0.399700918607135"/>
        <bgColor indexed="64"/>
      </patternFill>
    </fill>
    <fill>
      <patternFill patternType="solid">
        <fgColor indexed="52"/>
        <bgColor indexed="64"/>
      </patternFill>
    </fill>
    <fill>
      <patternFill patternType="solid">
        <fgColor theme="9" tint="0.399670400097659"/>
        <bgColor indexed="64"/>
      </patternFill>
    </fill>
    <fill>
      <patternFill patternType="solid">
        <fgColor theme="9" tint="0.399731437116611"/>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indexed="62"/>
      </bottom>
      <diagonal/>
    </border>
    <border>
      <left/>
      <right/>
      <top/>
      <bottom style="thick">
        <color theme="4" tint="0.499984740745262"/>
      </bottom>
      <diagonal/>
    </border>
    <border>
      <left/>
      <right/>
      <top/>
      <bottom style="thick">
        <color indexed="22"/>
      </bottom>
      <diagonal/>
    </border>
    <border>
      <left/>
      <right/>
      <top/>
      <bottom style="medium">
        <color theme="4" tint="0.399700918607135"/>
      </bottom>
      <diagonal/>
    </border>
    <border>
      <left/>
      <right/>
      <top/>
      <bottom style="medium">
        <color indexed="30"/>
      </bottom>
      <diagonal/>
    </border>
    <border>
      <left/>
      <right/>
      <top/>
      <bottom style="medium">
        <color theme="4" tint="0.399670400097659"/>
      </bottom>
      <diagonal/>
    </border>
    <border>
      <left/>
      <right/>
      <top/>
      <bottom style="medium">
        <color theme="4" tint="0.39973143711661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8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xf numFmtId="0" fontId="40" fillId="0" borderId="0"/>
    <xf numFmtId="0" fontId="41" fillId="0" borderId="0">
      <alignment vertical="center"/>
    </xf>
    <xf numFmtId="0" fontId="16" fillId="0" borderId="0"/>
    <xf numFmtId="0" fontId="42" fillId="0" borderId="0"/>
    <xf numFmtId="0" fontId="16" fillId="0" borderId="0"/>
    <xf numFmtId="0" fontId="16" fillId="0" borderId="0">
      <alignment vertical="center"/>
    </xf>
    <xf numFmtId="0" fontId="43" fillId="0" borderId="0"/>
    <xf numFmtId="0" fontId="0" fillId="33" borderId="0" applyAlignment="0">
      <alignment vertical="center"/>
    </xf>
    <xf numFmtId="0" fontId="44" fillId="34" borderId="0" applyNumberFormat="0" applyBorder="0" applyAlignment="0" applyProtection="0">
      <alignment vertical="center"/>
    </xf>
    <xf numFmtId="0" fontId="0" fillId="35" borderId="0" applyAlignment="0">
      <alignment vertical="center"/>
    </xf>
    <xf numFmtId="0" fontId="0" fillId="36" borderId="0" applyAlignment="0">
      <alignment vertical="center"/>
    </xf>
    <xf numFmtId="0" fontId="0" fillId="37" borderId="0" applyAlignment="0">
      <alignment vertical="center"/>
    </xf>
    <xf numFmtId="0" fontId="44" fillId="38" borderId="0" applyNumberFormat="0" applyBorder="0" applyAlignment="0" applyProtection="0">
      <alignment vertical="center"/>
    </xf>
    <xf numFmtId="0" fontId="0" fillId="39" borderId="0" applyAlignment="0">
      <alignment vertical="center"/>
    </xf>
    <xf numFmtId="0" fontId="0" fillId="40" borderId="0" applyAlignment="0">
      <alignment vertical="center"/>
    </xf>
    <xf numFmtId="0" fontId="0" fillId="41" borderId="0" applyAlignment="0">
      <alignment vertical="center"/>
    </xf>
    <xf numFmtId="0" fontId="44" fillId="42" borderId="0" applyNumberFormat="0" applyBorder="0" applyAlignment="0" applyProtection="0">
      <alignment vertical="center"/>
    </xf>
    <xf numFmtId="0" fontId="0" fillId="43" borderId="0" applyAlignment="0">
      <alignment vertical="center"/>
    </xf>
    <xf numFmtId="0" fontId="0" fillId="44" borderId="0" applyAlignment="0">
      <alignment vertical="center"/>
    </xf>
    <xf numFmtId="0" fontId="0" fillId="45" borderId="0" applyAlignment="0">
      <alignment vertical="center"/>
    </xf>
    <xf numFmtId="0" fontId="44" fillId="46" borderId="0" applyNumberFormat="0" applyBorder="0" applyAlignment="0" applyProtection="0">
      <alignment vertical="center"/>
    </xf>
    <xf numFmtId="0" fontId="0" fillId="47" borderId="0" applyAlignment="0">
      <alignment vertical="center"/>
    </xf>
    <xf numFmtId="0" fontId="0" fillId="48" borderId="0" applyAlignment="0">
      <alignment vertical="center"/>
    </xf>
    <xf numFmtId="0" fontId="0" fillId="49" borderId="0" applyAlignment="0">
      <alignment vertical="center"/>
    </xf>
    <xf numFmtId="0" fontId="44" fillId="50" borderId="0" applyNumberFormat="0" applyBorder="0" applyAlignment="0" applyProtection="0">
      <alignment vertical="center"/>
    </xf>
    <xf numFmtId="0" fontId="0" fillId="51" borderId="0" applyAlignment="0">
      <alignment vertical="center"/>
    </xf>
    <xf numFmtId="0" fontId="0" fillId="52" borderId="0" applyAlignment="0">
      <alignment vertical="center"/>
    </xf>
    <xf numFmtId="0" fontId="0" fillId="53" borderId="0" applyAlignment="0">
      <alignment vertical="center"/>
    </xf>
    <xf numFmtId="0" fontId="44" fillId="54" borderId="0" applyNumberFormat="0" applyBorder="0" applyAlignment="0" applyProtection="0">
      <alignment vertical="center"/>
    </xf>
    <xf numFmtId="0" fontId="0" fillId="55" borderId="0" applyAlignment="0">
      <alignment vertical="center"/>
    </xf>
    <xf numFmtId="0" fontId="0" fillId="56" borderId="0" applyAlignment="0">
      <alignment vertical="center"/>
    </xf>
    <xf numFmtId="0" fontId="0" fillId="11" borderId="0" applyAlignment="0">
      <alignment vertical="center"/>
    </xf>
    <xf numFmtId="0" fontId="44" fillId="57" borderId="0" applyNumberFormat="0" applyBorder="0" applyAlignment="0" applyProtection="0">
      <alignment vertical="center"/>
    </xf>
    <xf numFmtId="0" fontId="0" fillId="15" borderId="0" applyAlignment="0">
      <alignment vertical="center"/>
    </xf>
    <xf numFmtId="0" fontId="44" fillId="58" borderId="0" applyNumberFormat="0" applyBorder="0" applyAlignment="0" applyProtection="0">
      <alignment vertical="center"/>
    </xf>
    <xf numFmtId="0" fontId="0" fillId="19" borderId="0" applyAlignment="0">
      <alignment vertical="center"/>
    </xf>
    <xf numFmtId="0" fontId="44" fillId="59" borderId="0" applyNumberFormat="0" applyBorder="0" applyAlignment="0" applyProtection="0">
      <alignment vertical="center"/>
    </xf>
    <xf numFmtId="0" fontId="0" fillId="23" borderId="0" applyAlignment="0">
      <alignment vertical="center"/>
    </xf>
    <xf numFmtId="0" fontId="0" fillId="27" borderId="0" applyAlignment="0">
      <alignment vertical="center"/>
    </xf>
    <xf numFmtId="0" fontId="0" fillId="31" borderId="0" applyAlignment="0">
      <alignment vertical="center"/>
    </xf>
    <xf numFmtId="0" fontId="44" fillId="60" borderId="0" applyNumberFormat="0" applyBorder="0" applyAlignment="0" applyProtection="0">
      <alignment vertical="center"/>
    </xf>
    <xf numFmtId="0" fontId="45" fillId="61" borderId="0" applyAlignment="0">
      <alignment vertical="center"/>
    </xf>
    <xf numFmtId="0" fontId="46" fillId="62" borderId="0" applyNumberFormat="0" applyBorder="0" applyAlignment="0" applyProtection="0">
      <alignment vertical="center"/>
    </xf>
    <xf numFmtId="0" fontId="45" fillId="63" borderId="0" applyAlignment="0">
      <alignment vertical="center"/>
    </xf>
    <xf numFmtId="0" fontId="45" fillId="64" borderId="0" applyAlignment="0">
      <alignment vertical="center"/>
    </xf>
    <xf numFmtId="0" fontId="45" fillId="65" borderId="0" applyAlignment="0">
      <alignment vertical="center"/>
    </xf>
    <xf numFmtId="0" fontId="46" fillId="58" borderId="0" applyNumberFormat="0" applyBorder="0" applyAlignment="0" applyProtection="0">
      <alignment vertical="center"/>
    </xf>
    <xf numFmtId="0" fontId="45" fillId="66" borderId="0" applyAlignment="0">
      <alignment vertical="center"/>
    </xf>
    <xf numFmtId="0" fontId="45" fillId="67" borderId="0" applyAlignment="0">
      <alignment vertical="center"/>
    </xf>
    <xf numFmtId="0" fontId="45" fillId="68" borderId="0" applyAlignment="0">
      <alignment vertical="center"/>
    </xf>
    <xf numFmtId="0" fontId="46" fillId="59" borderId="0" applyNumberFormat="0" applyBorder="0" applyAlignment="0" applyProtection="0">
      <alignment vertical="center"/>
    </xf>
    <xf numFmtId="0" fontId="45" fillId="69" borderId="0" applyAlignment="0">
      <alignment vertical="center"/>
    </xf>
    <xf numFmtId="0" fontId="45" fillId="70" borderId="0" applyAlignment="0">
      <alignment vertical="center"/>
    </xf>
    <xf numFmtId="0" fontId="45" fillId="71" borderId="0" applyAlignment="0">
      <alignment vertical="center"/>
    </xf>
    <xf numFmtId="0" fontId="46" fillId="72" borderId="0" applyNumberFormat="0" applyBorder="0" applyAlignment="0" applyProtection="0">
      <alignment vertical="center"/>
    </xf>
    <xf numFmtId="0" fontId="45" fillId="73" borderId="0" applyAlignment="0">
      <alignment vertical="center"/>
    </xf>
    <xf numFmtId="0" fontId="45" fillId="74" borderId="0" applyAlignment="0">
      <alignment vertical="center"/>
    </xf>
    <xf numFmtId="0" fontId="45" fillId="75" borderId="0" applyAlignment="0">
      <alignment vertical="center"/>
    </xf>
    <xf numFmtId="0" fontId="46" fillId="76" borderId="0" applyNumberFormat="0" applyBorder="0" applyAlignment="0" applyProtection="0">
      <alignment vertical="center"/>
    </xf>
    <xf numFmtId="0" fontId="45" fillId="77" borderId="0" applyAlignment="0">
      <alignment vertical="center"/>
    </xf>
    <xf numFmtId="0" fontId="45" fillId="78" borderId="0" applyAlignment="0">
      <alignment vertical="center"/>
    </xf>
    <xf numFmtId="0" fontId="45" fillId="79" borderId="0" applyAlignment="0">
      <alignment vertical="center"/>
    </xf>
    <xf numFmtId="0" fontId="46" fillId="80" borderId="0" applyNumberFormat="0" applyBorder="0" applyAlignment="0" applyProtection="0">
      <alignment vertical="center"/>
    </xf>
    <xf numFmtId="0" fontId="45" fillId="81" borderId="0" applyAlignment="0">
      <alignment vertical="center"/>
    </xf>
    <xf numFmtId="0" fontId="45" fillId="82" borderId="0" applyAlignment="0">
      <alignment vertical="center"/>
    </xf>
    <xf numFmtId="0" fontId="47" fillId="0" borderId="0"/>
    <xf numFmtId="0" fontId="4" fillId="0" borderId="0"/>
    <xf numFmtId="9" fontId="48" fillId="0" borderId="0" applyFont="0" applyFill="0" applyBorder="0" applyAlignment="0" applyProtection="0">
      <alignment vertical="center"/>
    </xf>
    <xf numFmtId="0" fontId="26" fillId="0" borderId="23" applyAlignment="0">
      <alignment vertical="center"/>
    </xf>
    <xf numFmtId="0" fontId="49" fillId="0" borderId="24" applyNumberFormat="0" applyFill="0" applyAlignment="0" applyProtection="0">
      <alignment vertical="center"/>
    </xf>
    <xf numFmtId="0" fontId="50" fillId="0" borderId="0" applyNumberFormat="0" applyFill="0" applyBorder="0" applyAlignment="0" applyProtection="0">
      <alignment vertical="center"/>
    </xf>
    <xf numFmtId="0" fontId="27" fillId="0" borderId="25" applyAlignment="0">
      <alignment vertical="center"/>
    </xf>
    <xf numFmtId="0" fontId="51" fillId="0" borderId="26" applyNumberFormat="0" applyFill="0" applyAlignment="0" applyProtection="0">
      <alignment vertical="center"/>
    </xf>
    <xf numFmtId="0" fontId="28" fillId="0" borderId="27" applyAlignment="0">
      <alignment vertical="center"/>
    </xf>
    <xf numFmtId="0" fontId="52" fillId="0" borderId="28" applyNumberFormat="0" applyFill="0" applyAlignment="0" applyProtection="0">
      <alignment vertical="center"/>
    </xf>
    <xf numFmtId="0" fontId="28" fillId="0" borderId="29" applyAlignment="0">
      <alignment vertical="center"/>
    </xf>
    <xf numFmtId="0" fontId="28" fillId="0" borderId="30" applyAlignment="0">
      <alignment vertical="center"/>
    </xf>
    <xf numFmtId="0" fontId="28" fillId="0" borderId="0" applyAlignment="0">
      <alignment vertical="center"/>
    </xf>
    <xf numFmtId="0" fontId="52" fillId="0" borderId="0" applyNumberFormat="0" applyFill="0" applyBorder="0" applyAlignment="0" applyProtection="0">
      <alignment vertical="center"/>
    </xf>
    <xf numFmtId="0" fontId="53" fillId="0" borderId="0" applyAlignment="0">
      <alignment vertical="center"/>
    </xf>
    <xf numFmtId="0" fontId="54" fillId="7" borderId="0" applyAlignment="0">
      <alignment vertical="center"/>
    </xf>
    <xf numFmtId="0" fontId="55" fillId="38" borderId="0" applyNumberFormat="0" applyBorder="0" applyAlignment="0" applyProtection="0">
      <alignment vertical="center"/>
    </xf>
    <xf numFmtId="0" fontId="16" fillId="0" borderId="0">
      <alignment vertical="center"/>
    </xf>
    <xf numFmtId="0" fontId="56" fillId="0" borderId="0"/>
    <xf numFmtId="0" fontId="57" fillId="0" borderId="0"/>
    <xf numFmtId="0" fontId="44" fillId="0" borderId="0">
      <alignment vertical="center"/>
    </xf>
    <xf numFmtId="0" fontId="16" fillId="0" borderId="0">
      <alignment vertical="center"/>
    </xf>
    <xf numFmtId="0" fontId="48" fillId="0" borderId="0"/>
    <xf numFmtId="0" fontId="0" fillId="0" borderId="0"/>
    <xf numFmtId="0" fontId="44" fillId="0" borderId="0" applyAlignment="0"/>
    <xf numFmtId="0" fontId="56" fillId="0" borderId="0">
      <alignment vertical="center"/>
    </xf>
    <xf numFmtId="0" fontId="48" fillId="0" borderId="0">
      <alignment vertical="center"/>
    </xf>
    <xf numFmtId="0" fontId="42" fillId="0" borderId="0">
      <alignment vertical="center"/>
    </xf>
    <xf numFmtId="0" fontId="58" fillId="6" borderId="0" applyAlignment="0">
      <alignment vertical="center"/>
    </xf>
    <xf numFmtId="0" fontId="59" fillId="42" borderId="0" applyNumberFormat="0" applyBorder="0" applyAlignment="0" applyProtection="0">
      <alignment vertical="center"/>
    </xf>
    <xf numFmtId="0" fontId="60" fillId="0" borderId="22" applyAlignment="0">
      <alignment vertical="center"/>
    </xf>
    <xf numFmtId="0" fontId="61" fillId="0" borderId="31" applyNumberFormat="0" applyFill="0" applyAlignment="0" applyProtection="0">
      <alignment vertical="center"/>
    </xf>
    <xf numFmtId="0" fontId="62" fillId="4" borderId="18" applyAlignment="0">
      <alignment vertical="center"/>
    </xf>
    <xf numFmtId="0" fontId="63" fillId="83" borderId="32" applyNumberFormat="0" applyAlignment="0" applyProtection="0">
      <alignment vertical="center"/>
    </xf>
    <xf numFmtId="0" fontId="64" fillId="5" borderId="20" applyAlignment="0">
      <alignment vertical="center"/>
    </xf>
    <xf numFmtId="0" fontId="65" fillId="84" borderId="33" applyNumberFormat="0" applyAlignment="0" applyProtection="0">
      <alignment vertical="center"/>
    </xf>
    <xf numFmtId="0" fontId="66" fillId="0" borderId="0" applyAlignment="0">
      <alignment vertical="center"/>
    </xf>
    <xf numFmtId="0" fontId="67" fillId="0" borderId="0" applyNumberFormat="0" applyFill="0" applyBorder="0" applyAlignment="0" applyProtection="0">
      <alignment vertical="center"/>
    </xf>
    <xf numFmtId="0" fontId="68" fillId="0" borderId="0" applyAlignment="0">
      <alignment vertical="center"/>
    </xf>
    <xf numFmtId="0" fontId="69" fillId="0" borderId="0" applyNumberFormat="0" applyFill="0" applyBorder="0" applyAlignment="0" applyProtection="0">
      <alignment vertical="center"/>
    </xf>
    <xf numFmtId="0" fontId="70" fillId="0" borderId="21" applyAlignment="0">
      <alignment vertical="center"/>
    </xf>
    <xf numFmtId="0" fontId="71" fillId="0" borderId="34" applyNumberFormat="0" applyFill="0" applyAlignment="0" applyProtection="0">
      <alignment vertical="center"/>
    </xf>
    <xf numFmtId="43" fontId="16" fillId="0" borderId="0" applyFont="0" applyFill="0" applyBorder="0" applyAlignment="0" applyProtection="0">
      <alignment vertical="center"/>
    </xf>
    <xf numFmtId="0" fontId="45" fillId="9" borderId="0" applyAlignment="0">
      <alignment vertical="center"/>
    </xf>
    <xf numFmtId="0" fontId="46" fillId="85" borderId="0" applyNumberFormat="0" applyBorder="0" applyAlignment="0" applyProtection="0">
      <alignment vertical="center"/>
    </xf>
    <xf numFmtId="0" fontId="45" fillId="13" borderId="0" applyAlignment="0">
      <alignment vertical="center"/>
    </xf>
    <xf numFmtId="0" fontId="46" fillId="86" borderId="0" applyNumberFormat="0" applyBorder="0" applyAlignment="0" applyProtection="0">
      <alignment vertical="center"/>
    </xf>
    <xf numFmtId="0" fontId="45" fillId="17" borderId="0" applyAlignment="0">
      <alignment vertical="center"/>
    </xf>
    <xf numFmtId="0" fontId="46" fillId="87" borderId="0" applyNumberFormat="0" applyBorder="0" applyAlignment="0" applyProtection="0">
      <alignment vertical="center"/>
    </xf>
    <xf numFmtId="0" fontId="45" fillId="21" borderId="0" applyAlignment="0">
      <alignment vertical="center"/>
    </xf>
    <xf numFmtId="0" fontId="45" fillId="25" borderId="0" applyAlignment="0">
      <alignment vertical="center"/>
    </xf>
    <xf numFmtId="0" fontId="45" fillId="29" borderId="0" applyAlignment="0">
      <alignment vertical="center"/>
    </xf>
    <xf numFmtId="0" fontId="46" fillId="88" borderId="0" applyNumberFormat="0" applyBorder="0" applyAlignment="0" applyProtection="0">
      <alignment vertical="center"/>
    </xf>
    <xf numFmtId="0" fontId="72" fillId="8" borderId="0" applyNumberFormat="0" applyBorder="0" applyAlignment="0" applyProtection="0">
      <alignment vertical="center"/>
    </xf>
    <xf numFmtId="0" fontId="73" fillId="89" borderId="0" applyNumberFormat="0" applyBorder="0" applyAlignment="0" applyProtection="0">
      <alignment vertical="center"/>
    </xf>
    <xf numFmtId="0" fontId="72" fillId="8" borderId="0" applyAlignment="0">
      <alignment vertical="center"/>
    </xf>
    <xf numFmtId="0" fontId="74" fillId="4" borderId="19" applyAlignment="0">
      <alignment vertical="center"/>
    </xf>
    <xf numFmtId="0" fontId="75" fillId="83" borderId="35" applyNumberFormat="0" applyAlignment="0" applyProtection="0">
      <alignment vertical="center"/>
    </xf>
    <xf numFmtId="0" fontId="76" fillId="3" borderId="18" applyAlignment="0">
      <alignment vertical="center"/>
    </xf>
    <xf numFmtId="0" fontId="77" fillId="54" borderId="32" applyNumberFormat="0" applyAlignment="0" applyProtection="0">
      <alignment vertical="center"/>
    </xf>
    <xf numFmtId="0" fontId="78" fillId="0" borderId="0"/>
    <xf numFmtId="0" fontId="41" fillId="0" borderId="0"/>
    <xf numFmtId="0" fontId="78" fillId="0" borderId="0">
      <alignment vertical="center"/>
    </xf>
    <xf numFmtId="0" fontId="0" fillId="2" borderId="15" applyAlignment="0">
      <alignment vertical="center"/>
    </xf>
    <xf numFmtId="0" fontId="16" fillId="90" borderId="36" applyNumberFormat="0" applyFont="0" applyAlignment="0" applyProtection="0">
      <alignment vertical="center"/>
    </xf>
    <xf numFmtId="176" fontId="42" fillId="0" borderId="1">
      <alignment horizontal="right" vertical="center" wrapText="1"/>
    </xf>
    <xf numFmtId="0" fontId="0" fillId="0" borderId="0">
      <alignment vertical="center"/>
    </xf>
    <xf numFmtId="0" fontId="42" fillId="0" borderId="0" applyProtection="0">
      <alignment vertical="center"/>
    </xf>
    <xf numFmtId="0" fontId="79" fillId="0" borderId="0"/>
    <xf numFmtId="0" fontId="0" fillId="0" borderId="0"/>
    <xf numFmtId="0" fontId="16" fillId="0" borderId="0"/>
    <xf numFmtId="0" fontId="80" fillId="0" borderId="0">
      <alignment vertical="center"/>
    </xf>
  </cellStyleXfs>
  <cellXfs count="114">
    <xf numFmtId="0" fontId="0" fillId="0" borderId="0" xfId="0"/>
    <xf numFmtId="0" fontId="1" fillId="0" borderId="0" xfId="0" applyFont="1" applyFill="1" applyAlignment="1">
      <alignment horizontal="center" vertical="center" wrapText="1"/>
    </xf>
    <xf numFmtId="0" fontId="2" fillId="0" borderId="0" xfId="138"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xf>
    <xf numFmtId="43"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43" fontId="5" fillId="0" borderId="0" xfId="0" applyNumberFormat="1" applyFont="1" applyFill="1" applyAlignment="1">
      <alignment horizontal="center" vertical="center" wrapText="1"/>
    </xf>
    <xf numFmtId="43" fontId="7" fillId="0" borderId="0" xfId="0" applyNumberFormat="1" applyFont="1" applyFill="1" applyAlignment="1">
      <alignment horizontal="center" vertical="center" wrapText="1"/>
    </xf>
    <xf numFmtId="0" fontId="8" fillId="0" borderId="1" xfId="0" applyNumberFormat="1"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43" fontId="8" fillId="0" borderId="1" xfId="0" applyNumberFormat="1" applyFont="1" applyFill="1" applyBorder="1" applyAlignment="1">
      <alignment horizontal="center" vertical="center" wrapText="1"/>
    </xf>
    <xf numFmtId="43" fontId="9" fillId="0" borderId="1" xfId="0" applyNumberFormat="1" applyFont="1" applyFill="1" applyBorder="1" applyAlignment="1">
      <alignment horizontal="center" vertical="center" wrapText="1"/>
    </xf>
    <xf numFmtId="43" fontId="9" fillId="0" borderId="2" xfId="0" applyNumberFormat="1" applyFont="1" applyFill="1" applyBorder="1" applyAlignment="1">
      <alignment horizontal="center" vertical="center" wrapText="1"/>
    </xf>
    <xf numFmtId="43" fontId="9" fillId="0" borderId="3" xfId="0" applyNumberFormat="1" applyFont="1" applyFill="1" applyBorder="1" applyAlignment="1">
      <alignment horizontal="center" vertical="center" wrapText="1"/>
    </xf>
    <xf numFmtId="0" fontId="2" fillId="0" borderId="4" xfId="138" applyFont="1" applyFill="1" applyBorder="1" applyAlignment="1">
      <alignment horizontal="center" vertical="center"/>
    </xf>
    <xf numFmtId="0" fontId="2" fillId="0" borderId="5" xfId="138" applyFont="1" applyFill="1" applyBorder="1" applyAlignment="1">
      <alignment horizontal="left" vertical="center"/>
    </xf>
    <xf numFmtId="0" fontId="2" fillId="0" borderId="5" xfId="138" applyFont="1" applyFill="1" applyBorder="1" applyAlignment="1">
      <alignment horizontal="center" vertical="center"/>
    </xf>
    <xf numFmtId="0" fontId="10" fillId="0" borderId="1" xfId="52" applyFont="1" applyFill="1" applyBorder="1" applyAlignment="1">
      <alignment horizontal="center" vertical="center" wrapText="1"/>
    </xf>
    <xf numFmtId="0" fontId="10" fillId="0" borderId="1" xfId="138" applyFont="1" applyFill="1" applyBorder="1" applyAlignment="1">
      <alignment horizontal="center" vertical="center"/>
    </xf>
    <xf numFmtId="43" fontId="2" fillId="0" borderId="1" xfId="138" applyNumberFormat="1" applyFont="1" applyFill="1" applyBorder="1" applyAlignment="1">
      <alignment horizontal="center" vertical="center"/>
    </xf>
    <xf numFmtId="0" fontId="2" fillId="0" borderId="1" xfId="138" applyFont="1" applyFill="1" applyBorder="1" applyAlignment="1">
      <alignment horizontal="center" vertical="center"/>
    </xf>
    <xf numFmtId="0" fontId="2" fillId="0" borderId="1" xfId="138" applyFont="1" applyFill="1" applyBorder="1" applyAlignment="1">
      <alignment horizontal="left" vertical="center"/>
    </xf>
    <xf numFmtId="43" fontId="10"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177" fontId="2" fillId="0" borderId="1" xfId="54" applyNumberFormat="1" applyFont="1" applyFill="1" applyBorder="1" applyAlignment="1">
      <alignment horizontal="center" vertical="center" wrapText="1" shrinkToFit="1"/>
    </xf>
    <xf numFmtId="0" fontId="2" fillId="0" borderId="1" xfId="138" applyFont="1" applyFill="1" applyBorder="1" applyAlignment="1">
      <alignment horizontal="center" vertical="center" wrapText="1"/>
    </xf>
    <xf numFmtId="0" fontId="2" fillId="0" borderId="1" xfId="52" applyFont="1" applyFill="1" applyBorder="1" applyAlignment="1">
      <alignment horizontal="center" vertical="center" wrapText="1"/>
    </xf>
    <xf numFmtId="43" fontId="10" fillId="0" borderId="1" xfId="138" applyNumberFormat="1" applyFont="1" applyFill="1" applyBorder="1" applyAlignment="1">
      <alignment horizontal="center" vertical="center"/>
    </xf>
    <xf numFmtId="0" fontId="10" fillId="0" borderId="1" xfId="52" applyFont="1" applyFill="1" applyBorder="1" applyAlignment="1">
      <alignment horizontal="left" vertical="center" wrapText="1"/>
    </xf>
    <xf numFmtId="0" fontId="10" fillId="0" borderId="1" xfId="138" applyFont="1" applyFill="1" applyBorder="1" applyAlignment="1">
      <alignment horizontal="left" vertical="center" wrapText="1"/>
    </xf>
    <xf numFmtId="177" fontId="10" fillId="0" borderId="1" xfId="54" applyNumberFormat="1" applyFont="1" applyFill="1" applyBorder="1" applyAlignment="1">
      <alignment horizontal="center" vertical="center" wrapText="1" shrinkToFit="1"/>
    </xf>
    <xf numFmtId="0" fontId="10" fillId="0" borderId="3" xfId="138" applyFont="1" applyFill="1" applyBorder="1" applyAlignment="1">
      <alignment horizontal="center" vertical="center"/>
    </xf>
    <xf numFmtId="0" fontId="10" fillId="0" borderId="3" xfId="52" applyFont="1" applyFill="1" applyBorder="1" applyAlignment="1">
      <alignment horizontal="center" vertical="center" wrapText="1"/>
    </xf>
    <xf numFmtId="0" fontId="10" fillId="0" borderId="2" xfId="52" applyFont="1" applyFill="1" applyBorder="1" applyAlignment="1">
      <alignment horizontal="left" vertical="center" wrapText="1"/>
    </xf>
    <xf numFmtId="0" fontId="10" fillId="0" borderId="2" xfId="52" applyFont="1" applyFill="1" applyBorder="1" applyAlignment="1">
      <alignment horizontal="center" vertical="center" wrapText="1"/>
    </xf>
    <xf numFmtId="0" fontId="10" fillId="0" borderId="2" xfId="138" applyFont="1" applyFill="1" applyBorder="1" applyAlignment="1">
      <alignment horizontal="center" vertical="center"/>
    </xf>
    <xf numFmtId="0" fontId="10" fillId="0" borderId="3" xfId="52" applyFont="1" applyFill="1" applyBorder="1" applyAlignment="1">
      <alignment horizontal="left" vertical="center" wrapText="1"/>
    </xf>
    <xf numFmtId="0" fontId="10" fillId="0" borderId="1" xfId="138" applyFont="1" applyFill="1" applyBorder="1" applyAlignment="1">
      <alignment horizontal="center" vertical="center" wrapText="1"/>
    </xf>
    <xf numFmtId="43" fontId="2" fillId="0" borderId="1" xfId="138" applyNumberFormat="1" applyFont="1" applyFill="1" applyBorder="1" applyAlignment="1">
      <alignment horizontal="center" vertical="center" wrapText="1"/>
    </xf>
    <xf numFmtId="0" fontId="7" fillId="0" borderId="0" xfId="0" applyFont="1" applyFill="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43" fontId="11" fillId="0" borderId="1" xfId="138" applyNumberFormat="1" applyFont="1" applyFill="1" applyBorder="1" applyAlignment="1">
      <alignment horizontal="center" vertical="center"/>
    </xf>
    <xf numFmtId="0" fontId="2" fillId="0" borderId="0" xfId="138" applyFont="1" applyFill="1" applyAlignment="1">
      <alignment horizontal="center" vertical="center" wrapText="1"/>
    </xf>
    <xf numFmtId="0" fontId="2" fillId="0" borderId="2" xfId="138" applyFont="1" applyFill="1" applyBorder="1" applyAlignment="1">
      <alignment horizontal="center" vertical="center" wrapText="1"/>
    </xf>
    <xf numFmtId="0" fontId="2" fillId="0" borderId="2" xfId="138" applyFont="1" applyFill="1" applyBorder="1" applyAlignment="1">
      <alignment horizontal="center" vertical="center"/>
    </xf>
    <xf numFmtId="0" fontId="2" fillId="0" borderId="3" xfId="138" applyFont="1" applyFill="1" applyBorder="1" applyAlignment="1">
      <alignment horizontal="center" vertical="center" wrapText="1"/>
    </xf>
    <xf numFmtId="0" fontId="2" fillId="0" borderId="3" xfId="138"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8" fontId="10" fillId="0" borderId="1" xfId="138"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10" fillId="0" borderId="1" xfId="138" applyNumberFormat="1" applyFont="1" applyFill="1" applyBorder="1" applyAlignment="1">
      <alignment horizontal="left" vertical="center"/>
    </xf>
    <xf numFmtId="176" fontId="10" fillId="0" borderId="1" xfId="138" applyNumberFormat="1" applyFont="1" applyFill="1" applyBorder="1" applyAlignment="1">
      <alignment horizontal="center" vertical="center"/>
    </xf>
    <xf numFmtId="0" fontId="10" fillId="0" borderId="1" xfId="0" applyFont="1" applyFill="1" applyBorder="1" applyAlignment="1">
      <alignment horizontal="left" vertical="center"/>
    </xf>
    <xf numFmtId="43" fontId="2" fillId="0" borderId="1" xfId="0" applyNumberFormat="1" applyFont="1" applyFill="1" applyBorder="1" applyAlignment="1">
      <alignment horizontal="center" vertical="center"/>
    </xf>
    <xf numFmtId="0" fontId="10" fillId="0" borderId="3" xfId="55" applyFont="1" applyFill="1" applyBorder="1" applyAlignment="1">
      <alignment horizontal="left" vertical="center" wrapText="1"/>
    </xf>
    <xf numFmtId="178" fontId="10" fillId="0" borderId="3" xfId="138" applyNumberFormat="1" applyFont="1" applyFill="1" applyBorder="1" applyAlignment="1">
      <alignment horizontal="center" vertical="center" wrapText="1"/>
    </xf>
    <xf numFmtId="178" fontId="10" fillId="0" borderId="3" xfId="138" applyNumberFormat="1" applyFont="1" applyFill="1" applyBorder="1" applyAlignment="1">
      <alignment horizontal="center" vertical="center"/>
    </xf>
    <xf numFmtId="178" fontId="10" fillId="0" borderId="1" xfId="138" applyNumberFormat="1" applyFont="1" applyFill="1" applyBorder="1" applyAlignment="1">
      <alignment horizontal="center" vertical="center" wrapText="1"/>
    </xf>
    <xf numFmtId="0" fontId="10" fillId="0" borderId="1" xfId="55" applyFont="1" applyFill="1" applyBorder="1" applyAlignment="1">
      <alignment horizontal="left" vertical="center" wrapText="1"/>
    </xf>
    <xf numFmtId="43" fontId="2" fillId="0" borderId="2" xfId="138"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0" fillId="0" borderId="12" xfId="183" applyFont="1" applyFill="1" applyBorder="1" applyAlignment="1">
      <alignment horizontal="center" vertical="center" wrapText="1"/>
    </xf>
    <xf numFmtId="0" fontId="10" fillId="0" borderId="13" xfId="183" applyFont="1" applyFill="1" applyBorder="1" applyAlignment="1">
      <alignment horizontal="center" vertical="center" wrapText="1"/>
    </xf>
    <xf numFmtId="0" fontId="2" fillId="0" borderId="14" xfId="138" applyFont="1" applyFill="1" applyBorder="1" applyAlignment="1">
      <alignment horizontal="center" vertical="center"/>
    </xf>
    <xf numFmtId="0" fontId="2" fillId="0" borderId="0" xfId="0" applyFont="1" applyFill="1" applyAlignment="1">
      <alignment horizontal="left" vertical="center" wrapText="1"/>
    </xf>
    <xf numFmtId="0" fontId="10" fillId="0" borderId="0" xfId="0" applyFont="1" applyFill="1" applyAlignment="1">
      <alignment horizontal="center" vertical="center"/>
    </xf>
    <xf numFmtId="43"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12" fillId="0" borderId="0" xfId="0" applyFont="1"/>
    <xf numFmtId="0" fontId="13" fillId="0" borderId="0" xfId="0" applyFont="1"/>
    <xf numFmtId="43" fontId="13" fillId="0" borderId="0" xfId="0" applyNumberFormat="1" applyFont="1"/>
    <xf numFmtId="0" fontId="14" fillId="0" borderId="0" xfId="0" applyFont="1" applyBorder="1" applyAlignment="1">
      <alignment horizontal="center" vertical="center"/>
    </xf>
    <xf numFmtId="43" fontId="14" fillId="0" borderId="0" xfId="0" applyNumberFormat="1" applyFont="1" applyBorder="1" applyAlignment="1">
      <alignment horizontal="center" vertical="center"/>
    </xf>
    <xf numFmtId="0" fontId="12" fillId="0" borderId="1" xfId="0" applyFont="1" applyBorder="1" applyAlignment="1">
      <alignment horizontal="center" vertical="center"/>
    </xf>
    <xf numFmtId="0" fontId="15" fillId="0" borderId="1" xfId="0" applyNumberFormat="1" applyFont="1" applyFill="1" applyBorder="1" applyAlignment="1" applyProtection="1">
      <alignment horizontal="center" vertical="center" wrapText="1"/>
    </xf>
    <xf numFmtId="43" fontId="15" fillId="0" borderId="1" xfId="0"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43" fontId="13" fillId="0" borderId="1" xfId="0" applyNumberFormat="1" applyFont="1" applyBorder="1" applyAlignment="1">
      <alignment horizontal="center" vertical="center"/>
    </xf>
    <xf numFmtId="0" fontId="10" fillId="0" borderId="1" xfId="0" applyNumberFormat="1" applyFont="1" applyFill="1" applyBorder="1" applyAlignment="1" applyProtection="1">
      <alignment horizontal="center" vertical="center" wrapText="1"/>
    </xf>
    <xf numFmtId="0" fontId="12" fillId="0" borderId="1" xfId="0" applyFont="1" applyBorder="1" applyAlignment="1">
      <alignment horizontal="left" vertical="center"/>
    </xf>
    <xf numFmtId="43" fontId="12" fillId="0" borderId="1" xfId="0" applyNumberFormat="1" applyFont="1" applyBorder="1" applyAlignment="1">
      <alignment horizontal="center" vertical="center"/>
    </xf>
    <xf numFmtId="9" fontId="13" fillId="0" borderId="0" xfId="0" applyNumberFormat="1" applyFont="1"/>
    <xf numFmtId="0" fontId="16" fillId="0" borderId="0" xfId="0" applyFont="1" applyFill="1" applyBorder="1" applyAlignment="1">
      <alignment vertical="center"/>
    </xf>
    <xf numFmtId="0" fontId="16" fillId="0" borderId="0" xfId="0" applyNumberFormat="1" applyFont="1" applyFill="1" applyBorder="1" applyAlignment="1">
      <alignment vertical="center" wrapText="1"/>
    </xf>
    <xf numFmtId="0" fontId="17" fillId="0" borderId="0" xfId="0" applyFont="1" applyFill="1" applyAlignment="1">
      <alignment horizontal="center" vertical="center"/>
    </xf>
    <xf numFmtId="49" fontId="18" fillId="0" borderId="1" xfId="180" applyNumberFormat="1" applyFont="1" applyFill="1" applyBorder="1" applyAlignment="1" applyProtection="1">
      <alignment horizontal="left" vertical="center"/>
    </xf>
    <xf numFmtId="49" fontId="18" fillId="0" borderId="1" xfId="180" applyNumberFormat="1" applyFont="1" applyFill="1" applyBorder="1" applyAlignment="1" applyProtection="1">
      <alignment horizontal="left" vertical="center" wrapText="1"/>
    </xf>
    <xf numFmtId="0" fontId="17" fillId="0" borderId="0" xfId="0" applyFont="1" applyFill="1" applyBorder="1" applyAlignment="1">
      <alignment horizontal="center" vertical="center"/>
    </xf>
    <xf numFmtId="0" fontId="10" fillId="0" borderId="1" xfId="181" applyFont="1" applyFill="1" applyBorder="1" applyAlignment="1" applyProtection="1">
      <alignment horizontal="center" vertical="center"/>
    </xf>
    <xf numFmtId="0" fontId="10" fillId="0" borderId="1" xfId="180" applyNumberFormat="1" applyFont="1" applyFill="1" applyBorder="1" applyAlignment="1" applyProtection="1">
      <alignment horizontal="left" vertical="center" wrapText="1"/>
    </xf>
    <xf numFmtId="0" fontId="19" fillId="0" borderId="0" xfId="0" applyNumberFormat="1" applyFont="1" applyFill="1" applyBorder="1" applyAlignment="1">
      <alignment horizontal="justify" vertical="center" wrapText="1"/>
    </xf>
    <xf numFmtId="0" fontId="20" fillId="0" borderId="1" xfId="136" applyNumberFormat="1" applyFont="1" applyFill="1" applyBorder="1" applyAlignment="1" applyProtection="1">
      <alignment horizontal="justify" vertical="center" wrapText="1"/>
    </xf>
    <xf numFmtId="0" fontId="10" fillId="0" borderId="1" xfId="182" applyNumberFormat="1" applyFont="1" applyFill="1" applyBorder="1" applyAlignment="1" applyProtection="1">
      <alignment horizontal="center" vertical="center"/>
    </xf>
    <xf numFmtId="0" fontId="10" fillId="0" borderId="1" xfId="132" applyNumberFormat="1" applyFont="1" applyFill="1" applyBorder="1" applyAlignment="1" applyProtection="1">
      <alignment vertical="center" wrapText="1"/>
    </xf>
    <xf numFmtId="0" fontId="19" fillId="0" borderId="0" xfId="0" applyNumberFormat="1" applyFont="1" applyFill="1" applyBorder="1" applyAlignment="1">
      <alignment horizontal="left" vertical="center" wrapText="1"/>
    </xf>
    <xf numFmtId="0" fontId="10" fillId="0" borderId="1" xfId="132" applyNumberFormat="1" applyFont="1" applyFill="1" applyBorder="1" applyAlignment="1" applyProtection="1">
      <alignment horizontal="left" vertical="center" wrapText="1"/>
    </xf>
    <xf numFmtId="0" fontId="10" fillId="0" borderId="1" xfId="180" applyNumberFormat="1" applyFont="1" applyFill="1" applyBorder="1" applyAlignment="1" applyProtection="1">
      <alignment horizontal="center" vertical="center" wrapText="1"/>
    </xf>
    <xf numFmtId="0" fontId="18" fillId="0" borderId="0" xfId="0" applyFont="1" applyFill="1" applyAlignment="1">
      <alignment horizontal="left" vertical="center"/>
    </xf>
  </cellXfs>
  <cellStyles count="1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_ET_STYLE_NoName_00_ 2" xfId="50"/>
    <cellStyle name="_ET_STYLE_NoName_00_ 3" xfId="51"/>
    <cellStyle name="0,0_x000d__x000a_NA_x000d__x000a_" xfId="52"/>
    <cellStyle name="0,0_x000d__x000a_NA_x000d__x000a_ 11" xfId="53"/>
    <cellStyle name="0,0_x000d__x000a_NA_x000d__x000a_ 2" xfId="54"/>
    <cellStyle name="0,0_x000d__x000a_NA_x000d__x000a_ 3" xfId="55"/>
    <cellStyle name="0,0_x000d__x000a_NA_x000d__x000a_ 4" xfId="56"/>
    <cellStyle name="20% - 强调文字颜色 1 2" xfId="57"/>
    <cellStyle name="20% - 强调文字颜色 1 2 2" xfId="58"/>
    <cellStyle name="20% - 强调文字颜色 1 2 3" xfId="59"/>
    <cellStyle name="20% - 强调文字颜色 1 2 5" xfId="60"/>
    <cellStyle name="20% - 强调文字颜色 2 2" xfId="61"/>
    <cellStyle name="20% - 强调文字颜色 2 2 2" xfId="62"/>
    <cellStyle name="20% - 强调文字颜色 2 2 3" xfId="63"/>
    <cellStyle name="20% - 强调文字颜色 2 2 5" xfId="64"/>
    <cellStyle name="20% - 强调文字颜色 3 2" xfId="65"/>
    <cellStyle name="20% - 强调文字颜色 3 2 2" xfId="66"/>
    <cellStyle name="20% - 强调文字颜色 3 2 3" xfId="67"/>
    <cellStyle name="20% - 强调文字颜色 3 2 5" xfId="68"/>
    <cellStyle name="20% - 强调文字颜色 4 2" xfId="69"/>
    <cellStyle name="20% - 强调文字颜色 4 2 2" xfId="70"/>
    <cellStyle name="20% - 强调文字颜色 4 2 3" xfId="71"/>
    <cellStyle name="20% - 强调文字颜色 4 2 5" xfId="72"/>
    <cellStyle name="20% - 强调文字颜色 5 2" xfId="73"/>
    <cellStyle name="20% - 强调文字颜色 5 2 2" xfId="74"/>
    <cellStyle name="20% - 强调文字颜色 5 2 3" xfId="75"/>
    <cellStyle name="20% - 强调文字颜色 5 2 5" xfId="76"/>
    <cellStyle name="20% - 强调文字颜色 6 2" xfId="77"/>
    <cellStyle name="20% - 强调文字颜色 6 2 2" xfId="78"/>
    <cellStyle name="20% - 强调文字颜色 6 2 3" xfId="79"/>
    <cellStyle name="20% - 强调文字颜色 6 2 5" xfId="80"/>
    <cellStyle name="40% - 强调文字颜色 1 2" xfId="81"/>
    <cellStyle name="40% - 强调文字颜色 1 2 2" xfId="82"/>
    <cellStyle name="40% - 强调文字颜色 2 2" xfId="83"/>
    <cellStyle name="40% - 强调文字颜色 2 2 2" xfId="84"/>
    <cellStyle name="40% - 强调文字颜色 3 2" xfId="85"/>
    <cellStyle name="40% - 强调文字颜色 3 2 2" xfId="86"/>
    <cellStyle name="40% - 强调文字颜色 4 2" xfId="87"/>
    <cellStyle name="40% - 强调文字颜色 5 2" xfId="88"/>
    <cellStyle name="40% - 强调文字颜色 6 2" xfId="89"/>
    <cellStyle name="40% - 强调文字颜色 6 2 2" xfId="90"/>
    <cellStyle name="60% - 强调文字颜色 1 2" xfId="91"/>
    <cellStyle name="60% - 强调文字颜色 1 2 2" xfId="92"/>
    <cellStyle name="60% - 强调文字颜色 1 2 3" xfId="93"/>
    <cellStyle name="60% - 强调文字颜色 1 2 5" xfId="94"/>
    <cellStyle name="60% - 强调文字颜色 2 2" xfId="95"/>
    <cellStyle name="60% - 强调文字颜色 2 2 2" xfId="96"/>
    <cellStyle name="60% - 强调文字颜色 2 2 3" xfId="97"/>
    <cellStyle name="60% - 强调文字颜色 2 2 5" xfId="98"/>
    <cellStyle name="60% - 强调文字颜色 3 2" xfId="99"/>
    <cellStyle name="60% - 强调文字颜色 3 2 2" xfId="100"/>
    <cellStyle name="60% - 强调文字颜色 3 2 3" xfId="101"/>
    <cellStyle name="60% - 强调文字颜色 3 2 5" xfId="102"/>
    <cellStyle name="60% - 强调文字颜色 4 2" xfId="103"/>
    <cellStyle name="60% - 强调文字颜色 4 2 2" xfId="104"/>
    <cellStyle name="60% - 强调文字颜色 4 2 3" xfId="105"/>
    <cellStyle name="60% - 强调文字颜色 4 2 5" xfId="106"/>
    <cellStyle name="60% - 强调文字颜色 5 2" xfId="107"/>
    <cellStyle name="60% - 强调文字颜色 5 2 2" xfId="108"/>
    <cellStyle name="60% - 强调文字颜色 5 2 3" xfId="109"/>
    <cellStyle name="60% - 强调文字颜色 5 2 5" xfId="110"/>
    <cellStyle name="60% - 强调文字颜色 6 2" xfId="111"/>
    <cellStyle name="60% - 强调文字颜色 6 2 2" xfId="112"/>
    <cellStyle name="60% - 强调文字颜色 6 2 3" xfId="113"/>
    <cellStyle name="60% - 强调文字颜色 6 2 5" xfId="114"/>
    <cellStyle name="Normal_报价单98" xfId="115"/>
    <cellStyle name="百分比 2" xfId="116"/>
    <cellStyle name="百分比 3" xfId="117"/>
    <cellStyle name="标题 1 2" xfId="118"/>
    <cellStyle name="标题 1 2 2" xfId="119"/>
    <cellStyle name="标题 10" xfId="120"/>
    <cellStyle name="标题 2 2" xfId="121"/>
    <cellStyle name="标题 2 2 2" xfId="122"/>
    <cellStyle name="标题 3 2" xfId="123"/>
    <cellStyle name="标题 3 2 2" xfId="124"/>
    <cellStyle name="标题 3 2 3" xfId="125"/>
    <cellStyle name="标题 3 2 5" xfId="126"/>
    <cellStyle name="标题 4 2" xfId="127"/>
    <cellStyle name="标题 4 2 2" xfId="128"/>
    <cellStyle name="标题 5" xfId="129"/>
    <cellStyle name="差 2" xfId="130"/>
    <cellStyle name="差 2 2" xfId="131"/>
    <cellStyle name="常规 10" xfId="132"/>
    <cellStyle name="常规 10 2 2 2 2" xfId="133"/>
    <cellStyle name="常规 10 3" xfId="134"/>
    <cellStyle name="常规 10 6 2" xfId="135"/>
    <cellStyle name="常规 11" xfId="136"/>
    <cellStyle name="常规 16" xfId="137"/>
    <cellStyle name="常规 17" xfId="138"/>
    <cellStyle name="常规 2 2 2" xfId="139"/>
    <cellStyle name="常规 2 2 4" xfId="140"/>
    <cellStyle name="常规 2 4" xfId="141"/>
    <cellStyle name="常规 3 2 3" xfId="142"/>
    <cellStyle name="好 2" xfId="143"/>
    <cellStyle name="好 2 2" xfId="144"/>
    <cellStyle name="汇总 2" xfId="145"/>
    <cellStyle name="汇总 2 2" xfId="146"/>
    <cellStyle name="计算 2" xfId="147"/>
    <cellStyle name="计算 2 2" xfId="148"/>
    <cellStyle name="检查单元格 2" xfId="149"/>
    <cellStyle name="检查单元格 2 2" xfId="150"/>
    <cellStyle name="解释性文本 2" xfId="151"/>
    <cellStyle name="解释性文本 2 2" xfId="152"/>
    <cellStyle name="警告文本 2" xfId="153"/>
    <cellStyle name="警告文本 2 2" xfId="154"/>
    <cellStyle name="链接单元格 2" xfId="155"/>
    <cellStyle name="链接单元格 2 2" xfId="156"/>
    <cellStyle name="千位分隔 3" xfId="157"/>
    <cellStyle name="强调文字颜色 1 2" xfId="158"/>
    <cellStyle name="强调文字颜色 1 2 2" xfId="159"/>
    <cellStyle name="强调文字颜色 2 2" xfId="160"/>
    <cellStyle name="强调文字颜色 2 2 2" xfId="161"/>
    <cellStyle name="强调文字颜色 3 2" xfId="162"/>
    <cellStyle name="强调文字颜色 3 2 2" xfId="163"/>
    <cellStyle name="强调文字颜色 4 2" xfId="164"/>
    <cellStyle name="强调文字颜色 5 2" xfId="165"/>
    <cellStyle name="强调文字颜色 6 2" xfId="166"/>
    <cellStyle name="强调文字颜色 6 2 2" xfId="167"/>
    <cellStyle name="适中 10" xfId="168"/>
    <cellStyle name="适中 2 2" xfId="169"/>
    <cellStyle name="适中 2 4" xfId="170"/>
    <cellStyle name="输出 2" xfId="171"/>
    <cellStyle name="输出 2 2" xfId="172"/>
    <cellStyle name="输入 2" xfId="173"/>
    <cellStyle name="输入 2 2" xfId="174"/>
    <cellStyle name="样式 1" xfId="175"/>
    <cellStyle name="样式 1 3 2" xfId="176"/>
    <cellStyle name="样式 1 4" xfId="177"/>
    <cellStyle name="注释 2" xfId="178"/>
    <cellStyle name="注释 2 2" xfId="179"/>
    <cellStyle name="表体数字 3 2 6 6" xfId="180"/>
    <cellStyle name="常规 144 4" xfId="181"/>
    <cellStyle name="?餑_x005f_x005f_x005f_x000c_睨_x005f_x005f_x005f_x0017__x005f_x005f_x005f_x000d_帼U_x005f_x005f_x005f_x0001_0_x005f_x005f_x005f_x0005_j'_x005f_x005f_x005f_x0007__x005f_x005f_x005f_x0001__x005f_x005f_x005f_x0001_ 3" xfId="182"/>
    <cellStyle name="Normal" xfId="183"/>
    <cellStyle name="常规 3" xfId="184"/>
    <cellStyle name="0,0_x000d__x000a_NA_x000d__x000a_ 10" xfId="185"/>
    <cellStyle name="0,0&#13;&#10;NA&#13;&#10;" xfId="186"/>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B27" sqref="B27"/>
    </sheetView>
  </sheetViews>
  <sheetFormatPr defaultColWidth="8.75" defaultRowHeight="14.25" outlineLevelCol="3"/>
  <cols>
    <col min="1" max="1" width="5.63333333333333" style="98" customWidth="1"/>
    <col min="2" max="2" width="82.1333333333333" style="98" customWidth="1"/>
    <col min="3" max="3" width="9" style="98"/>
    <col min="4" max="4" width="9" style="98" customWidth="1"/>
    <col min="5" max="31" width="9" style="98"/>
    <col min="32" max="16384" width="8.75" style="98"/>
  </cols>
  <sheetData>
    <row r="1" s="98" customFormat="1" ht="25" customHeight="1" spans="1:2">
      <c r="A1" s="100" t="s">
        <v>0</v>
      </c>
      <c r="B1" s="100"/>
    </row>
    <row r="2" s="99" customFormat="1" ht="23" customHeight="1" spans="1:4">
      <c r="A2" s="101" t="s">
        <v>1</v>
      </c>
      <c r="B2" s="102"/>
      <c r="D2" s="103"/>
    </row>
    <row r="3" s="99" customFormat="1" ht="23" customHeight="1" spans="1:4">
      <c r="A3" s="104">
        <v>1</v>
      </c>
      <c r="B3" s="105" t="s">
        <v>2</v>
      </c>
      <c r="D3" s="106"/>
    </row>
    <row r="4" s="99" customFormat="1" ht="73" customHeight="1" spans="1:4">
      <c r="A4" s="104">
        <v>2</v>
      </c>
      <c r="B4" s="107" t="s">
        <v>3</v>
      </c>
      <c r="D4" s="106"/>
    </row>
    <row r="5" s="99" customFormat="1" ht="28" customHeight="1" spans="1:4">
      <c r="A5" s="101" t="s">
        <v>4</v>
      </c>
      <c r="B5" s="102"/>
      <c r="D5" s="106"/>
    </row>
    <row r="6" s="99" customFormat="1" ht="71" customHeight="1" spans="1:4">
      <c r="A6" s="108">
        <v>1</v>
      </c>
      <c r="B6" s="109" t="s">
        <v>5</v>
      </c>
      <c r="D6" s="106"/>
    </row>
    <row r="7" s="99" customFormat="1" ht="57" customHeight="1" spans="1:4">
      <c r="A7" s="108">
        <v>2</v>
      </c>
      <c r="B7" s="109" t="s">
        <v>6</v>
      </c>
      <c r="D7" s="106"/>
    </row>
    <row r="8" s="99" customFormat="1" ht="45" customHeight="1" spans="1:4">
      <c r="A8" s="108">
        <v>3</v>
      </c>
      <c r="B8" s="109" t="s">
        <v>7</v>
      </c>
      <c r="D8" s="106"/>
    </row>
    <row r="9" s="99" customFormat="1" ht="66" customHeight="1" spans="1:4">
      <c r="A9" s="108">
        <v>4</v>
      </c>
      <c r="B9" s="109" t="s">
        <v>8</v>
      </c>
      <c r="D9" s="110"/>
    </row>
    <row r="10" s="98" customFormat="1" ht="54" customHeight="1" spans="1:4">
      <c r="A10" s="108">
        <v>5</v>
      </c>
      <c r="B10" s="111" t="s">
        <v>9</v>
      </c>
      <c r="D10" s="110"/>
    </row>
    <row r="11" s="98" customFormat="1" ht="59" customHeight="1" spans="1:2">
      <c r="A11" s="108">
        <v>6</v>
      </c>
      <c r="B11" s="111" t="s">
        <v>10</v>
      </c>
    </row>
    <row r="12" s="98" customFormat="1" ht="44" customHeight="1" spans="1:2">
      <c r="A12" s="108">
        <v>7</v>
      </c>
      <c r="B12" s="111" t="s">
        <v>11</v>
      </c>
    </row>
    <row r="13" s="98" customFormat="1" ht="24" customHeight="1" spans="1:2">
      <c r="A13" s="108">
        <v>8</v>
      </c>
      <c r="B13" s="111" t="s">
        <v>12</v>
      </c>
    </row>
    <row r="14" s="98" customFormat="1" spans="1:2">
      <c r="A14" s="101" t="s">
        <v>13</v>
      </c>
      <c r="B14" s="102"/>
    </row>
    <row r="15" s="98" customFormat="1" ht="32" customHeight="1" spans="1:2">
      <c r="A15" s="108">
        <v>1</v>
      </c>
      <c r="B15" s="105" t="s">
        <v>14</v>
      </c>
    </row>
    <row r="16" s="98" customFormat="1" ht="22" customHeight="1" spans="1:2">
      <c r="A16" s="101" t="s">
        <v>15</v>
      </c>
      <c r="B16" s="102"/>
    </row>
    <row r="17" s="98" customFormat="1" ht="18" customHeight="1" spans="1:2">
      <c r="A17" s="112">
        <v>1</v>
      </c>
      <c r="B17" s="105" t="s">
        <v>16</v>
      </c>
    </row>
    <row r="18" s="98" customFormat="1" ht="18" customHeight="1" spans="1:2">
      <c r="A18" s="112">
        <v>2</v>
      </c>
      <c r="B18" s="105" t="s">
        <v>17</v>
      </c>
    </row>
    <row r="19" s="98" customFormat="1" ht="18" customHeight="1" spans="1:2">
      <c r="A19" s="112">
        <v>3</v>
      </c>
      <c r="B19" s="105" t="s">
        <v>18</v>
      </c>
    </row>
    <row r="20" s="98" customFormat="1" ht="18" customHeight="1" spans="1:2">
      <c r="A20" s="112">
        <v>4</v>
      </c>
      <c r="B20" s="105" t="s">
        <v>19</v>
      </c>
    </row>
    <row r="21" s="98" customFormat="1" ht="18" customHeight="1" spans="1:2">
      <c r="A21" s="112">
        <v>5</v>
      </c>
      <c r="B21" s="105" t="s">
        <v>20</v>
      </c>
    </row>
    <row r="22" s="98" customFormat="1" ht="18" customHeight="1" spans="1:2">
      <c r="A22" s="112">
        <v>6</v>
      </c>
      <c r="B22" s="105" t="s">
        <v>21</v>
      </c>
    </row>
    <row r="23" s="98" customFormat="1" ht="18" customHeight="1" spans="1:2">
      <c r="A23" s="112">
        <v>7</v>
      </c>
      <c r="B23" s="105" t="s">
        <v>22</v>
      </c>
    </row>
    <row r="24" s="98" customFormat="1" spans="1:1">
      <c r="A24" s="113" t="s">
        <v>23</v>
      </c>
    </row>
  </sheetData>
  <mergeCells count="6">
    <mergeCell ref="A1:B1"/>
    <mergeCell ref="A2:B2"/>
    <mergeCell ref="A5:B5"/>
    <mergeCell ref="A14:B14"/>
    <mergeCell ref="A16:B16"/>
    <mergeCell ref="A24:B2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2" topLeftCell="A3" activePane="bottomLeft" state="frozen"/>
      <selection/>
      <selection pane="bottomLeft" activeCell="A1" sqref="A1:E1"/>
    </sheetView>
  </sheetViews>
  <sheetFormatPr defaultColWidth="9" defaultRowHeight="12" outlineLevelCol="5"/>
  <cols>
    <col min="1" max="1" width="9" style="84"/>
    <col min="2" max="2" width="36.5" style="84" customWidth="1"/>
    <col min="3" max="3" width="9" style="84"/>
    <col min="4" max="4" width="18.5583333333333" style="85" customWidth="1"/>
    <col min="5" max="5" width="14.1333333333333" style="84" customWidth="1"/>
    <col min="6" max="6" width="9" style="84"/>
    <col min="7" max="7" width="11.775" style="84"/>
    <col min="8" max="16384" width="9" style="84"/>
  </cols>
  <sheetData>
    <row r="1" ht="42" customHeight="1" spans="1:5">
      <c r="A1" s="86" t="s">
        <v>24</v>
      </c>
      <c r="B1" s="86"/>
      <c r="C1" s="86"/>
      <c r="D1" s="87"/>
      <c r="E1" s="86"/>
    </row>
    <row r="2" s="83" customFormat="1" ht="27" customHeight="1" spans="1:5">
      <c r="A2" s="88" t="s">
        <v>25</v>
      </c>
      <c r="B2" s="89" t="s">
        <v>26</v>
      </c>
      <c r="C2" s="89" t="s">
        <v>27</v>
      </c>
      <c r="D2" s="90" t="s">
        <v>28</v>
      </c>
      <c r="E2" s="89" t="s">
        <v>29</v>
      </c>
    </row>
    <row r="3" ht="27" customHeight="1" spans="1:5">
      <c r="A3" s="91" t="s">
        <v>30</v>
      </c>
      <c r="B3" s="92" t="s">
        <v>31</v>
      </c>
      <c r="C3" s="91" t="s">
        <v>32</v>
      </c>
      <c r="D3" s="93">
        <f>栾川山水文苑S7项目一期智能化工程清单报价表!L5</f>
        <v>169958.032159954</v>
      </c>
      <c r="E3" s="94"/>
    </row>
    <row r="4" ht="27" customHeight="1" spans="1:5">
      <c r="A4" s="91" t="s">
        <v>33</v>
      </c>
      <c r="B4" s="92" t="s">
        <v>34</v>
      </c>
      <c r="C4" s="91" t="s">
        <v>32</v>
      </c>
      <c r="D4" s="93">
        <f>栾川山水文苑S7项目一期智能化工程清单报价表!L38</f>
        <v>506822.42178856</v>
      </c>
      <c r="E4" s="94"/>
    </row>
    <row r="5" ht="27" customHeight="1" spans="1:5">
      <c r="A5" s="91" t="s">
        <v>35</v>
      </c>
      <c r="B5" s="92" t="s">
        <v>36</v>
      </c>
      <c r="C5" s="91" t="s">
        <v>32</v>
      </c>
      <c r="D5" s="93">
        <f>栾川山水文苑S7项目一期智能化工程清单报价表!L62</f>
        <v>320242.452626062</v>
      </c>
      <c r="E5" s="94"/>
    </row>
    <row r="6" ht="27" customHeight="1" spans="1:5">
      <c r="A6" s="91" t="s">
        <v>37</v>
      </c>
      <c r="B6" s="92" t="s">
        <v>38</v>
      </c>
      <c r="C6" s="91" t="s">
        <v>32</v>
      </c>
      <c r="D6" s="93">
        <f>栾川山水文苑S7项目一期智能化工程清单报价表!L89</f>
        <v>18916.58679456</v>
      </c>
      <c r="E6" s="94"/>
    </row>
    <row r="7" ht="27" customHeight="1" spans="1:5">
      <c r="A7" s="91" t="s">
        <v>39</v>
      </c>
      <c r="B7" s="92" t="s">
        <v>40</v>
      </c>
      <c r="C7" s="91" t="s">
        <v>32</v>
      </c>
      <c r="D7" s="93">
        <f>栾川山水文苑S7项目一期智能化工程清单报价表!L91</f>
        <v>3755.57447495579</v>
      </c>
      <c r="E7" s="94"/>
    </row>
    <row r="8" ht="27" customHeight="1" spans="1:5">
      <c r="A8" s="91" t="s">
        <v>41</v>
      </c>
      <c r="B8" s="92" t="s">
        <v>42</v>
      </c>
      <c r="C8" s="91" t="s">
        <v>32</v>
      </c>
      <c r="D8" s="93">
        <f>栾川山水文苑S7项目一期智能化工程清单报价表!L96</f>
        <v>10555.1248777623</v>
      </c>
      <c r="E8" s="94"/>
    </row>
    <row r="9" ht="27" customHeight="1" spans="1:5">
      <c r="A9" s="91" t="s">
        <v>43</v>
      </c>
      <c r="B9" s="92" t="s">
        <v>44</v>
      </c>
      <c r="C9" s="91" t="s">
        <v>32</v>
      </c>
      <c r="D9" s="93">
        <f>栾川山水文苑S7项目一期智能化工程清单报价表!L102</f>
        <v>40154.6999226199</v>
      </c>
      <c r="E9" s="94"/>
    </row>
    <row r="10" ht="27" customHeight="1" spans="1:5">
      <c r="A10" s="91" t="s">
        <v>45</v>
      </c>
      <c r="B10" s="92" t="s">
        <v>46</v>
      </c>
      <c r="C10" s="91" t="s">
        <v>32</v>
      </c>
      <c r="D10" s="93">
        <f>栾川山水文苑S7项目一期智能化工程清单报价表!L112</f>
        <v>36232.6878923989</v>
      </c>
      <c r="E10" s="94"/>
    </row>
    <row r="11" ht="27" customHeight="1" spans="1:5">
      <c r="A11" s="91" t="s">
        <v>47</v>
      </c>
      <c r="B11" s="92" t="s">
        <v>48</v>
      </c>
      <c r="C11" s="91" t="s">
        <v>32</v>
      </c>
      <c r="D11" s="93">
        <f>栾川山水文苑S7项目一期智能化工程清单报价表!L132</f>
        <v>20126.5292476505</v>
      </c>
      <c r="E11" s="94"/>
    </row>
    <row r="12" ht="27" customHeight="1" spans="1:5">
      <c r="A12" s="91" t="s">
        <v>49</v>
      </c>
      <c r="B12" s="92" t="s">
        <v>50</v>
      </c>
      <c r="C12" s="91" t="s">
        <v>32</v>
      </c>
      <c r="D12" s="93">
        <f>栾川山水文苑S7项目一期智能化工程清单报价表!L141</f>
        <v>14156.3176959362</v>
      </c>
      <c r="E12" s="94"/>
    </row>
    <row r="13" ht="27" customHeight="1" spans="1:5">
      <c r="A13" s="91" t="s">
        <v>51</v>
      </c>
      <c r="B13" s="92" t="s">
        <v>52</v>
      </c>
      <c r="C13" s="91" t="s">
        <v>32</v>
      </c>
      <c r="D13" s="93">
        <f>栾川山水文苑S7项目一期智能化工程清单报价表!L154</f>
        <v>37220.3729889078</v>
      </c>
      <c r="E13" s="94"/>
    </row>
    <row r="14" ht="27" customHeight="1" spans="1:5">
      <c r="A14" s="91" t="s">
        <v>53</v>
      </c>
      <c r="B14" s="92" t="s">
        <v>54</v>
      </c>
      <c r="C14" s="91" t="s">
        <v>32</v>
      </c>
      <c r="D14" s="93">
        <f>栾川山水文苑S7项目一期智能化工程清单报价表!L167</f>
        <v>82749.0399860253</v>
      </c>
      <c r="E14" s="94"/>
    </row>
    <row r="15" ht="27" customHeight="1" spans="1:5">
      <c r="A15" s="91" t="s">
        <v>55</v>
      </c>
      <c r="B15" s="92" t="s">
        <v>56</v>
      </c>
      <c r="C15" s="91" t="s">
        <v>32</v>
      </c>
      <c r="D15" s="93">
        <f>栾川山水文苑S7项目一期智能化工程清单报价表!L174</f>
        <v>20609.006001168</v>
      </c>
      <c r="E15" s="94"/>
    </row>
    <row r="16" ht="27" customHeight="1" spans="1:5">
      <c r="A16" s="91" t="s">
        <v>57</v>
      </c>
      <c r="B16" s="92" t="s">
        <v>58</v>
      </c>
      <c r="C16" s="91" t="s">
        <v>32</v>
      </c>
      <c r="D16" s="93">
        <f>栾川山水文苑S7项目一期智能化工程清单报价表!L182</f>
        <v>3261.84251848</v>
      </c>
      <c r="E16" s="94"/>
    </row>
    <row r="17" ht="27" customHeight="1" spans="1:5">
      <c r="A17" s="91" t="s">
        <v>59</v>
      </c>
      <c r="B17" s="92" t="s">
        <v>60</v>
      </c>
      <c r="C17" s="91" t="s">
        <v>32</v>
      </c>
      <c r="D17" s="93">
        <f>栾川山水文苑S7项目一期智能化工程清单报价表!L186</f>
        <v>71853.18362768</v>
      </c>
      <c r="E17" s="94"/>
    </row>
    <row r="18" ht="27" customHeight="1" spans="1:5">
      <c r="A18" s="91" t="s">
        <v>61</v>
      </c>
      <c r="B18" s="92" t="s">
        <v>62</v>
      </c>
      <c r="C18" s="91" t="s">
        <v>32</v>
      </c>
      <c r="D18" s="93">
        <f>栾川山水文苑S7项目一期智能化工程清单报价表!L195</f>
        <v>7915.03166273027</v>
      </c>
      <c r="E18" s="94"/>
    </row>
    <row r="19" s="83" customFormat="1" ht="27" customHeight="1" spans="1:5">
      <c r="A19" s="88" t="s">
        <v>63</v>
      </c>
      <c r="B19" s="95" t="s">
        <v>64</v>
      </c>
      <c r="C19" s="88" t="s">
        <v>32</v>
      </c>
      <c r="D19" s="96">
        <f>SUM(D3:D18)</f>
        <v>1364528.90426545</v>
      </c>
      <c r="E19" s="89"/>
    </row>
    <row r="20" ht="40"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spans="6:6">
      <c r="F33" s="97"/>
    </row>
    <row r="34" ht="25" customHeight="1" spans="6:6">
      <c r="F34" s="97"/>
    </row>
    <row r="35" ht="25" customHeight="1" spans="6:6">
      <c r="F35" s="97"/>
    </row>
  </sheetData>
  <mergeCells count="1">
    <mergeCell ref="A1:E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7"/>
  <sheetViews>
    <sheetView tabSelected="1" zoomScale="147" zoomScaleNormal="147" workbookViewId="0">
      <pane ySplit="4" topLeftCell="A10" activePane="bottomLeft" state="frozen"/>
      <selection/>
      <selection pane="bottomLeft" activeCell="C9" sqref="C9"/>
    </sheetView>
  </sheetViews>
  <sheetFormatPr defaultColWidth="9" defaultRowHeight="31" customHeight="1"/>
  <cols>
    <col min="1" max="1" width="5.88333333333333" style="4" customWidth="1"/>
    <col min="2" max="2" width="19.4166666666667" style="5" customWidth="1"/>
    <col min="3" max="3" width="44.2333333333333" style="4" customWidth="1"/>
    <col min="4" max="4" width="5.38333333333333" style="4" customWidth="1"/>
    <col min="5" max="5" width="8" style="6" customWidth="1"/>
    <col min="6" max="11" width="16.1833333333333" style="7" customWidth="1"/>
    <col min="12" max="12" width="18.25" style="7" customWidth="1"/>
    <col min="13" max="14" width="13.8916666666667" style="8" customWidth="1"/>
    <col min="15" max="31" width="9" style="4"/>
    <col min="32" max="16384" width="30.3166666666667" style="4"/>
  </cols>
  <sheetData>
    <row r="1" s="1" customFormat="1" customHeight="1" spans="1:13">
      <c r="A1" s="9" t="s">
        <v>65</v>
      </c>
      <c r="B1" s="10"/>
      <c r="C1" s="9"/>
      <c r="D1" s="9"/>
      <c r="E1" s="11"/>
      <c r="F1" s="12"/>
      <c r="G1" s="13"/>
      <c r="H1" s="13"/>
      <c r="I1" s="13"/>
      <c r="J1" s="13"/>
      <c r="K1" s="13"/>
      <c r="L1" s="13"/>
      <c r="M1" s="45"/>
    </row>
    <row r="2" s="1" customFormat="1" customHeight="1" spans="1:15">
      <c r="A2" s="14" t="s">
        <v>25</v>
      </c>
      <c r="B2" s="14" t="s">
        <v>66</v>
      </c>
      <c r="C2" s="14" t="s">
        <v>67</v>
      </c>
      <c r="D2" s="14" t="s">
        <v>27</v>
      </c>
      <c r="E2" s="15" t="s">
        <v>68</v>
      </c>
      <c r="F2" s="16" t="s">
        <v>69</v>
      </c>
      <c r="G2" s="17"/>
      <c r="H2" s="17"/>
      <c r="I2" s="17"/>
      <c r="J2" s="17"/>
      <c r="K2" s="17" t="s">
        <v>70</v>
      </c>
      <c r="L2" s="17" t="s">
        <v>71</v>
      </c>
      <c r="M2" s="46" t="s">
        <v>72</v>
      </c>
      <c r="N2" s="47"/>
      <c r="O2" s="48" t="s">
        <v>29</v>
      </c>
    </row>
    <row r="3" s="1" customFormat="1" customHeight="1" spans="1:15">
      <c r="A3" s="14"/>
      <c r="B3" s="14"/>
      <c r="C3" s="14"/>
      <c r="D3" s="14"/>
      <c r="E3" s="15"/>
      <c r="F3" s="17" t="s">
        <v>73</v>
      </c>
      <c r="G3" s="18" t="s">
        <v>74</v>
      </c>
      <c r="H3" s="18" t="s">
        <v>75</v>
      </c>
      <c r="I3" s="17" t="s">
        <v>76</v>
      </c>
      <c r="J3" s="17" t="s">
        <v>77</v>
      </c>
      <c r="K3" s="17"/>
      <c r="L3" s="17"/>
      <c r="M3" s="49"/>
      <c r="N3" s="50"/>
      <c r="O3" s="48"/>
    </row>
    <row r="4" s="1" customFormat="1" customHeight="1" spans="1:15">
      <c r="A4" s="14"/>
      <c r="B4" s="14"/>
      <c r="C4" s="14"/>
      <c r="D4" s="14"/>
      <c r="E4" s="15"/>
      <c r="F4" s="17"/>
      <c r="G4" s="19"/>
      <c r="H4" s="19"/>
      <c r="I4" s="17">
        <v>0.04</v>
      </c>
      <c r="J4" s="17">
        <v>0.09</v>
      </c>
      <c r="K4" s="17"/>
      <c r="L4" s="17"/>
      <c r="M4" s="51"/>
      <c r="N4" s="52"/>
      <c r="O4" s="48"/>
    </row>
    <row r="5" s="2" customFormat="1" customHeight="1" spans="1:15">
      <c r="A5" s="20" t="s">
        <v>78</v>
      </c>
      <c r="B5" s="21"/>
      <c r="C5" s="22"/>
      <c r="D5" s="23" t="s">
        <v>32</v>
      </c>
      <c r="E5" s="24"/>
      <c r="F5" s="25"/>
      <c r="G5" s="25"/>
      <c r="H5" s="25"/>
      <c r="I5" s="25"/>
      <c r="J5" s="25"/>
      <c r="K5" s="25"/>
      <c r="L5" s="53">
        <f>SUM(L6:L37)</f>
        <v>169958.032159954</v>
      </c>
      <c r="M5" s="31"/>
      <c r="N5" s="31"/>
      <c r="O5" s="26"/>
    </row>
    <row r="6" s="2" customFormat="1" customHeight="1" spans="1:15">
      <c r="A6" s="26">
        <v>1</v>
      </c>
      <c r="B6" s="27" t="s">
        <v>79</v>
      </c>
      <c r="C6" s="23" t="s">
        <v>80</v>
      </c>
      <c r="D6" s="23" t="s">
        <v>81</v>
      </c>
      <c r="E6" s="23">
        <v>16</v>
      </c>
      <c r="F6" s="28">
        <v>30</v>
      </c>
      <c r="G6" s="28">
        <v>463.915433333334</v>
      </c>
      <c r="H6" s="25">
        <f>(F6+G6)*1%</f>
        <v>4.93915433333334</v>
      </c>
      <c r="I6" s="25">
        <f>(H6+G6+F6)*$I$4</f>
        <v>19.9541835066667</v>
      </c>
      <c r="J6" s="25">
        <f>(I6+H6+G6+F6)*$J$4</f>
        <v>46.6927894056001</v>
      </c>
      <c r="K6" s="25">
        <f>J6+I6+H6+G6+F6</f>
        <v>565.501560578934</v>
      </c>
      <c r="L6" s="25">
        <f>E6*K6</f>
        <v>9048.02496926295</v>
      </c>
      <c r="M6" s="43" t="s">
        <v>82</v>
      </c>
      <c r="N6" s="31" t="s">
        <v>83</v>
      </c>
      <c r="O6" s="26"/>
    </row>
    <row r="7" s="2" customFormat="1" customHeight="1" spans="1:15">
      <c r="A7" s="26">
        <v>2</v>
      </c>
      <c r="B7" s="27" t="s">
        <v>84</v>
      </c>
      <c r="C7" s="23" t="s">
        <v>85</v>
      </c>
      <c r="D7" s="23" t="s">
        <v>81</v>
      </c>
      <c r="E7" s="23">
        <v>2</v>
      </c>
      <c r="F7" s="28">
        <v>30</v>
      </c>
      <c r="G7" s="28">
        <v>539.754333333334</v>
      </c>
      <c r="H7" s="25">
        <f t="shared" ref="H7:H38" si="0">(F7+G7)*1%</f>
        <v>5.69754333333334</v>
      </c>
      <c r="I7" s="25">
        <f t="shared" ref="I7:I37" si="1">(H7+G7+F7)*$I$4</f>
        <v>23.0180750666667</v>
      </c>
      <c r="J7" s="25">
        <f t="shared" ref="J7:J37" si="2">(I7+H7+G7+F7)*$J$4</f>
        <v>53.8622956560001</v>
      </c>
      <c r="K7" s="25">
        <f t="shared" ref="K7:K38" si="3">J7+I7+H7+G7+F7</f>
        <v>652.332247389334</v>
      </c>
      <c r="L7" s="25">
        <f t="shared" ref="L7:L38" si="4">E7*K7</f>
        <v>1304.66449477867</v>
      </c>
      <c r="M7" s="43" t="s">
        <v>82</v>
      </c>
      <c r="N7" s="31" t="s">
        <v>86</v>
      </c>
      <c r="O7" s="26"/>
    </row>
    <row r="8" s="2" customFormat="1" customHeight="1" spans="1:15">
      <c r="A8" s="26">
        <v>3</v>
      </c>
      <c r="B8" s="27" t="s">
        <v>87</v>
      </c>
      <c r="C8" s="23" t="s">
        <v>88</v>
      </c>
      <c r="D8" s="23" t="s">
        <v>81</v>
      </c>
      <c r="E8" s="23">
        <v>18</v>
      </c>
      <c r="F8" s="28">
        <v>30</v>
      </c>
      <c r="G8" s="28">
        <v>296.067777777778</v>
      </c>
      <c r="H8" s="25">
        <f t="shared" si="0"/>
        <v>3.26067777777778</v>
      </c>
      <c r="I8" s="25">
        <f t="shared" si="1"/>
        <v>13.1731382222222</v>
      </c>
      <c r="J8" s="25">
        <f t="shared" si="2"/>
        <v>30.82514344</v>
      </c>
      <c r="K8" s="25">
        <f t="shared" si="3"/>
        <v>373.326737217778</v>
      </c>
      <c r="L8" s="25">
        <f t="shared" si="4"/>
        <v>6719.88126992</v>
      </c>
      <c r="M8" s="43" t="s">
        <v>82</v>
      </c>
      <c r="N8" s="31" t="s">
        <v>89</v>
      </c>
      <c r="O8" s="26"/>
    </row>
    <row r="9" s="2" customFormat="1" customHeight="1" spans="1:15">
      <c r="A9" s="26">
        <v>4</v>
      </c>
      <c r="B9" s="27" t="s">
        <v>90</v>
      </c>
      <c r="C9" s="23" t="s">
        <v>91</v>
      </c>
      <c r="D9" s="23" t="s">
        <v>81</v>
      </c>
      <c r="E9" s="23">
        <v>26</v>
      </c>
      <c r="F9" s="28">
        <v>30</v>
      </c>
      <c r="G9" s="28">
        <v>296.067777777778</v>
      </c>
      <c r="H9" s="25">
        <f t="shared" si="0"/>
        <v>3.26067777777778</v>
      </c>
      <c r="I9" s="25">
        <f t="shared" si="1"/>
        <v>13.1731382222222</v>
      </c>
      <c r="J9" s="25">
        <f t="shared" si="2"/>
        <v>30.82514344</v>
      </c>
      <c r="K9" s="25">
        <f t="shared" si="3"/>
        <v>373.326737217778</v>
      </c>
      <c r="L9" s="25">
        <f t="shared" si="4"/>
        <v>9706.49516766223</v>
      </c>
      <c r="M9" s="43" t="s">
        <v>82</v>
      </c>
      <c r="N9" s="31" t="s">
        <v>89</v>
      </c>
      <c r="O9" s="26"/>
    </row>
    <row r="10" s="2" customFormat="1" customHeight="1" spans="1:15">
      <c r="A10" s="26">
        <v>5</v>
      </c>
      <c r="B10" s="27" t="s">
        <v>92</v>
      </c>
      <c r="C10" s="23" t="s">
        <v>93</v>
      </c>
      <c r="D10" s="23" t="s">
        <v>81</v>
      </c>
      <c r="E10" s="23">
        <v>3</v>
      </c>
      <c r="F10" s="28">
        <v>20</v>
      </c>
      <c r="G10" s="28">
        <v>335.923055555556</v>
      </c>
      <c r="H10" s="25">
        <f t="shared" si="0"/>
        <v>3.55923055555556</v>
      </c>
      <c r="I10" s="25">
        <f t="shared" si="1"/>
        <v>14.3792914444445</v>
      </c>
      <c r="J10" s="25">
        <f t="shared" si="2"/>
        <v>33.64754198</v>
      </c>
      <c r="K10" s="25">
        <f t="shared" si="3"/>
        <v>407.509119535556</v>
      </c>
      <c r="L10" s="25">
        <f t="shared" si="4"/>
        <v>1222.52735860667</v>
      </c>
      <c r="M10" s="43" t="s">
        <v>82</v>
      </c>
      <c r="N10" s="31" t="s">
        <v>94</v>
      </c>
      <c r="O10" s="26"/>
    </row>
    <row r="11" s="2" customFormat="1" customHeight="1" spans="1:15">
      <c r="A11" s="26">
        <v>6</v>
      </c>
      <c r="B11" s="27" t="s">
        <v>95</v>
      </c>
      <c r="C11" s="23" t="s">
        <v>96</v>
      </c>
      <c r="D11" s="23" t="s">
        <v>81</v>
      </c>
      <c r="E11" s="23">
        <v>7</v>
      </c>
      <c r="F11" s="28">
        <v>30</v>
      </c>
      <c r="G11" s="28">
        <v>463.915433333334</v>
      </c>
      <c r="H11" s="25">
        <f t="shared" si="0"/>
        <v>4.93915433333334</v>
      </c>
      <c r="I11" s="25">
        <f t="shared" si="1"/>
        <v>19.9541835066667</v>
      </c>
      <c r="J11" s="25">
        <f t="shared" si="2"/>
        <v>46.6927894056001</v>
      </c>
      <c r="K11" s="25">
        <f t="shared" si="3"/>
        <v>565.501560578934</v>
      </c>
      <c r="L11" s="25">
        <f t="shared" si="4"/>
        <v>3958.51092405254</v>
      </c>
      <c r="M11" s="43" t="s">
        <v>82</v>
      </c>
      <c r="N11" s="31" t="s">
        <v>83</v>
      </c>
      <c r="O11" s="26"/>
    </row>
    <row r="12" s="2" customFormat="1" customHeight="1" spans="1:15">
      <c r="A12" s="26">
        <v>7</v>
      </c>
      <c r="B12" s="29" t="s">
        <v>97</v>
      </c>
      <c r="C12" s="23" t="s">
        <v>98</v>
      </c>
      <c r="D12" s="23" t="s">
        <v>81</v>
      </c>
      <c r="E12" s="23">
        <v>20</v>
      </c>
      <c r="F12" s="28">
        <v>30</v>
      </c>
      <c r="G12" s="28">
        <v>37.2105263157895</v>
      </c>
      <c r="H12" s="25">
        <f t="shared" si="0"/>
        <v>0.672105263157895</v>
      </c>
      <c r="I12" s="25">
        <f t="shared" si="1"/>
        <v>2.7153052631579</v>
      </c>
      <c r="J12" s="25">
        <f t="shared" si="2"/>
        <v>6.35381431578948</v>
      </c>
      <c r="K12" s="25">
        <f t="shared" si="3"/>
        <v>76.9517511578948</v>
      </c>
      <c r="L12" s="25">
        <f t="shared" si="4"/>
        <v>1539.0350231579</v>
      </c>
      <c r="M12" s="43" t="s">
        <v>99</v>
      </c>
      <c r="N12" s="31" t="s">
        <v>97</v>
      </c>
      <c r="O12" s="26"/>
    </row>
    <row r="13" s="2" customFormat="1" customHeight="1" spans="1:15">
      <c r="A13" s="26">
        <v>8</v>
      </c>
      <c r="B13" s="29" t="s">
        <v>100</v>
      </c>
      <c r="C13" s="23" t="s">
        <v>101</v>
      </c>
      <c r="D13" s="23" t="s">
        <v>81</v>
      </c>
      <c r="E13" s="23">
        <v>20</v>
      </c>
      <c r="F13" s="28">
        <v>20</v>
      </c>
      <c r="G13" s="28">
        <v>162.663157894736</v>
      </c>
      <c r="H13" s="25">
        <f t="shared" si="0"/>
        <v>1.82663157894736</v>
      </c>
      <c r="I13" s="25">
        <f t="shared" si="1"/>
        <v>7.37959157894733</v>
      </c>
      <c r="J13" s="25">
        <f t="shared" si="2"/>
        <v>17.2682442947368</v>
      </c>
      <c r="K13" s="25">
        <f t="shared" si="3"/>
        <v>209.137625347367</v>
      </c>
      <c r="L13" s="25">
        <f t="shared" si="4"/>
        <v>4182.75250694735</v>
      </c>
      <c r="M13" s="43" t="s">
        <v>99</v>
      </c>
      <c r="N13" s="31" t="s">
        <v>102</v>
      </c>
      <c r="O13" s="26"/>
    </row>
    <row r="14" s="2" customFormat="1" customHeight="1" spans="1:15">
      <c r="A14" s="26">
        <v>9</v>
      </c>
      <c r="B14" s="27" t="s">
        <v>103</v>
      </c>
      <c r="C14" s="30" t="s">
        <v>104</v>
      </c>
      <c r="D14" s="23" t="s">
        <v>105</v>
      </c>
      <c r="E14" s="23">
        <v>20</v>
      </c>
      <c r="F14" s="28">
        <v>5</v>
      </c>
      <c r="G14" s="28">
        <v>7.73888888888889</v>
      </c>
      <c r="H14" s="25">
        <f t="shared" si="0"/>
        <v>0.127388888888889</v>
      </c>
      <c r="I14" s="25">
        <f t="shared" si="1"/>
        <v>0.514651111111111</v>
      </c>
      <c r="J14" s="25">
        <f t="shared" si="2"/>
        <v>1.2042836</v>
      </c>
      <c r="K14" s="25">
        <f t="shared" si="3"/>
        <v>14.5852124888889</v>
      </c>
      <c r="L14" s="25">
        <f t="shared" si="4"/>
        <v>291.704249777778</v>
      </c>
      <c r="M14" s="31" t="s">
        <v>99</v>
      </c>
      <c r="N14" s="31" t="s">
        <v>103</v>
      </c>
      <c r="O14" s="26"/>
    </row>
    <row r="15" s="2" customFormat="1" customHeight="1" spans="1:15">
      <c r="A15" s="26">
        <v>10</v>
      </c>
      <c r="B15" s="27" t="s">
        <v>106</v>
      </c>
      <c r="C15" s="31" t="s">
        <v>107</v>
      </c>
      <c r="D15" s="23" t="s">
        <v>105</v>
      </c>
      <c r="E15" s="23">
        <v>20</v>
      </c>
      <c r="F15" s="28">
        <v>5</v>
      </c>
      <c r="G15" s="28">
        <v>12.1611111111111</v>
      </c>
      <c r="H15" s="25">
        <f t="shared" si="0"/>
        <v>0.171611111111111</v>
      </c>
      <c r="I15" s="25">
        <f t="shared" si="1"/>
        <v>0.693308888888889</v>
      </c>
      <c r="J15" s="25">
        <f t="shared" si="2"/>
        <v>1.6223428</v>
      </c>
      <c r="K15" s="25">
        <f t="shared" si="3"/>
        <v>19.6483739111111</v>
      </c>
      <c r="L15" s="25">
        <f t="shared" si="4"/>
        <v>392.967478222222</v>
      </c>
      <c r="M15" s="31" t="s">
        <v>99</v>
      </c>
      <c r="N15" s="31" t="s">
        <v>106</v>
      </c>
      <c r="O15" s="26"/>
    </row>
    <row r="16" s="2" customFormat="1" customHeight="1" spans="1:15">
      <c r="A16" s="26">
        <v>11</v>
      </c>
      <c r="B16" s="27" t="s">
        <v>108</v>
      </c>
      <c r="C16" s="32" t="s">
        <v>109</v>
      </c>
      <c r="D16" s="23" t="s">
        <v>81</v>
      </c>
      <c r="E16" s="23">
        <v>44</v>
      </c>
      <c r="F16" s="28">
        <v>60</v>
      </c>
      <c r="G16" s="28">
        <v>85.0526315789474</v>
      </c>
      <c r="H16" s="25">
        <f t="shared" si="0"/>
        <v>1.45052631578947</v>
      </c>
      <c r="I16" s="25">
        <f t="shared" si="1"/>
        <v>5.86012631578948</v>
      </c>
      <c r="J16" s="25">
        <f t="shared" si="2"/>
        <v>13.7126955789474</v>
      </c>
      <c r="K16" s="25">
        <f t="shared" si="3"/>
        <v>166.075979789474</v>
      </c>
      <c r="L16" s="25">
        <f t="shared" si="4"/>
        <v>7307.34311073684</v>
      </c>
      <c r="M16" s="31" t="s">
        <v>99</v>
      </c>
      <c r="N16" s="31" t="s">
        <v>110</v>
      </c>
      <c r="O16" s="26"/>
    </row>
    <row r="17" s="2" customFormat="1" customHeight="1" spans="1:15">
      <c r="A17" s="26">
        <v>12</v>
      </c>
      <c r="B17" s="27" t="s">
        <v>111</v>
      </c>
      <c r="C17" s="32" t="s">
        <v>112</v>
      </c>
      <c r="D17" s="23" t="s">
        <v>81</v>
      </c>
      <c r="E17" s="24">
        <v>21</v>
      </c>
      <c r="F17" s="28">
        <v>60</v>
      </c>
      <c r="G17" s="28">
        <v>170.105263157895</v>
      </c>
      <c r="H17" s="25">
        <f t="shared" si="0"/>
        <v>2.30105263157895</v>
      </c>
      <c r="I17" s="25">
        <f t="shared" si="1"/>
        <v>9.29625263157896</v>
      </c>
      <c r="J17" s="25">
        <f t="shared" si="2"/>
        <v>21.7532311578948</v>
      </c>
      <c r="K17" s="25">
        <f t="shared" si="3"/>
        <v>263.455799578948</v>
      </c>
      <c r="L17" s="25">
        <f t="shared" si="4"/>
        <v>5532.5717911579</v>
      </c>
      <c r="M17" s="54" t="s">
        <v>99</v>
      </c>
      <c r="N17" s="54" t="s">
        <v>113</v>
      </c>
      <c r="O17" s="31" t="s">
        <v>114</v>
      </c>
    </row>
    <row r="18" s="2" customFormat="1" customHeight="1" spans="1:15">
      <c r="A18" s="26">
        <v>13</v>
      </c>
      <c r="B18" s="27" t="s">
        <v>115</v>
      </c>
      <c r="C18" s="32" t="s">
        <v>116</v>
      </c>
      <c r="D18" s="23" t="s">
        <v>81</v>
      </c>
      <c r="E18" s="24">
        <v>7</v>
      </c>
      <c r="F18" s="33">
        <v>120</v>
      </c>
      <c r="G18" s="33">
        <v>150</v>
      </c>
      <c r="H18" s="25">
        <f t="shared" si="0"/>
        <v>2.7</v>
      </c>
      <c r="I18" s="25">
        <f t="shared" si="1"/>
        <v>10.908</v>
      </c>
      <c r="J18" s="25">
        <f t="shared" si="2"/>
        <v>25.52472</v>
      </c>
      <c r="K18" s="25">
        <f t="shared" si="3"/>
        <v>309.13272</v>
      </c>
      <c r="L18" s="25">
        <f t="shared" si="4"/>
        <v>2163.92904</v>
      </c>
      <c r="M18" s="31" t="s">
        <v>99</v>
      </c>
      <c r="N18" s="31" t="s">
        <v>115</v>
      </c>
      <c r="O18" s="26"/>
    </row>
    <row r="19" s="2" customFormat="1" customHeight="1" spans="1:15">
      <c r="A19" s="26">
        <v>14</v>
      </c>
      <c r="B19" s="27" t="s">
        <v>117</v>
      </c>
      <c r="C19" s="32" t="s">
        <v>118</v>
      </c>
      <c r="D19" s="23" t="s">
        <v>81</v>
      </c>
      <c r="E19" s="24">
        <v>2</v>
      </c>
      <c r="F19" s="28">
        <v>60</v>
      </c>
      <c r="G19" s="28">
        <v>101</v>
      </c>
      <c r="H19" s="25">
        <f t="shared" si="0"/>
        <v>1.61</v>
      </c>
      <c r="I19" s="25">
        <f t="shared" si="1"/>
        <v>6.5044</v>
      </c>
      <c r="J19" s="25">
        <f t="shared" si="2"/>
        <v>15.220296</v>
      </c>
      <c r="K19" s="25">
        <f t="shared" si="3"/>
        <v>184.334696</v>
      </c>
      <c r="L19" s="25">
        <f t="shared" si="4"/>
        <v>368.669392</v>
      </c>
      <c r="M19" s="31" t="s">
        <v>99</v>
      </c>
      <c r="N19" s="31" t="s">
        <v>119</v>
      </c>
      <c r="O19" s="26"/>
    </row>
    <row r="20" s="2" customFormat="1" customHeight="1" spans="1:15">
      <c r="A20" s="26">
        <v>15</v>
      </c>
      <c r="B20" s="27" t="s">
        <v>120</v>
      </c>
      <c r="C20" s="32" t="s">
        <v>121</v>
      </c>
      <c r="D20" s="23" t="s">
        <v>81</v>
      </c>
      <c r="E20" s="24">
        <v>17</v>
      </c>
      <c r="F20" s="28">
        <v>20</v>
      </c>
      <c r="G20" s="28">
        <v>132.666666666666</v>
      </c>
      <c r="H20" s="25">
        <f t="shared" si="0"/>
        <v>1.52666666666666</v>
      </c>
      <c r="I20" s="25">
        <f t="shared" si="1"/>
        <v>6.16773333333331</v>
      </c>
      <c r="J20" s="25">
        <f t="shared" si="2"/>
        <v>14.4324959999999</v>
      </c>
      <c r="K20" s="25">
        <f t="shared" si="3"/>
        <v>174.793562666666</v>
      </c>
      <c r="L20" s="25">
        <f t="shared" si="4"/>
        <v>2971.49056533332</v>
      </c>
      <c r="M20" s="31" t="s">
        <v>99</v>
      </c>
      <c r="N20" s="31" t="s">
        <v>122</v>
      </c>
      <c r="O20" s="26"/>
    </row>
    <row r="21" s="2" customFormat="1" customHeight="1" spans="1:15">
      <c r="A21" s="26">
        <v>16</v>
      </c>
      <c r="B21" s="34" t="s">
        <v>123</v>
      </c>
      <c r="C21" s="32" t="s">
        <v>124</v>
      </c>
      <c r="D21" s="23" t="s">
        <v>81</v>
      </c>
      <c r="E21" s="24">
        <v>1</v>
      </c>
      <c r="F21" s="28">
        <v>350</v>
      </c>
      <c r="G21" s="28">
        <v>21000</v>
      </c>
      <c r="H21" s="25">
        <f t="shared" si="0"/>
        <v>213.5</v>
      </c>
      <c r="I21" s="25">
        <f t="shared" si="1"/>
        <v>862.54</v>
      </c>
      <c r="J21" s="25">
        <f t="shared" si="2"/>
        <v>2018.3436</v>
      </c>
      <c r="K21" s="25">
        <f t="shared" si="3"/>
        <v>24444.3836</v>
      </c>
      <c r="L21" s="25">
        <f t="shared" si="4"/>
        <v>24444.3836</v>
      </c>
      <c r="M21" s="43" t="s">
        <v>82</v>
      </c>
      <c r="N21" s="31" t="s">
        <v>125</v>
      </c>
      <c r="O21" s="26"/>
    </row>
    <row r="22" s="2" customFormat="1" customHeight="1" spans="1:15">
      <c r="A22" s="26">
        <v>17</v>
      </c>
      <c r="B22" s="34" t="s">
        <v>126</v>
      </c>
      <c r="C22" s="23" t="s">
        <v>127</v>
      </c>
      <c r="D22" s="23" t="s">
        <v>81</v>
      </c>
      <c r="E22" s="24">
        <v>2</v>
      </c>
      <c r="F22" s="28">
        <v>80</v>
      </c>
      <c r="G22" s="28">
        <v>340.21052631579</v>
      </c>
      <c r="H22" s="25">
        <f t="shared" si="0"/>
        <v>4.2021052631579</v>
      </c>
      <c r="I22" s="25">
        <f t="shared" si="1"/>
        <v>16.9765052631579</v>
      </c>
      <c r="J22" s="25">
        <f t="shared" si="2"/>
        <v>39.7250223157895</v>
      </c>
      <c r="K22" s="25">
        <f t="shared" si="3"/>
        <v>481.114159157895</v>
      </c>
      <c r="L22" s="25">
        <f t="shared" si="4"/>
        <v>962.228318315791</v>
      </c>
      <c r="M22" s="31" t="s">
        <v>99</v>
      </c>
      <c r="N22" s="31" t="s">
        <v>126</v>
      </c>
      <c r="O22" s="26"/>
    </row>
    <row r="23" s="2" customFormat="1" customHeight="1" spans="1:15">
      <c r="A23" s="26">
        <v>18</v>
      </c>
      <c r="B23" s="27" t="s">
        <v>102</v>
      </c>
      <c r="C23" s="23" t="s">
        <v>128</v>
      </c>
      <c r="D23" s="23" t="s">
        <v>81</v>
      </c>
      <c r="E23" s="24">
        <v>2</v>
      </c>
      <c r="F23" s="28">
        <v>80</v>
      </c>
      <c r="G23" s="28">
        <v>574.105263157895</v>
      </c>
      <c r="H23" s="25">
        <f t="shared" si="0"/>
        <v>6.54105263157895</v>
      </c>
      <c r="I23" s="25">
        <f t="shared" si="1"/>
        <v>26.425852631579</v>
      </c>
      <c r="J23" s="25">
        <f t="shared" si="2"/>
        <v>61.8364951578948</v>
      </c>
      <c r="K23" s="25">
        <f t="shared" si="3"/>
        <v>748.908663578948</v>
      </c>
      <c r="L23" s="25">
        <f t="shared" si="4"/>
        <v>1497.8173271579</v>
      </c>
      <c r="M23" s="43" t="s">
        <v>99</v>
      </c>
      <c r="N23" s="31" t="s">
        <v>129</v>
      </c>
      <c r="O23" s="26"/>
    </row>
    <row r="24" s="2" customFormat="1" customHeight="1" spans="1:15">
      <c r="A24" s="26">
        <v>19</v>
      </c>
      <c r="B24" s="27" t="s">
        <v>130</v>
      </c>
      <c r="C24" s="23" t="s">
        <v>131</v>
      </c>
      <c r="D24" s="23" t="s">
        <v>132</v>
      </c>
      <c r="E24" s="24">
        <v>20</v>
      </c>
      <c r="F24" s="28">
        <v>20</v>
      </c>
      <c r="G24" s="28">
        <v>162.663157894736</v>
      </c>
      <c r="H24" s="25">
        <f t="shared" si="0"/>
        <v>1.82663157894736</v>
      </c>
      <c r="I24" s="25">
        <f t="shared" si="1"/>
        <v>7.37959157894733</v>
      </c>
      <c r="J24" s="25">
        <f t="shared" si="2"/>
        <v>17.2682442947368</v>
      </c>
      <c r="K24" s="25">
        <f t="shared" si="3"/>
        <v>209.137625347367</v>
      </c>
      <c r="L24" s="25">
        <f t="shared" si="4"/>
        <v>4182.75250694735</v>
      </c>
      <c r="M24" s="43" t="s">
        <v>99</v>
      </c>
      <c r="N24" s="31" t="s">
        <v>102</v>
      </c>
      <c r="O24" s="26"/>
    </row>
    <row r="25" s="2" customFormat="1" customHeight="1" spans="1:15">
      <c r="A25" s="26">
        <v>20</v>
      </c>
      <c r="B25" s="34" t="s">
        <v>103</v>
      </c>
      <c r="C25" s="30" t="s">
        <v>104</v>
      </c>
      <c r="D25" s="23" t="s">
        <v>105</v>
      </c>
      <c r="E25" s="23">
        <v>20</v>
      </c>
      <c r="F25" s="28">
        <v>5</v>
      </c>
      <c r="G25" s="28">
        <v>7.73888888888889</v>
      </c>
      <c r="H25" s="25">
        <f t="shared" si="0"/>
        <v>0.127388888888889</v>
      </c>
      <c r="I25" s="25">
        <f t="shared" si="1"/>
        <v>0.514651111111111</v>
      </c>
      <c r="J25" s="25">
        <f t="shared" si="2"/>
        <v>1.2042836</v>
      </c>
      <c r="K25" s="25">
        <f t="shared" si="3"/>
        <v>14.5852124888889</v>
      </c>
      <c r="L25" s="25">
        <f t="shared" si="4"/>
        <v>291.704249777778</v>
      </c>
      <c r="M25" s="31" t="s">
        <v>99</v>
      </c>
      <c r="N25" s="31" t="s">
        <v>103</v>
      </c>
      <c r="O25" s="26"/>
    </row>
    <row r="26" s="2" customFormat="1" customHeight="1" spans="1:15">
      <c r="A26" s="26">
        <v>21</v>
      </c>
      <c r="B26" s="27" t="s">
        <v>106</v>
      </c>
      <c r="C26" s="31" t="s">
        <v>133</v>
      </c>
      <c r="D26" s="23" t="s">
        <v>105</v>
      </c>
      <c r="E26" s="23">
        <v>20</v>
      </c>
      <c r="F26" s="28">
        <v>5</v>
      </c>
      <c r="G26" s="28">
        <v>12.1611111111111</v>
      </c>
      <c r="H26" s="25">
        <f t="shared" si="0"/>
        <v>0.171611111111111</v>
      </c>
      <c r="I26" s="25">
        <f t="shared" si="1"/>
        <v>0.693308888888889</v>
      </c>
      <c r="J26" s="25">
        <f t="shared" si="2"/>
        <v>1.6223428</v>
      </c>
      <c r="K26" s="25">
        <f t="shared" si="3"/>
        <v>19.6483739111111</v>
      </c>
      <c r="L26" s="25">
        <f t="shared" si="4"/>
        <v>392.967478222222</v>
      </c>
      <c r="M26" s="31" t="s">
        <v>99</v>
      </c>
      <c r="N26" s="31" t="s">
        <v>106</v>
      </c>
      <c r="O26" s="26"/>
    </row>
    <row r="27" s="2" customFormat="1" customHeight="1" spans="1:15">
      <c r="A27" s="26">
        <v>22</v>
      </c>
      <c r="B27" s="35" t="s">
        <v>134</v>
      </c>
      <c r="C27" s="30" t="s">
        <v>135</v>
      </c>
      <c r="D27" s="23" t="s">
        <v>81</v>
      </c>
      <c r="E27" s="23">
        <v>3</v>
      </c>
      <c r="F27" s="33">
        <v>150</v>
      </c>
      <c r="G27" s="33">
        <v>1000</v>
      </c>
      <c r="H27" s="25">
        <f t="shared" si="0"/>
        <v>11.5</v>
      </c>
      <c r="I27" s="25">
        <f t="shared" si="1"/>
        <v>46.46</v>
      </c>
      <c r="J27" s="25">
        <f t="shared" si="2"/>
        <v>108.7164</v>
      </c>
      <c r="K27" s="25">
        <f t="shared" si="3"/>
        <v>1316.6764</v>
      </c>
      <c r="L27" s="25">
        <f t="shared" si="4"/>
        <v>3950.0292</v>
      </c>
      <c r="M27" s="31" t="s">
        <v>99</v>
      </c>
      <c r="N27" s="31" t="s">
        <v>136</v>
      </c>
      <c r="O27" s="26"/>
    </row>
    <row r="28" s="2" customFormat="1" customHeight="1" spans="1:15">
      <c r="A28" s="26">
        <v>23</v>
      </c>
      <c r="B28" s="34" t="s">
        <v>137</v>
      </c>
      <c r="C28" s="23" t="s">
        <v>138</v>
      </c>
      <c r="D28" s="23" t="s">
        <v>81</v>
      </c>
      <c r="E28" s="23">
        <v>1</v>
      </c>
      <c r="F28" s="28">
        <v>30</v>
      </c>
      <c r="G28" s="28">
        <v>3000</v>
      </c>
      <c r="H28" s="25">
        <f t="shared" si="0"/>
        <v>30.3</v>
      </c>
      <c r="I28" s="25">
        <f t="shared" si="1"/>
        <v>122.412</v>
      </c>
      <c r="J28" s="25">
        <f t="shared" si="2"/>
        <v>286.44408</v>
      </c>
      <c r="K28" s="25">
        <f t="shared" si="3"/>
        <v>3469.15608</v>
      </c>
      <c r="L28" s="25">
        <f t="shared" si="4"/>
        <v>3469.15608</v>
      </c>
      <c r="M28" s="43" t="s">
        <v>82</v>
      </c>
      <c r="N28" s="31" t="s">
        <v>139</v>
      </c>
      <c r="O28" s="26"/>
    </row>
    <row r="29" s="2" customFormat="1" customHeight="1" spans="1:15">
      <c r="A29" s="26">
        <v>24</v>
      </c>
      <c r="B29" s="34" t="s">
        <v>140</v>
      </c>
      <c r="C29" s="36" t="s">
        <v>141</v>
      </c>
      <c r="D29" s="23" t="s">
        <v>142</v>
      </c>
      <c r="E29" s="23">
        <v>5941</v>
      </c>
      <c r="F29" s="28">
        <v>1.2</v>
      </c>
      <c r="G29" s="28">
        <v>1.2</v>
      </c>
      <c r="H29" s="25">
        <f t="shared" si="0"/>
        <v>0.024</v>
      </c>
      <c r="I29" s="25">
        <f t="shared" si="1"/>
        <v>0.09696</v>
      </c>
      <c r="J29" s="25">
        <f t="shared" si="2"/>
        <v>0.2268864</v>
      </c>
      <c r="K29" s="25">
        <f t="shared" si="3"/>
        <v>2.7478464</v>
      </c>
      <c r="L29" s="25">
        <f t="shared" si="4"/>
        <v>16324.9554624</v>
      </c>
      <c r="M29" s="31" t="s">
        <v>99</v>
      </c>
      <c r="N29" s="31" t="s">
        <v>140</v>
      </c>
      <c r="O29" s="26"/>
    </row>
    <row r="30" s="2" customFormat="1" customHeight="1" spans="1:15">
      <c r="A30" s="26">
        <v>25</v>
      </c>
      <c r="B30" s="34" t="s">
        <v>143</v>
      </c>
      <c r="C30" s="36" t="s">
        <v>144</v>
      </c>
      <c r="D30" s="23" t="s">
        <v>142</v>
      </c>
      <c r="E30" s="23">
        <v>550</v>
      </c>
      <c r="F30" s="28">
        <v>1.2</v>
      </c>
      <c r="G30" s="28">
        <v>2.04126315789474</v>
      </c>
      <c r="H30" s="25">
        <f t="shared" si="0"/>
        <v>0.0324126315789474</v>
      </c>
      <c r="I30" s="25">
        <f t="shared" si="1"/>
        <v>0.130947031578947</v>
      </c>
      <c r="J30" s="25">
        <f t="shared" si="2"/>
        <v>0.306416053894737</v>
      </c>
      <c r="K30" s="25">
        <f t="shared" si="3"/>
        <v>3.71103887494737</v>
      </c>
      <c r="L30" s="25">
        <f t="shared" si="4"/>
        <v>2041.07138122105</v>
      </c>
      <c r="M30" s="31" t="s">
        <v>145</v>
      </c>
      <c r="N30" s="31" t="s">
        <v>143</v>
      </c>
      <c r="O30" s="26"/>
    </row>
    <row r="31" s="2" customFormat="1" customHeight="1" spans="1:15">
      <c r="A31" s="26">
        <v>26</v>
      </c>
      <c r="B31" s="34" t="s">
        <v>146</v>
      </c>
      <c r="C31" s="36" t="s">
        <v>147</v>
      </c>
      <c r="D31" s="23" t="s">
        <v>142</v>
      </c>
      <c r="E31" s="23">
        <f>1420+897</f>
        <v>2317</v>
      </c>
      <c r="F31" s="28">
        <v>2</v>
      </c>
      <c r="G31" s="28">
        <v>10.6847368421053</v>
      </c>
      <c r="H31" s="25">
        <f t="shared" si="0"/>
        <v>0.126847368421053</v>
      </c>
      <c r="I31" s="25">
        <f t="shared" si="1"/>
        <v>0.512463368421054</v>
      </c>
      <c r="J31" s="25">
        <f t="shared" si="2"/>
        <v>1.19916428210527</v>
      </c>
      <c r="K31" s="25">
        <f t="shared" si="3"/>
        <v>14.5232118610527</v>
      </c>
      <c r="L31" s="25">
        <f t="shared" si="4"/>
        <v>33650.281882059</v>
      </c>
      <c r="M31" s="31" t="s">
        <v>99</v>
      </c>
      <c r="N31" s="31" t="s">
        <v>148</v>
      </c>
      <c r="O31" s="26"/>
    </row>
    <row r="32" s="2" customFormat="1" customHeight="1" spans="1:15">
      <c r="A32" s="26">
        <v>27</v>
      </c>
      <c r="B32" s="34" t="s">
        <v>149</v>
      </c>
      <c r="C32" s="23" t="s">
        <v>150</v>
      </c>
      <c r="D32" s="23" t="s">
        <v>142</v>
      </c>
      <c r="E32" s="24">
        <v>1200</v>
      </c>
      <c r="F32" s="28">
        <v>1.2</v>
      </c>
      <c r="G32" s="28">
        <v>2.58559999999999</v>
      </c>
      <c r="H32" s="25">
        <f t="shared" si="0"/>
        <v>0.0378559999999999</v>
      </c>
      <c r="I32" s="25">
        <f t="shared" si="1"/>
        <v>0.15293824</v>
      </c>
      <c r="J32" s="25">
        <f t="shared" si="2"/>
        <v>0.357875481599999</v>
      </c>
      <c r="K32" s="25">
        <f t="shared" si="3"/>
        <v>4.33426972159999</v>
      </c>
      <c r="L32" s="25">
        <f t="shared" si="4"/>
        <v>5201.12366591999</v>
      </c>
      <c r="M32" s="31" t="s">
        <v>99</v>
      </c>
      <c r="N32" s="31" t="s">
        <v>151</v>
      </c>
      <c r="O32" s="31"/>
    </row>
    <row r="33" s="2" customFormat="1" customHeight="1" spans="1:15">
      <c r="A33" s="26">
        <v>28</v>
      </c>
      <c r="B33" s="34" t="s">
        <v>152</v>
      </c>
      <c r="C33" s="23" t="s">
        <v>153</v>
      </c>
      <c r="D33" s="23" t="s">
        <v>142</v>
      </c>
      <c r="E33" s="24">
        <v>600</v>
      </c>
      <c r="F33" s="28">
        <v>1.2</v>
      </c>
      <c r="G33" s="28">
        <v>4.275</v>
      </c>
      <c r="H33" s="25">
        <f t="shared" si="0"/>
        <v>0.05475</v>
      </c>
      <c r="I33" s="25">
        <f t="shared" si="1"/>
        <v>0.22119</v>
      </c>
      <c r="J33" s="25">
        <f t="shared" si="2"/>
        <v>0.5175846</v>
      </c>
      <c r="K33" s="25">
        <f t="shared" si="3"/>
        <v>6.2685246</v>
      </c>
      <c r="L33" s="25">
        <f t="shared" si="4"/>
        <v>3761.11476</v>
      </c>
      <c r="M33" s="31" t="s">
        <v>99</v>
      </c>
      <c r="N33" s="31" t="s">
        <v>152</v>
      </c>
      <c r="O33" s="31"/>
    </row>
    <row r="34" s="2" customFormat="1" customHeight="1" spans="1:15">
      <c r="A34" s="26">
        <v>29</v>
      </c>
      <c r="B34" s="34" t="s">
        <v>154</v>
      </c>
      <c r="C34" s="23" t="s">
        <v>155</v>
      </c>
      <c r="D34" s="23" t="s">
        <v>142</v>
      </c>
      <c r="E34" s="24">
        <v>60</v>
      </c>
      <c r="F34" s="28">
        <v>1.2</v>
      </c>
      <c r="G34" s="28">
        <v>5.14111263157897</v>
      </c>
      <c r="H34" s="25">
        <f t="shared" si="0"/>
        <v>0.0634111263157897</v>
      </c>
      <c r="I34" s="25">
        <f t="shared" si="1"/>
        <v>0.25618095031579</v>
      </c>
      <c r="J34" s="25">
        <f t="shared" si="2"/>
        <v>0.59946342373895</v>
      </c>
      <c r="K34" s="25">
        <f t="shared" si="3"/>
        <v>7.2601681319495</v>
      </c>
      <c r="L34" s="25">
        <f t="shared" si="4"/>
        <v>435.61008791697</v>
      </c>
      <c r="M34" s="31" t="s">
        <v>99</v>
      </c>
      <c r="N34" s="31" t="s">
        <v>154</v>
      </c>
      <c r="O34" s="31"/>
    </row>
    <row r="35" s="2" customFormat="1" customHeight="1" spans="1:15">
      <c r="A35" s="26">
        <v>30</v>
      </c>
      <c r="B35" s="34" t="s">
        <v>156</v>
      </c>
      <c r="C35" s="36" t="s">
        <v>157</v>
      </c>
      <c r="D35" s="23" t="s">
        <v>142</v>
      </c>
      <c r="E35" s="24">
        <v>20</v>
      </c>
      <c r="F35" s="28">
        <v>1.2</v>
      </c>
      <c r="G35" s="28">
        <v>33.25</v>
      </c>
      <c r="H35" s="25">
        <f t="shared" si="0"/>
        <v>0.3445</v>
      </c>
      <c r="I35" s="25">
        <f t="shared" si="1"/>
        <v>1.39178</v>
      </c>
      <c r="J35" s="25">
        <f t="shared" si="2"/>
        <v>3.2567652</v>
      </c>
      <c r="K35" s="25">
        <f t="shared" si="3"/>
        <v>39.4430452</v>
      </c>
      <c r="L35" s="25">
        <f t="shared" si="4"/>
        <v>788.860904</v>
      </c>
      <c r="M35" s="31" t="s">
        <v>99</v>
      </c>
      <c r="N35" s="31" t="s">
        <v>156</v>
      </c>
      <c r="O35" s="31"/>
    </row>
    <row r="36" s="2" customFormat="1" customHeight="1" spans="1:15">
      <c r="A36" s="26">
        <v>31</v>
      </c>
      <c r="B36" s="34" t="s">
        <v>158</v>
      </c>
      <c r="C36" s="23" t="s">
        <v>159</v>
      </c>
      <c r="D36" s="23" t="s">
        <v>142</v>
      </c>
      <c r="E36" s="24">
        <v>200</v>
      </c>
      <c r="F36" s="28">
        <v>2</v>
      </c>
      <c r="G36" s="28">
        <v>2.222</v>
      </c>
      <c r="H36" s="25">
        <f t="shared" si="0"/>
        <v>0.04222</v>
      </c>
      <c r="I36" s="25">
        <f t="shared" si="1"/>
        <v>0.1705688</v>
      </c>
      <c r="J36" s="25">
        <f t="shared" si="2"/>
        <v>0.399130992</v>
      </c>
      <c r="K36" s="25">
        <f t="shared" si="3"/>
        <v>4.833919792</v>
      </c>
      <c r="L36" s="25">
        <f t="shared" si="4"/>
        <v>966.7839584</v>
      </c>
      <c r="M36" s="31" t="s">
        <v>99</v>
      </c>
      <c r="N36" s="31" t="s">
        <v>158</v>
      </c>
      <c r="O36" s="31"/>
    </row>
    <row r="37" s="2" customFormat="1" customHeight="1" spans="1:15">
      <c r="A37" s="26">
        <v>32</v>
      </c>
      <c r="B37" s="34" t="s">
        <v>160</v>
      </c>
      <c r="C37" s="23" t="s">
        <v>161</v>
      </c>
      <c r="D37" s="23" t="s">
        <v>142</v>
      </c>
      <c r="E37" s="24">
        <v>1620</v>
      </c>
      <c r="F37" s="28">
        <v>2</v>
      </c>
      <c r="G37" s="28">
        <v>3.86944444444445</v>
      </c>
      <c r="H37" s="25">
        <f t="shared" si="0"/>
        <v>0.0586944444444445</v>
      </c>
      <c r="I37" s="25">
        <f t="shared" si="1"/>
        <v>0.237125555555556</v>
      </c>
      <c r="J37" s="25">
        <f t="shared" si="2"/>
        <v>0.5548738</v>
      </c>
      <c r="K37" s="25">
        <f t="shared" si="3"/>
        <v>6.72013824444445</v>
      </c>
      <c r="L37" s="25">
        <f t="shared" si="4"/>
        <v>10886.623956</v>
      </c>
      <c r="M37" s="31" t="s">
        <v>99</v>
      </c>
      <c r="N37" s="31" t="s">
        <v>160</v>
      </c>
      <c r="O37" s="31"/>
    </row>
    <row r="38" s="2" customFormat="1" customHeight="1" spans="1:15">
      <c r="A38" s="20" t="s">
        <v>162</v>
      </c>
      <c r="B38" s="21"/>
      <c r="C38" s="22"/>
      <c r="D38" s="23" t="s">
        <v>32</v>
      </c>
      <c r="E38" s="24"/>
      <c r="F38" s="25"/>
      <c r="G38" s="25"/>
      <c r="H38" s="25">
        <f t="shared" si="0"/>
        <v>0</v>
      </c>
      <c r="I38" s="25"/>
      <c r="J38" s="25"/>
      <c r="K38" s="25">
        <f t="shared" si="3"/>
        <v>0</v>
      </c>
      <c r="L38" s="53">
        <f>SUM(L39:L61)</f>
        <v>506822.42178856</v>
      </c>
      <c r="M38" s="31"/>
      <c r="N38" s="31"/>
      <c r="O38" s="26"/>
    </row>
    <row r="39" s="2" customFormat="1" ht="48" customHeight="1" spans="1:15">
      <c r="A39" s="37">
        <v>1</v>
      </c>
      <c r="B39" s="34" t="s">
        <v>163</v>
      </c>
      <c r="C39" s="38" t="s">
        <v>164</v>
      </c>
      <c r="D39" s="23" t="s">
        <v>81</v>
      </c>
      <c r="E39" s="24">
        <v>757</v>
      </c>
      <c r="F39" s="28">
        <v>5</v>
      </c>
      <c r="G39" s="28">
        <v>242.15053</v>
      </c>
      <c r="H39" s="25">
        <f t="shared" ref="H39:H70" si="5">(F39+G39)*1%</f>
        <v>2.4715053</v>
      </c>
      <c r="I39" s="25">
        <f t="shared" ref="I39:I61" si="6">(H39+G39+F39)*$I$4</f>
        <v>9.984881412</v>
      </c>
      <c r="J39" s="25">
        <f t="shared" ref="J39:J61" si="7">(I39+H39+G39+F39)*$J$4</f>
        <v>23.36462250408</v>
      </c>
      <c r="K39" s="25">
        <f t="shared" ref="K39:K70" si="8">J39+I39+H39+G39+F39</f>
        <v>282.97153921608</v>
      </c>
      <c r="L39" s="25">
        <f>E39*K39</f>
        <v>214209.455186573</v>
      </c>
      <c r="M39" s="31" t="s">
        <v>165</v>
      </c>
      <c r="N39" s="31" t="s">
        <v>166</v>
      </c>
      <c r="O39" s="26"/>
    </row>
    <row r="40" s="2" customFormat="1" ht="48" customHeight="1" spans="1:15">
      <c r="A40" s="24">
        <v>2</v>
      </c>
      <c r="B40" s="34" t="s">
        <v>167</v>
      </c>
      <c r="C40" s="23" t="s">
        <v>168</v>
      </c>
      <c r="D40" s="23" t="s">
        <v>81</v>
      </c>
      <c r="E40" s="24">
        <v>18</v>
      </c>
      <c r="F40" s="28">
        <v>80</v>
      </c>
      <c r="G40" s="28">
        <v>2082.95431</v>
      </c>
      <c r="H40" s="25">
        <f t="shared" si="5"/>
        <v>21.6295431</v>
      </c>
      <c r="I40" s="25">
        <f t="shared" si="6"/>
        <v>87.383354124</v>
      </c>
      <c r="J40" s="25">
        <f t="shared" si="7"/>
        <v>204.47704865016</v>
      </c>
      <c r="K40" s="25">
        <f t="shared" si="8"/>
        <v>2476.44425587416</v>
      </c>
      <c r="L40" s="25">
        <f t="shared" ref="L40:L61" si="9">E40*K40</f>
        <v>44575.9966057349</v>
      </c>
      <c r="M40" s="31" t="s">
        <v>165</v>
      </c>
      <c r="N40" s="31" t="s">
        <v>169</v>
      </c>
      <c r="O40" s="26"/>
    </row>
    <row r="41" s="2" customFormat="1" ht="48" customHeight="1" spans="1:15">
      <c r="A41" s="24">
        <v>3</v>
      </c>
      <c r="B41" s="34" t="s">
        <v>170</v>
      </c>
      <c r="C41" s="23" t="s">
        <v>171</v>
      </c>
      <c r="D41" s="23" t="s">
        <v>81</v>
      </c>
      <c r="E41" s="24">
        <v>18</v>
      </c>
      <c r="F41" s="28">
        <v>80</v>
      </c>
      <c r="G41" s="28">
        <v>2082.95431</v>
      </c>
      <c r="H41" s="25">
        <f t="shared" si="5"/>
        <v>21.6295431</v>
      </c>
      <c r="I41" s="25">
        <f t="shared" si="6"/>
        <v>87.383354124</v>
      </c>
      <c r="J41" s="25">
        <f t="shared" si="7"/>
        <v>204.47704865016</v>
      </c>
      <c r="K41" s="25">
        <f t="shared" si="8"/>
        <v>2476.44425587416</v>
      </c>
      <c r="L41" s="25">
        <f t="shared" si="9"/>
        <v>44575.9966057349</v>
      </c>
      <c r="M41" s="31" t="s">
        <v>165</v>
      </c>
      <c r="N41" s="31" t="s">
        <v>169</v>
      </c>
      <c r="O41" s="26"/>
    </row>
    <row r="42" s="2" customFormat="1" customHeight="1" spans="1:15">
      <c r="A42" s="37">
        <v>4</v>
      </c>
      <c r="B42" s="34" t="s">
        <v>172</v>
      </c>
      <c r="C42" s="23" t="s">
        <v>173</v>
      </c>
      <c r="D42" s="23" t="s">
        <v>174</v>
      </c>
      <c r="E42" s="24">
        <v>18</v>
      </c>
      <c r="F42" s="33">
        <v>100</v>
      </c>
      <c r="G42" s="33">
        <v>960</v>
      </c>
      <c r="H42" s="25">
        <f t="shared" si="5"/>
        <v>10.6</v>
      </c>
      <c r="I42" s="25">
        <f t="shared" si="6"/>
        <v>42.824</v>
      </c>
      <c r="J42" s="25">
        <f t="shared" si="7"/>
        <v>100.20816</v>
      </c>
      <c r="K42" s="25">
        <f t="shared" si="8"/>
        <v>1213.63216</v>
      </c>
      <c r="L42" s="25">
        <f t="shared" si="9"/>
        <v>21845.37888</v>
      </c>
      <c r="M42" s="31" t="s">
        <v>99</v>
      </c>
      <c r="N42" s="31" t="s">
        <v>172</v>
      </c>
      <c r="O42" s="26"/>
    </row>
    <row r="43" s="2" customFormat="1" customHeight="1" spans="1:15">
      <c r="A43" s="24">
        <v>5</v>
      </c>
      <c r="B43" s="34" t="s">
        <v>175</v>
      </c>
      <c r="C43" s="23" t="s">
        <v>176</v>
      </c>
      <c r="D43" s="23" t="s">
        <v>81</v>
      </c>
      <c r="E43" s="24">
        <v>18</v>
      </c>
      <c r="F43" s="28">
        <v>30</v>
      </c>
      <c r="G43" s="28">
        <v>297.684210526316</v>
      </c>
      <c r="H43" s="25">
        <f t="shared" si="5"/>
        <v>3.27684210526316</v>
      </c>
      <c r="I43" s="25">
        <f t="shared" si="6"/>
        <v>13.2384421052632</v>
      </c>
      <c r="J43" s="25">
        <f t="shared" si="7"/>
        <v>30.9779545263158</v>
      </c>
      <c r="K43" s="25">
        <f t="shared" si="8"/>
        <v>375.177449263158</v>
      </c>
      <c r="L43" s="25">
        <f t="shared" si="9"/>
        <v>6753.19408673685</v>
      </c>
      <c r="M43" s="31" t="s">
        <v>165</v>
      </c>
      <c r="N43" s="31" t="s">
        <v>177</v>
      </c>
      <c r="O43" s="26"/>
    </row>
    <row r="44" s="2" customFormat="1" customHeight="1" spans="1:15">
      <c r="A44" s="24">
        <v>6</v>
      </c>
      <c r="B44" s="34" t="s">
        <v>178</v>
      </c>
      <c r="C44" s="23" t="s">
        <v>179</v>
      </c>
      <c r="D44" s="23" t="s">
        <v>180</v>
      </c>
      <c r="E44" s="24">
        <v>54</v>
      </c>
      <c r="F44" s="28">
        <v>5</v>
      </c>
      <c r="G44" s="28">
        <v>3.72105263157895</v>
      </c>
      <c r="H44" s="25">
        <f t="shared" si="5"/>
        <v>0.0872105263157895</v>
      </c>
      <c r="I44" s="25">
        <f t="shared" si="6"/>
        <v>0.35233052631579</v>
      </c>
      <c r="J44" s="25">
        <f t="shared" si="7"/>
        <v>0.824453431578948</v>
      </c>
      <c r="K44" s="25">
        <f t="shared" si="8"/>
        <v>9.98504711578948</v>
      </c>
      <c r="L44" s="25">
        <f t="shared" si="9"/>
        <v>539.192544252632</v>
      </c>
      <c r="M44" s="31" t="s">
        <v>99</v>
      </c>
      <c r="N44" s="31" t="s">
        <v>178</v>
      </c>
      <c r="O44" s="26"/>
    </row>
    <row r="45" s="2" customFormat="1" customHeight="1" spans="1:15">
      <c r="A45" s="37">
        <v>7</v>
      </c>
      <c r="B45" s="34" t="s">
        <v>181</v>
      </c>
      <c r="C45" s="23" t="s">
        <v>182</v>
      </c>
      <c r="D45" s="23" t="s">
        <v>180</v>
      </c>
      <c r="E45" s="24">
        <v>10</v>
      </c>
      <c r="F45" s="28">
        <v>100</v>
      </c>
      <c r="G45" s="28">
        <v>150</v>
      </c>
      <c r="H45" s="25">
        <f t="shared" si="5"/>
        <v>2.5</v>
      </c>
      <c r="I45" s="25">
        <f t="shared" si="6"/>
        <v>10.1</v>
      </c>
      <c r="J45" s="25">
        <f t="shared" si="7"/>
        <v>23.634</v>
      </c>
      <c r="K45" s="25">
        <f t="shared" si="8"/>
        <v>286.234</v>
      </c>
      <c r="L45" s="25">
        <f t="shared" si="9"/>
        <v>2862.34</v>
      </c>
      <c r="M45" s="31" t="s">
        <v>99</v>
      </c>
      <c r="N45" s="31" t="s">
        <v>181</v>
      </c>
      <c r="O45" s="26"/>
    </row>
    <row r="46" s="2" customFormat="1" customHeight="1" spans="1:15">
      <c r="A46" s="24">
        <v>8</v>
      </c>
      <c r="B46" s="34" t="s">
        <v>183</v>
      </c>
      <c r="C46" s="23" t="s">
        <v>184</v>
      </c>
      <c r="D46" s="23" t="s">
        <v>180</v>
      </c>
      <c r="E46" s="24">
        <v>44</v>
      </c>
      <c r="F46" s="28">
        <v>120</v>
      </c>
      <c r="G46" s="28">
        <v>200</v>
      </c>
      <c r="H46" s="25">
        <f t="shared" si="5"/>
        <v>3.2</v>
      </c>
      <c r="I46" s="25">
        <f t="shared" si="6"/>
        <v>12.928</v>
      </c>
      <c r="J46" s="25">
        <f t="shared" si="7"/>
        <v>30.25152</v>
      </c>
      <c r="K46" s="25">
        <f t="shared" si="8"/>
        <v>366.37952</v>
      </c>
      <c r="L46" s="25">
        <f t="shared" si="9"/>
        <v>16120.69888</v>
      </c>
      <c r="M46" s="31" t="s">
        <v>99</v>
      </c>
      <c r="N46" s="31" t="s">
        <v>183</v>
      </c>
      <c r="O46" s="26"/>
    </row>
    <row r="47" s="2" customFormat="1" customHeight="1" spans="1:15">
      <c r="A47" s="24">
        <v>9</v>
      </c>
      <c r="B47" s="39" t="s">
        <v>185</v>
      </c>
      <c r="C47" s="40" t="s">
        <v>186</v>
      </c>
      <c r="D47" s="40" t="s">
        <v>81</v>
      </c>
      <c r="E47" s="41">
        <v>114</v>
      </c>
      <c r="F47" s="28">
        <v>20</v>
      </c>
      <c r="G47" s="28">
        <v>40</v>
      </c>
      <c r="H47" s="25">
        <f t="shared" si="5"/>
        <v>0.6</v>
      </c>
      <c r="I47" s="25">
        <f t="shared" si="6"/>
        <v>2.424</v>
      </c>
      <c r="J47" s="25">
        <f t="shared" si="7"/>
        <v>5.67216</v>
      </c>
      <c r="K47" s="25">
        <f t="shared" si="8"/>
        <v>68.69616</v>
      </c>
      <c r="L47" s="25">
        <f t="shared" si="9"/>
        <v>7831.36224</v>
      </c>
      <c r="M47" s="31" t="s">
        <v>99</v>
      </c>
      <c r="N47" s="31" t="s">
        <v>185</v>
      </c>
      <c r="O47" s="26"/>
    </row>
    <row r="48" s="2" customFormat="1" customHeight="1" spans="1:15">
      <c r="A48" s="37">
        <v>10</v>
      </c>
      <c r="B48" s="39" t="s">
        <v>187</v>
      </c>
      <c r="C48" s="40" t="s">
        <v>188</v>
      </c>
      <c r="D48" s="40" t="s">
        <v>81</v>
      </c>
      <c r="E48" s="41">
        <v>55</v>
      </c>
      <c r="F48" s="28">
        <v>40</v>
      </c>
      <c r="G48" s="28">
        <v>31.8947368421053</v>
      </c>
      <c r="H48" s="25">
        <f t="shared" si="5"/>
        <v>0.718947368421053</v>
      </c>
      <c r="I48" s="25">
        <f t="shared" si="6"/>
        <v>2.90454736842105</v>
      </c>
      <c r="J48" s="25">
        <f t="shared" si="7"/>
        <v>6.79664084210527</v>
      </c>
      <c r="K48" s="25">
        <f t="shared" si="8"/>
        <v>82.3148724210527</v>
      </c>
      <c r="L48" s="25">
        <f t="shared" si="9"/>
        <v>4527.3179831579</v>
      </c>
      <c r="M48" s="55" t="s">
        <v>99</v>
      </c>
      <c r="N48" s="55" t="s">
        <v>187</v>
      </c>
      <c r="O48" s="56"/>
    </row>
    <row r="49" s="2" customFormat="1" customHeight="1" spans="1:15">
      <c r="A49" s="24">
        <v>11</v>
      </c>
      <c r="B49" s="34" t="s">
        <v>189</v>
      </c>
      <c r="C49" s="40" t="s">
        <v>190</v>
      </c>
      <c r="D49" s="23" t="s">
        <v>191</v>
      </c>
      <c r="E49" s="24">
        <v>757</v>
      </c>
      <c r="F49" s="28">
        <v>8</v>
      </c>
      <c r="G49" s="28">
        <v>3.72105263157895</v>
      </c>
      <c r="H49" s="25">
        <f t="shared" si="5"/>
        <v>0.11721052631579</v>
      </c>
      <c r="I49" s="25">
        <f t="shared" si="6"/>
        <v>0.47353052631579</v>
      </c>
      <c r="J49" s="25">
        <f t="shared" si="7"/>
        <v>1.10806143157895</v>
      </c>
      <c r="K49" s="25">
        <f t="shared" si="8"/>
        <v>13.4198551157895</v>
      </c>
      <c r="L49" s="25">
        <f t="shared" si="9"/>
        <v>10158.8303226526</v>
      </c>
      <c r="M49" s="31" t="s">
        <v>99</v>
      </c>
      <c r="N49" s="31" t="s">
        <v>189</v>
      </c>
      <c r="O49" s="26"/>
    </row>
    <row r="50" s="2" customFormat="1" customHeight="1" spans="1:15">
      <c r="A50" s="24">
        <v>12</v>
      </c>
      <c r="B50" s="34" t="s">
        <v>192</v>
      </c>
      <c r="C50" s="23" t="s">
        <v>193</v>
      </c>
      <c r="D50" s="23" t="s">
        <v>142</v>
      </c>
      <c r="E50" s="24">
        <v>7721</v>
      </c>
      <c r="F50" s="28">
        <v>1.2</v>
      </c>
      <c r="G50" s="28">
        <v>1.11631578947369</v>
      </c>
      <c r="H50" s="25">
        <f t="shared" si="5"/>
        <v>0.0231631578947369</v>
      </c>
      <c r="I50" s="25">
        <f t="shared" si="6"/>
        <v>0.0935791578947371</v>
      </c>
      <c r="J50" s="25">
        <f t="shared" si="7"/>
        <v>0.218975229473685</v>
      </c>
      <c r="K50" s="25">
        <f t="shared" si="8"/>
        <v>2.65203333473685</v>
      </c>
      <c r="L50" s="25">
        <f t="shared" si="9"/>
        <v>20476.3493775032</v>
      </c>
      <c r="M50" s="31" t="s">
        <v>145</v>
      </c>
      <c r="N50" s="31" t="s">
        <v>192</v>
      </c>
      <c r="O50" s="26"/>
    </row>
    <row r="51" s="2" customFormat="1" customHeight="1" spans="1:15">
      <c r="A51" s="37">
        <v>13</v>
      </c>
      <c r="B51" s="42" t="s">
        <v>194</v>
      </c>
      <c r="C51" s="38" t="s">
        <v>195</v>
      </c>
      <c r="D51" s="23" t="s">
        <v>81</v>
      </c>
      <c r="E51" s="24">
        <v>1</v>
      </c>
      <c r="F51" s="28">
        <v>300</v>
      </c>
      <c r="G51" s="28">
        <v>2657.8947368421</v>
      </c>
      <c r="H51" s="25">
        <f t="shared" si="5"/>
        <v>29.578947368421</v>
      </c>
      <c r="I51" s="25">
        <f t="shared" si="6"/>
        <v>119.498947368421</v>
      </c>
      <c r="J51" s="25">
        <f t="shared" si="7"/>
        <v>279.627536842105</v>
      </c>
      <c r="K51" s="25">
        <f t="shared" si="8"/>
        <v>3386.60016842105</v>
      </c>
      <c r="L51" s="25">
        <f t="shared" si="9"/>
        <v>3386.60016842105</v>
      </c>
      <c r="M51" s="57" t="s">
        <v>165</v>
      </c>
      <c r="N51" s="57" t="s">
        <v>196</v>
      </c>
      <c r="O51" s="58"/>
    </row>
    <row r="52" s="2" customFormat="1" ht="53" customHeight="1" spans="1:15">
      <c r="A52" s="24">
        <v>14</v>
      </c>
      <c r="B52" s="34" t="s">
        <v>197</v>
      </c>
      <c r="C52" s="23" t="s">
        <v>198</v>
      </c>
      <c r="D52" s="23" t="s">
        <v>81</v>
      </c>
      <c r="E52" s="23">
        <v>0</v>
      </c>
      <c r="F52" s="28"/>
      <c r="G52" s="28"/>
      <c r="H52" s="25">
        <f t="shared" si="5"/>
        <v>0</v>
      </c>
      <c r="I52" s="25">
        <f t="shared" si="6"/>
        <v>0</v>
      </c>
      <c r="J52" s="25">
        <f t="shared" si="7"/>
        <v>0</v>
      </c>
      <c r="K52" s="25">
        <f t="shared" si="8"/>
        <v>0</v>
      </c>
      <c r="L52" s="25">
        <f t="shared" si="9"/>
        <v>0</v>
      </c>
      <c r="M52" s="31"/>
      <c r="N52" s="31"/>
      <c r="O52" s="26"/>
    </row>
    <row r="53" s="2" customFormat="1" customHeight="1" spans="1:15">
      <c r="A53" s="24">
        <v>15</v>
      </c>
      <c r="B53" s="34" t="s">
        <v>199</v>
      </c>
      <c r="C53" s="23" t="s">
        <v>200</v>
      </c>
      <c r="D53" s="23" t="s">
        <v>174</v>
      </c>
      <c r="E53" s="24">
        <v>1</v>
      </c>
      <c r="F53" s="28">
        <v>500</v>
      </c>
      <c r="G53" s="28">
        <v>0</v>
      </c>
      <c r="H53" s="25">
        <f t="shared" si="5"/>
        <v>5</v>
      </c>
      <c r="I53" s="25">
        <f t="shared" si="6"/>
        <v>20.2</v>
      </c>
      <c r="J53" s="25">
        <f t="shared" si="7"/>
        <v>47.268</v>
      </c>
      <c r="K53" s="25">
        <f t="shared" si="8"/>
        <v>572.468</v>
      </c>
      <c r="L53" s="25">
        <f t="shared" si="9"/>
        <v>572.468</v>
      </c>
      <c r="M53" s="31" t="s">
        <v>165</v>
      </c>
      <c r="N53" s="31" t="s">
        <v>201</v>
      </c>
      <c r="O53" s="26"/>
    </row>
    <row r="54" s="2" customFormat="1" customHeight="1" spans="1:15">
      <c r="A54" s="37">
        <v>16</v>
      </c>
      <c r="B54" s="34" t="s">
        <v>202</v>
      </c>
      <c r="C54" s="40" t="s">
        <v>203</v>
      </c>
      <c r="D54" s="23" t="s">
        <v>81</v>
      </c>
      <c r="E54" s="24">
        <v>1</v>
      </c>
      <c r="F54" s="28">
        <v>50</v>
      </c>
      <c r="G54" s="28">
        <v>31.8947368421053</v>
      </c>
      <c r="H54" s="25">
        <f t="shared" si="5"/>
        <v>0.818947368421053</v>
      </c>
      <c r="I54" s="25">
        <f t="shared" si="6"/>
        <v>3.30854736842105</v>
      </c>
      <c r="J54" s="25">
        <f t="shared" si="7"/>
        <v>7.74200084210527</v>
      </c>
      <c r="K54" s="25">
        <f t="shared" si="8"/>
        <v>93.7642324210527</v>
      </c>
      <c r="L54" s="25">
        <f t="shared" si="9"/>
        <v>93.7642324210527</v>
      </c>
      <c r="M54" s="31" t="s">
        <v>99</v>
      </c>
      <c r="N54" s="31" t="s">
        <v>187</v>
      </c>
      <c r="O54" s="26"/>
    </row>
    <row r="55" s="2" customFormat="1" customHeight="1" spans="1:15">
      <c r="A55" s="24">
        <v>17</v>
      </c>
      <c r="B55" s="42" t="s">
        <v>204</v>
      </c>
      <c r="C55" s="23" t="s">
        <v>205</v>
      </c>
      <c r="D55" s="23" t="s">
        <v>142</v>
      </c>
      <c r="E55" s="24">
        <v>14986</v>
      </c>
      <c r="F55" s="28">
        <v>1.2</v>
      </c>
      <c r="G55" s="28">
        <v>1.46715789473684</v>
      </c>
      <c r="H55" s="25">
        <f t="shared" si="5"/>
        <v>0.0266715789473684</v>
      </c>
      <c r="I55" s="25">
        <f t="shared" si="6"/>
        <v>0.107753178947368</v>
      </c>
      <c r="J55" s="25">
        <f t="shared" si="7"/>
        <v>0.252142438736842</v>
      </c>
      <c r="K55" s="25">
        <f t="shared" si="8"/>
        <v>3.05372509136842</v>
      </c>
      <c r="L55" s="25">
        <f t="shared" si="9"/>
        <v>45763.1242192471</v>
      </c>
      <c r="M55" s="31" t="s">
        <v>145</v>
      </c>
      <c r="N55" s="31" t="s">
        <v>206</v>
      </c>
      <c r="O55" s="26"/>
    </row>
    <row r="56" s="2" customFormat="1" customHeight="1" spans="1:15">
      <c r="A56" s="24">
        <v>18</v>
      </c>
      <c r="B56" s="34" t="s">
        <v>207</v>
      </c>
      <c r="C56" s="23" t="s">
        <v>208</v>
      </c>
      <c r="D56" s="23" t="s">
        <v>142</v>
      </c>
      <c r="E56" s="24">
        <v>15086</v>
      </c>
      <c r="F56" s="28">
        <v>1.2</v>
      </c>
      <c r="G56" s="28">
        <v>2.11568421052631</v>
      </c>
      <c r="H56" s="25">
        <f t="shared" si="5"/>
        <v>0.0331568421052631</v>
      </c>
      <c r="I56" s="25">
        <f t="shared" si="6"/>
        <v>0.133953642105263</v>
      </c>
      <c r="J56" s="25">
        <f t="shared" si="7"/>
        <v>0.313451522526315</v>
      </c>
      <c r="K56" s="25">
        <f t="shared" si="8"/>
        <v>3.79624621726315</v>
      </c>
      <c r="L56" s="25">
        <f t="shared" si="9"/>
        <v>57270.1704336319</v>
      </c>
      <c r="M56" s="31" t="s">
        <v>145</v>
      </c>
      <c r="N56" s="31" t="s">
        <v>207</v>
      </c>
      <c r="O56" s="26"/>
    </row>
    <row r="57" s="2" customFormat="1" customHeight="1" spans="1:15">
      <c r="A57" s="37">
        <v>19</v>
      </c>
      <c r="B57" s="34" t="s">
        <v>209</v>
      </c>
      <c r="C57" s="23" t="s">
        <v>210</v>
      </c>
      <c r="D57" s="23" t="s">
        <v>142</v>
      </c>
      <c r="E57" s="24">
        <f>E45*3+E46*3+200</f>
        <v>362</v>
      </c>
      <c r="F57" s="28">
        <v>1.2</v>
      </c>
      <c r="G57" s="28">
        <v>3.95494736842105</v>
      </c>
      <c r="H57" s="25">
        <f t="shared" si="5"/>
        <v>0.0515494736842105</v>
      </c>
      <c r="I57" s="25">
        <f t="shared" si="6"/>
        <v>0.20825987368421</v>
      </c>
      <c r="J57" s="25">
        <f t="shared" si="7"/>
        <v>0.487328104421052</v>
      </c>
      <c r="K57" s="25">
        <f t="shared" si="8"/>
        <v>5.90208482021052</v>
      </c>
      <c r="L57" s="25">
        <f t="shared" si="9"/>
        <v>2136.55470491621</v>
      </c>
      <c r="M57" s="31" t="s">
        <v>145</v>
      </c>
      <c r="N57" s="31" t="s">
        <v>209</v>
      </c>
      <c r="O57" s="26"/>
    </row>
    <row r="58" s="2" customFormat="1" customHeight="1" spans="1:15">
      <c r="A58" s="24">
        <v>20</v>
      </c>
      <c r="B58" s="34" t="s">
        <v>211</v>
      </c>
      <c r="C58" s="23" t="s">
        <v>212</v>
      </c>
      <c r="D58" s="23" t="s">
        <v>142</v>
      </c>
      <c r="E58" s="24">
        <v>100</v>
      </c>
      <c r="F58" s="28">
        <v>2</v>
      </c>
      <c r="G58" s="28">
        <v>0.9393</v>
      </c>
      <c r="H58" s="25">
        <f t="shared" si="5"/>
        <v>0.029393</v>
      </c>
      <c r="I58" s="25">
        <f t="shared" si="6"/>
        <v>0.11874772</v>
      </c>
      <c r="J58" s="25">
        <f t="shared" si="7"/>
        <v>0.2778696648</v>
      </c>
      <c r="K58" s="25">
        <f t="shared" si="8"/>
        <v>3.3653103848</v>
      </c>
      <c r="L58" s="25">
        <f t="shared" si="9"/>
        <v>336.53103848</v>
      </c>
      <c r="M58" s="31" t="s">
        <v>99</v>
      </c>
      <c r="N58" s="31" t="s">
        <v>211</v>
      </c>
      <c r="O58" s="26"/>
    </row>
    <row r="59" s="2" customFormat="1" customHeight="1" spans="1:15">
      <c r="A59" s="24">
        <v>21</v>
      </c>
      <c r="B59" s="34" t="s">
        <v>213</v>
      </c>
      <c r="C59" s="23" t="s">
        <v>214</v>
      </c>
      <c r="D59" s="23" t="s">
        <v>142</v>
      </c>
      <c r="E59" s="24">
        <v>400</v>
      </c>
      <c r="F59" s="28">
        <v>2</v>
      </c>
      <c r="G59" s="28">
        <v>1.56284210526316</v>
      </c>
      <c r="H59" s="25">
        <f t="shared" si="5"/>
        <v>0.0356284210526316</v>
      </c>
      <c r="I59" s="25">
        <f t="shared" si="6"/>
        <v>0.143938821052632</v>
      </c>
      <c r="J59" s="25">
        <f t="shared" si="7"/>
        <v>0.336816841263158</v>
      </c>
      <c r="K59" s="25">
        <f t="shared" si="8"/>
        <v>4.07922618863158</v>
      </c>
      <c r="L59" s="25">
        <f t="shared" si="9"/>
        <v>1631.69047545263</v>
      </c>
      <c r="M59" s="31" t="s">
        <v>99</v>
      </c>
      <c r="N59" s="31" t="s">
        <v>213</v>
      </c>
      <c r="O59" s="26"/>
    </row>
    <row r="60" s="2" customFormat="1" customHeight="1" spans="1:15">
      <c r="A60" s="37">
        <v>22</v>
      </c>
      <c r="B60" s="34" t="s">
        <v>158</v>
      </c>
      <c r="C60" s="23" t="s">
        <v>159</v>
      </c>
      <c r="D60" s="23" t="s">
        <v>142</v>
      </c>
      <c r="E60" s="24">
        <v>100</v>
      </c>
      <c r="F60" s="28">
        <v>2</v>
      </c>
      <c r="G60" s="28">
        <v>2.222</v>
      </c>
      <c r="H60" s="25">
        <f t="shared" si="5"/>
        <v>0.04222</v>
      </c>
      <c r="I60" s="25">
        <f t="shared" si="6"/>
        <v>0.1705688</v>
      </c>
      <c r="J60" s="25">
        <f t="shared" si="7"/>
        <v>0.399130992</v>
      </c>
      <c r="K60" s="25">
        <f t="shared" si="8"/>
        <v>4.833919792</v>
      </c>
      <c r="L60" s="25">
        <f t="shared" si="9"/>
        <v>483.3919792</v>
      </c>
      <c r="M60" s="31" t="s">
        <v>99</v>
      </c>
      <c r="N60" s="31" t="s">
        <v>158</v>
      </c>
      <c r="O60" s="26"/>
    </row>
    <row r="61" s="2" customFormat="1" customHeight="1" spans="1:15">
      <c r="A61" s="24">
        <v>23</v>
      </c>
      <c r="B61" s="34" t="s">
        <v>160</v>
      </c>
      <c r="C61" s="23" t="s">
        <v>161</v>
      </c>
      <c r="D61" s="23" t="s">
        <v>142</v>
      </c>
      <c r="E61" s="24">
        <v>100</v>
      </c>
      <c r="F61" s="28">
        <v>2</v>
      </c>
      <c r="G61" s="28">
        <v>3.86944444444445</v>
      </c>
      <c r="H61" s="25">
        <f t="shared" si="5"/>
        <v>0.0586944444444445</v>
      </c>
      <c r="I61" s="25">
        <f t="shared" si="6"/>
        <v>0.237125555555556</v>
      </c>
      <c r="J61" s="25">
        <f t="shared" si="7"/>
        <v>0.5548738</v>
      </c>
      <c r="K61" s="25">
        <f t="shared" si="8"/>
        <v>6.72013824444445</v>
      </c>
      <c r="L61" s="25">
        <f t="shared" si="9"/>
        <v>672.013824444445</v>
      </c>
      <c r="M61" s="31" t="s">
        <v>99</v>
      </c>
      <c r="N61" s="31" t="s">
        <v>160</v>
      </c>
      <c r="O61" s="26"/>
    </row>
    <row r="62" s="3" customFormat="1" customHeight="1" spans="1:15">
      <c r="A62" s="20" t="s">
        <v>215</v>
      </c>
      <c r="B62" s="21"/>
      <c r="C62" s="22"/>
      <c r="D62" s="23" t="s">
        <v>32</v>
      </c>
      <c r="E62" s="43"/>
      <c r="F62" s="44"/>
      <c r="G62" s="44"/>
      <c r="H62" s="25">
        <f t="shared" si="5"/>
        <v>0</v>
      </c>
      <c r="I62" s="44"/>
      <c r="J62" s="44"/>
      <c r="K62" s="25">
        <f t="shared" si="8"/>
        <v>0</v>
      </c>
      <c r="L62" s="53">
        <f>SUM(L63:L88)</f>
        <v>320242.452626062</v>
      </c>
      <c r="M62" s="31"/>
      <c r="N62" s="31"/>
      <c r="O62" s="31"/>
    </row>
    <row r="63" s="3" customFormat="1" customHeight="1" spans="1:15">
      <c r="A63" s="24">
        <v>1</v>
      </c>
      <c r="B63" s="34" t="s">
        <v>216</v>
      </c>
      <c r="C63" s="23" t="s">
        <v>217</v>
      </c>
      <c r="D63" s="23" t="s">
        <v>81</v>
      </c>
      <c r="E63" s="24">
        <v>37</v>
      </c>
      <c r="F63" s="28">
        <v>50</v>
      </c>
      <c r="G63" s="28">
        <v>252.5</v>
      </c>
      <c r="H63" s="25">
        <f t="shared" si="5"/>
        <v>3.025</v>
      </c>
      <c r="I63" s="25">
        <f t="shared" ref="I63:I88" si="10">(H63+G63+F63)*$I$4</f>
        <v>12.221</v>
      </c>
      <c r="J63" s="25">
        <f t="shared" ref="J63:J88" si="11">(I63+H63+G63+F63)*$J$4</f>
        <v>28.59714</v>
      </c>
      <c r="K63" s="25">
        <f t="shared" si="8"/>
        <v>346.34314</v>
      </c>
      <c r="L63" s="25">
        <f t="shared" ref="L63:L88" si="12">E63*K63</f>
        <v>12814.69618</v>
      </c>
      <c r="M63" s="59" t="s">
        <v>218</v>
      </c>
      <c r="N63" s="59" t="s">
        <v>219</v>
      </c>
      <c r="O63" s="60"/>
    </row>
    <row r="64" s="3" customFormat="1" customHeight="1" spans="1:15">
      <c r="A64" s="24">
        <v>2</v>
      </c>
      <c r="B64" s="34" t="s">
        <v>220</v>
      </c>
      <c r="C64" s="23" t="s">
        <v>221</v>
      </c>
      <c r="D64" s="23" t="s">
        <v>81</v>
      </c>
      <c r="E64" s="24">
        <v>5</v>
      </c>
      <c r="F64" s="28">
        <v>50</v>
      </c>
      <c r="G64" s="28">
        <v>252.5</v>
      </c>
      <c r="H64" s="25">
        <f t="shared" si="5"/>
        <v>3.025</v>
      </c>
      <c r="I64" s="25">
        <f t="shared" si="10"/>
        <v>12.221</v>
      </c>
      <c r="J64" s="25">
        <f t="shared" si="11"/>
        <v>28.59714</v>
      </c>
      <c r="K64" s="25">
        <f t="shared" si="8"/>
        <v>346.34314</v>
      </c>
      <c r="L64" s="25">
        <f t="shared" si="12"/>
        <v>1731.7157</v>
      </c>
      <c r="M64" s="59" t="s">
        <v>218</v>
      </c>
      <c r="N64" s="59" t="s">
        <v>219</v>
      </c>
      <c r="O64" s="60"/>
    </row>
    <row r="65" s="3" customFormat="1" customHeight="1" spans="1:15">
      <c r="A65" s="24">
        <v>3</v>
      </c>
      <c r="B65" s="34" t="s">
        <v>222</v>
      </c>
      <c r="C65" s="23" t="s">
        <v>223</v>
      </c>
      <c r="D65" s="23" t="s">
        <v>81</v>
      </c>
      <c r="E65" s="24">
        <v>93</v>
      </c>
      <c r="F65" s="28">
        <v>50</v>
      </c>
      <c r="G65" s="28">
        <v>252.5</v>
      </c>
      <c r="H65" s="25">
        <f t="shared" si="5"/>
        <v>3.025</v>
      </c>
      <c r="I65" s="25">
        <f t="shared" si="10"/>
        <v>12.221</v>
      </c>
      <c r="J65" s="25">
        <f t="shared" si="11"/>
        <v>28.59714</v>
      </c>
      <c r="K65" s="25">
        <f t="shared" si="8"/>
        <v>346.34314</v>
      </c>
      <c r="L65" s="25">
        <f t="shared" si="12"/>
        <v>32209.91202</v>
      </c>
      <c r="M65" s="59" t="s">
        <v>218</v>
      </c>
      <c r="N65" s="59" t="s">
        <v>224</v>
      </c>
      <c r="O65" s="60"/>
    </row>
    <row r="66" s="3" customFormat="1" customHeight="1" spans="1:15">
      <c r="A66" s="24">
        <v>4</v>
      </c>
      <c r="B66" s="34" t="s">
        <v>225</v>
      </c>
      <c r="C66" s="23" t="s">
        <v>226</v>
      </c>
      <c r="D66" s="23" t="s">
        <v>81</v>
      </c>
      <c r="E66" s="24">
        <v>2</v>
      </c>
      <c r="F66" s="28">
        <v>150</v>
      </c>
      <c r="G66" s="28">
        <v>1368.36822222223</v>
      </c>
      <c r="H66" s="25">
        <f t="shared" si="5"/>
        <v>15.1836822222223</v>
      </c>
      <c r="I66" s="25">
        <f t="shared" si="10"/>
        <v>61.3420761777781</v>
      </c>
      <c r="J66" s="25">
        <f t="shared" si="11"/>
        <v>143.540458256001</v>
      </c>
      <c r="K66" s="25">
        <f t="shared" si="8"/>
        <v>1738.43443887823</v>
      </c>
      <c r="L66" s="25">
        <f t="shared" si="12"/>
        <v>3476.86887775646</v>
      </c>
      <c r="M66" s="59" t="s">
        <v>218</v>
      </c>
      <c r="N66" s="59" t="s">
        <v>227</v>
      </c>
      <c r="O66" s="60"/>
    </row>
    <row r="67" s="3" customFormat="1" customHeight="1" spans="1:15">
      <c r="A67" s="24">
        <v>5</v>
      </c>
      <c r="B67" s="34" t="s">
        <v>228</v>
      </c>
      <c r="C67" s="23" t="s">
        <v>229</v>
      </c>
      <c r="D67" s="23" t="s">
        <v>81</v>
      </c>
      <c r="E67" s="24">
        <v>26</v>
      </c>
      <c r="F67" s="33">
        <v>50</v>
      </c>
      <c r="G67" s="33">
        <v>450</v>
      </c>
      <c r="H67" s="25">
        <f t="shared" si="5"/>
        <v>5</v>
      </c>
      <c r="I67" s="25">
        <f t="shared" si="10"/>
        <v>20.2</v>
      </c>
      <c r="J67" s="25">
        <f t="shared" si="11"/>
        <v>47.268</v>
      </c>
      <c r="K67" s="25">
        <f t="shared" si="8"/>
        <v>572.468</v>
      </c>
      <c r="L67" s="25">
        <f t="shared" si="12"/>
        <v>14884.168</v>
      </c>
      <c r="M67" s="59" t="s">
        <v>218</v>
      </c>
      <c r="N67" s="59" t="s">
        <v>230</v>
      </c>
      <c r="O67" s="60"/>
    </row>
    <row r="68" s="3" customFormat="1" customHeight="1" spans="1:15">
      <c r="A68" s="24">
        <v>6</v>
      </c>
      <c r="B68" s="34" t="s">
        <v>231</v>
      </c>
      <c r="C68" s="23" t="s">
        <v>232</v>
      </c>
      <c r="D68" s="23" t="s">
        <v>81</v>
      </c>
      <c r="E68" s="24">
        <v>34</v>
      </c>
      <c r="F68" s="28">
        <v>100</v>
      </c>
      <c r="G68" s="28">
        <v>280</v>
      </c>
      <c r="H68" s="25">
        <f t="shared" si="5"/>
        <v>3.8</v>
      </c>
      <c r="I68" s="25">
        <f t="shared" si="10"/>
        <v>15.352</v>
      </c>
      <c r="J68" s="25">
        <f t="shared" si="11"/>
        <v>35.92368</v>
      </c>
      <c r="K68" s="25">
        <f t="shared" si="8"/>
        <v>435.07568</v>
      </c>
      <c r="L68" s="25">
        <f t="shared" si="12"/>
        <v>14792.57312</v>
      </c>
      <c r="M68" s="59" t="s">
        <v>218</v>
      </c>
      <c r="N68" s="59" t="s">
        <v>233</v>
      </c>
      <c r="O68" s="60"/>
    </row>
    <row r="69" s="3" customFormat="1" customHeight="1" spans="1:15">
      <c r="A69" s="24">
        <v>7</v>
      </c>
      <c r="B69" s="34" t="s">
        <v>234</v>
      </c>
      <c r="C69" s="23" t="s">
        <v>235</v>
      </c>
      <c r="D69" s="23" t="s">
        <v>236</v>
      </c>
      <c r="E69" s="24">
        <v>34</v>
      </c>
      <c r="F69" s="28">
        <v>80</v>
      </c>
      <c r="G69" s="28">
        <v>252.5</v>
      </c>
      <c r="H69" s="25">
        <f t="shared" si="5"/>
        <v>3.325</v>
      </c>
      <c r="I69" s="25">
        <f t="shared" si="10"/>
        <v>13.433</v>
      </c>
      <c r="J69" s="25">
        <f t="shared" si="11"/>
        <v>31.43322</v>
      </c>
      <c r="K69" s="25">
        <f t="shared" si="8"/>
        <v>380.69122</v>
      </c>
      <c r="L69" s="25">
        <f t="shared" si="12"/>
        <v>12943.50148</v>
      </c>
      <c r="M69" s="59" t="s">
        <v>99</v>
      </c>
      <c r="N69" s="59" t="s">
        <v>234</v>
      </c>
      <c r="O69" s="60"/>
    </row>
    <row r="70" s="3" customFormat="1" customHeight="1" spans="1:15">
      <c r="A70" s="24">
        <v>8</v>
      </c>
      <c r="B70" s="34" t="s">
        <v>237</v>
      </c>
      <c r="C70" s="23" t="s">
        <v>238</v>
      </c>
      <c r="D70" s="23" t="s">
        <v>105</v>
      </c>
      <c r="E70" s="24">
        <v>20</v>
      </c>
      <c r="F70" s="28">
        <v>80</v>
      </c>
      <c r="G70" s="28">
        <v>53.6194444444445</v>
      </c>
      <c r="H70" s="25">
        <f t="shared" si="5"/>
        <v>1.33619444444444</v>
      </c>
      <c r="I70" s="25">
        <f t="shared" si="10"/>
        <v>5.39822555555556</v>
      </c>
      <c r="J70" s="25">
        <f t="shared" si="11"/>
        <v>12.6318478</v>
      </c>
      <c r="K70" s="25">
        <f t="shared" si="8"/>
        <v>152.985712244444</v>
      </c>
      <c r="L70" s="25">
        <f t="shared" si="12"/>
        <v>3059.71424488889</v>
      </c>
      <c r="M70" s="59" t="s">
        <v>99</v>
      </c>
      <c r="N70" s="59" t="s">
        <v>237</v>
      </c>
      <c r="O70" s="60"/>
    </row>
    <row r="71" s="3" customFormat="1" customHeight="1" spans="1:15">
      <c r="A71" s="24">
        <v>9</v>
      </c>
      <c r="B71" s="34" t="s">
        <v>239</v>
      </c>
      <c r="C71" s="23" t="s">
        <v>240</v>
      </c>
      <c r="D71" s="23" t="s">
        <v>105</v>
      </c>
      <c r="E71" s="24">
        <v>20</v>
      </c>
      <c r="F71" s="33">
        <v>250</v>
      </c>
      <c r="G71" s="33">
        <v>252.5</v>
      </c>
      <c r="H71" s="25">
        <f t="shared" ref="H71:H102" si="13">(F71+G71)*1%</f>
        <v>5.025</v>
      </c>
      <c r="I71" s="25">
        <f t="shared" si="10"/>
        <v>20.301</v>
      </c>
      <c r="J71" s="25">
        <f t="shared" si="11"/>
        <v>47.50434</v>
      </c>
      <c r="K71" s="25">
        <f t="shared" ref="K71:K102" si="14">J71+I71+H71+G71+F71</f>
        <v>575.33034</v>
      </c>
      <c r="L71" s="25">
        <f t="shared" si="12"/>
        <v>11506.6068</v>
      </c>
      <c r="M71" s="59" t="s">
        <v>99</v>
      </c>
      <c r="N71" s="59" t="s">
        <v>239</v>
      </c>
      <c r="O71" s="60"/>
    </row>
    <row r="72" s="3" customFormat="1" customHeight="1" spans="1:15">
      <c r="A72" s="24">
        <v>10</v>
      </c>
      <c r="B72" s="34" t="s">
        <v>241</v>
      </c>
      <c r="C72" s="23" t="s">
        <v>242</v>
      </c>
      <c r="D72" s="23" t="s">
        <v>81</v>
      </c>
      <c r="E72" s="24">
        <v>37</v>
      </c>
      <c r="F72" s="28">
        <v>30</v>
      </c>
      <c r="G72" s="28">
        <v>45</v>
      </c>
      <c r="H72" s="25">
        <f t="shared" si="13"/>
        <v>0.75</v>
      </c>
      <c r="I72" s="25">
        <f t="shared" si="10"/>
        <v>3.03</v>
      </c>
      <c r="J72" s="25">
        <f t="shared" si="11"/>
        <v>7.0902</v>
      </c>
      <c r="K72" s="25">
        <f t="shared" si="14"/>
        <v>85.8702</v>
      </c>
      <c r="L72" s="25">
        <f t="shared" si="12"/>
        <v>3177.1974</v>
      </c>
      <c r="M72" s="59" t="s">
        <v>99</v>
      </c>
      <c r="N72" s="59" t="s">
        <v>241</v>
      </c>
      <c r="O72" s="60"/>
    </row>
    <row r="73" s="3" customFormat="1" customHeight="1" spans="1:15">
      <c r="A73" s="24">
        <v>11</v>
      </c>
      <c r="B73" s="34" t="s">
        <v>241</v>
      </c>
      <c r="C73" s="23" t="s">
        <v>243</v>
      </c>
      <c r="D73" s="23" t="s">
        <v>81</v>
      </c>
      <c r="E73" s="24">
        <v>1</v>
      </c>
      <c r="F73" s="28">
        <v>30</v>
      </c>
      <c r="G73" s="28">
        <v>45</v>
      </c>
      <c r="H73" s="25">
        <f t="shared" si="13"/>
        <v>0.75</v>
      </c>
      <c r="I73" s="25">
        <f t="shared" si="10"/>
        <v>3.03</v>
      </c>
      <c r="J73" s="25">
        <f t="shared" si="11"/>
        <v>7.0902</v>
      </c>
      <c r="K73" s="25">
        <f t="shared" si="14"/>
        <v>85.8702</v>
      </c>
      <c r="L73" s="25">
        <f t="shared" si="12"/>
        <v>85.8702</v>
      </c>
      <c r="M73" s="59" t="s">
        <v>99</v>
      </c>
      <c r="N73" s="59" t="s">
        <v>241</v>
      </c>
      <c r="O73" s="60"/>
    </row>
    <row r="74" s="3" customFormat="1" customHeight="1" spans="1:15">
      <c r="A74" s="24">
        <v>12</v>
      </c>
      <c r="B74" s="34" t="s">
        <v>244</v>
      </c>
      <c r="C74" s="23" t="s">
        <v>245</v>
      </c>
      <c r="D74" s="23" t="s">
        <v>81</v>
      </c>
      <c r="E74" s="24">
        <v>1</v>
      </c>
      <c r="F74" s="28">
        <v>100</v>
      </c>
      <c r="G74" s="28">
        <v>13500</v>
      </c>
      <c r="H74" s="25">
        <f t="shared" si="13"/>
        <v>136</v>
      </c>
      <c r="I74" s="25">
        <f t="shared" si="10"/>
        <v>549.44</v>
      </c>
      <c r="J74" s="25">
        <f t="shared" si="11"/>
        <v>1285.6896</v>
      </c>
      <c r="K74" s="25">
        <f t="shared" si="14"/>
        <v>15571.1296</v>
      </c>
      <c r="L74" s="25">
        <f t="shared" si="12"/>
        <v>15571.1296</v>
      </c>
      <c r="M74" s="59" t="s">
        <v>218</v>
      </c>
      <c r="N74" s="59" t="s">
        <v>246</v>
      </c>
      <c r="O74" s="60"/>
    </row>
    <row r="75" s="3" customFormat="1" customHeight="1" spans="1:15">
      <c r="A75" s="24">
        <v>13</v>
      </c>
      <c r="B75" s="34" t="s">
        <v>247</v>
      </c>
      <c r="C75" s="23" t="s">
        <v>248</v>
      </c>
      <c r="D75" s="23" t="s">
        <v>81</v>
      </c>
      <c r="E75" s="24">
        <v>9</v>
      </c>
      <c r="F75" s="28">
        <v>100</v>
      </c>
      <c r="G75" s="28">
        <v>2300</v>
      </c>
      <c r="H75" s="25">
        <f t="shared" si="13"/>
        <v>24</v>
      </c>
      <c r="I75" s="25">
        <f t="shared" si="10"/>
        <v>96.96</v>
      </c>
      <c r="J75" s="25">
        <f t="shared" si="11"/>
        <v>226.8864</v>
      </c>
      <c r="K75" s="25">
        <f t="shared" si="14"/>
        <v>2747.8464</v>
      </c>
      <c r="L75" s="25">
        <f t="shared" si="12"/>
        <v>24730.6176</v>
      </c>
      <c r="M75" s="59" t="s">
        <v>218</v>
      </c>
      <c r="N75" s="59" t="s">
        <v>247</v>
      </c>
      <c r="O75" s="60"/>
    </row>
    <row r="76" s="3" customFormat="1" customHeight="1" spans="1:15">
      <c r="A76" s="24">
        <v>14</v>
      </c>
      <c r="B76" s="34" t="s">
        <v>249</v>
      </c>
      <c r="C76" s="23" t="s">
        <v>250</v>
      </c>
      <c r="D76" s="23" t="s">
        <v>174</v>
      </c>
      <c r="E76" s="24">
        <v>1</v>
      </c>
      <c r="F76" s="28">
        <v>1000</v>
      </c>
      <c r="G76" s="28">
        <v>3986.84210526316</v>
      </c>
      <c r="H76" s="25">
        <f t="shared" si="13"/>
        <v>49.8684210526316</v>
      </c>
      <c r="I76" s="25">
        <f t="shared" si="10"/>
        <v>201.468421052632</v>
      </c>
      <c r="J76" s="25">
        <f t="shared" si="11"/>
        <v>471.436105263158</v>
      </c>
      <c r="K76" s="25">
        <f t="shared" si="14"/>
        <v>5709.61505263158</v>
      </c>
      <c r="L76" s="25">
        <f t="shared" si="12"/>
        <v>5709.61505263158</v>
      </c>
      <c r="M76" s="59" t="s">
        <v>99</v>
      </c>
      <c r="N76" s="59" t="s">
        <v>249</v>
      </c>
      <c r="O76" s="60"/>
    </row>
    <row r="77" s="3" customFormat="1" customHeight="1" spans="1:15">
      <c r="A77" s="24">
        <v>15</v>
      </c>
      <c r="B77" s="34" t="s">
        <v>197</v>
      </c>
      <c r="C77" s="23" t="s">
        <v>251</v>
      </c>
      <c r="D77" s="23" t="s">
        <v>81</v>
      </c>
      <c r="E77" s="24">
        <v>1</v>
      </c>
      <c r="F77" s="28"/>
      <c r="G77" s="28">
        <v>4784.21052631579</v>
      </c>
      <c r="H77" s="25">
        <f t="shared" si="13"/>
        <v>47.8421052631579</v>
      </c>
      <c r="I77" s="25">
        <f t="shared" si="10"/>
        <v>193.282105263158</v>
      </c>
      <c r="J77" s="25">
        <f t="shared" si="11"/>
        <v>452.280126315789</v>
      </c>
      <c r="K77" s="25">
        <f t="shared" si="14"/>
        <v>5477.6148631579</v>
      </c>
      <c r="L77" s="25">
        <f t="shared" si="12"/>
        <v>5477.6148631579</v>
      </c>
      <c r="M77" s="59" t="s">
        <v>252</v>
      </c>
      <c r="N77" s="59" t="s">
        <v>253</v>
      </c>
      <c r="O77" s="60"/>
    </row>
    <row r="78" s="3" customFormat="1" customHeight="1" spans="1:15">
      <c r="A78" s="24">
        <v>16</v>
      </c>
      <c r="B78" s="34" t="s">
        <v>254</v>
      </c>
      <c r="C78" s="23" t="s">
        <v>255</v>
      </c>
      <c r="D78" s="23" t="s">
        <v>81</v>
      </c>
      <c r="E78" s="24">
        <v>3</v>
      </c>
      <c r="F78" s="28">
        <v>200</v>
      </c>
      <c r="G78" s="28">
        <v>5500</v>
      </c>
      <c r="H78" s="25">
        <f t="shared" si="13"/>
        <v>57</v>
      </c>
      <c r="I78" s="25">
        <f t="shared" si="10"/>
        <v>230.28</v>
      </c>
      <c r="J78" s="25">
        <f t="shared" si="11"/>
        <v>538.8552</v>
      </c>
      <c r="K78" s="25">
        <f t="shared" si="14"/>
        <v>6526.1352</v>
      </c>
      <c r="L78" s="25">
        <f t="shared" si="12"/>
        <v>19578.4056</v>
      </c>
      <c r="M78" s="59" t="s">
        <v>218</v>
      </c>
      <c r="N78" s="59" t="s">
        <v>256</v>
      </c>
      <c r="O78" s="60"/>
    </row>
    <row r="79" s="3" customFormat="1" customHeight="1" spans="1:15">
      <c r="A79" s="24">
        <v>17</v>
      </c>
      <c r="B79" s="34" t="s">
        <v>257</v>
      </c>
      <c r="C79" s="23" t="s">
        <v>258</v>
      </c>
      <c r="D79" s="23" t="s">
        <v>81</v>
      </c>
      <c r="E79" s="24">
        <v>1</v>
      </c>
      <c r="F79" s="33">
        <v>80</v>
      </c>
      <c r="G79" s="33">
        <v>6000</v>
      </c>
      <c r="H79" s="25">
        <f t="shared" si="13"/>
        <v>60.8</v>
      </c>
      <c r="I79" s="25">
        <f t="shared" si="10"/>
        <v>245.632</v>
      </c>
      <c r="J79" s="25">
        <f t="shared" si="11"/>
        <v>574.77888</v>
      </c>
      <c r="K79" s="25">
        <f t="shared" si="14"/>
        <v>6961.21088</v>
      </c>
      <c r="L79" s="25">
        <f t="shared" si="12"/>
        <v>6961.21088</v>
      </c>
      <c r="M79" s="59" t="s">
        <v>218</v>
      </c>
      <c r="N79" s="59" t="s">
        <v>259</v>
      </c>
      <c r="O79" s="60"/>
    </row>
    <row r="80" s="3" customFormat="1" customHeight="1" spans="1:15">
      <c r="A80" s="24">
        <v>18</v>
      </c>
      <c r="B80" s="34" t="s">
        <v>260</v>
      </c>
      <c r="C80" s="23" t="s">
        <v>261</v>
      </c>
      <c r="D80" s="23" t="s">
        <v>132</v>
      </c>
      <c r="E80" s="24">
        <v>12</v>
      </c>
      <c r="F80" s="33">
        <v>10</v>
      </c>
      <c r="G80" s="33">
        <v>1350</v>
      </c>
      <c r="H80" s="25">
        <f t="shared" si="13"/>
        <v>13.6</v>
      </c>
      <c r="I80" s="25">
        <f t="shared" si="10"/>
        <v>54.944</v>
      </c>
      <c r="J80" s="25">
        <f t="shared" si="11"/>
        <v>128.56896</v>
      </c>
      <c r="K80" s="25">
        <f t="shared" si="14"/>
        <v>1557.11296</v>
      </c>
      <c r="L80" s="25">
        <f t="shared" si="12"/>
        <v>18685.35552</v>
      </c>
      <c r="M80" s="59" t="s">
        <v>262</v>
      </c>
      <c r="N80" s="59" t="s">
        <v>260</v>
      </c>
      <c r="O80" s="60"/>
    </row>
    <row r="81" s="3" customFormat="1" customHeight="1" spans="1:15">
      <c r="A81" s="24">
        <v>19</v>
      </c>
      <c r="B81" s="34" t="s">
        <v>263</v>
      </c>
      <c r="C81" s="23" t="s">
        <v>264</v>
      </c>
      <c r="D81" s="23" t="s">
        <v>132</v>
      </c>
      <c r="E81" s="24">
        <v>36</v>
      </c>
      <c r="F81" s="28">
        <v>10</v>
      </c>
      <c r="G81" s="28">
        <v>560</v>
      </c>
      <c r="H81" s="25">
        <f t="shared" si="13"/>
        <v>5.7</v>
      </c>
      <c r="I81" s="25">
        <f t="shared" si="10"/>
        <v>23.028</v>
      </c>
      <c r="J81" s="25">
        <f t="shared" si="11"/>
        <v>53.88552</v>
      </c>
      <c r="K81" s="25">
        <f t="shared" si="14"/>
        <v>652.61352</v>
      </c>
      <c r="L81" s="25">
        <f t="shared" si="12"/>
        <v>23494.08672</v>
      </c>
      <c r="M81" s="59" t="s">
        <v>262</v>
      </c>
      <c r="N81" s="59" t="s">
        <v>263</v>
      </c>
      <c r="O81" s="60"/>
    </row>
    <row r="82" s="3" customFormat="1" customHeight="1" spans="1:15">
      <c r="A82" s="24">
        <v>20</v>
      </c>
      <c r="B82" s="34" t="s">
        <v>265</v>
      </c>
      <c r="C82" s="23" t="s">
        <v>266</v>
      </c>
      <c r="D82" s="23" t="s">
        <v>81</v>
      </c>
      <c r="E82" s="24">
        <v>1</v>
      </c>
      <c r="F82" s="28">
        <v>500</v>
      </c>
      <c r="G82" s="28">
        <v>10100</v>
      </c>
      <c r="H82" s="25">
        <f t="shared" si="13"/>
        <v>106</v>
      </c>
      <c r="I82" s="25">
        <f t="shared" si="10"/>
        <v>428.24</v>
      </c>
      <c r="J82" s="25">
        <f t="shared" si="11"/>
        <v>1002.0816</v>
      </c>
      <c r="K82" s="25">
        <f t="shared" si="14"/>
        <v>12136.3216</v>
      </c>
      <c r="L82" s="25">
        <f t="shared" si="12"/>
        <v>12136.3216</v>
      </c>
      <c r="M82" s="59" t="s">
        <v>218</v>
      </c>
      <c r="N82" s="59" t="s">
        <v>267</v>
      </c>
      <c r="O82" s="60"/>
    </row>
    <row r="83" s="2" customFormat="1" customHeight="1" spans="1:15">
      <c r="A83" s="24">
        <v>21</v>
      </c>
      <c r="B83" s="34" t="s">
        <v>204</v>
      </c>
      <c r="C83" s="23" t="s">
        <v>205</v>
      </c>
      <c r="D83" s="23" t="s">
        <v>142</v>
      </c>
      <c r="E83" s="61">
        <v>4760</v>
      </c>
      <c r="F83" s="28">
        <v>1.2</v>
      </c>
      <c r="G83" s="28">
        <v>1.46715789473684</v>
      </c>
      <c r="H83" s="25">
        <f t="shared" si="13"/>
        <v>0.0266715789473684</v>
      </c>
      <c r="I83" s="25">
        <f t="shared" si="10"/>
        <v>0.107753178947368</v>
      </c>
      <c r="J83" s="25">
        <f t="shared" si="11"/>
        <v>0.252142438736842</v>
      </c>
      <c r="K83" s="25">
        <f t="shared" si="14"/>
        <v>3.05372509136842</v>
      </c>
      <c r="L83" s="25">
        <f t="shared" si="12"/>
        <v>14535.7314349137</v>
      </c>
      <c r="M83" s="31" t="s">
        <v>145</v>
      </c>
      <c r="N83" s="31" t="s">
        <v>206</v>
      </c>
      <c r="O83" s="26"/>
    </row>
    <row r="84" s="2" customFormat="1" customHeight="1" spans="1:15">
      <c r="A84" s="24">
        <v>22</v>
      </c>
      <c r="B84" s="34" t="s">
        <v>268</v>
      </c>
      <c r="C84" s="23" t="s">
        <v>269</v>
      </c>
      <c r="D84" s="23" t="s">
        <v>142</v>
      </c>
      <c r="E84" s="61">
        <v>4680</v>
      </c>
      <c r="F84" s="28">
        <v>1.2</v>
      </c>
      <c r="G84" s="28">
        <v>1.7861052631579</v>
      </c>
      <c r="H84" s="25">
        <f t="shared" si="13"/>
        <v>0.029861052631579</v>
      </c>
      <c r="I84" s="25">
        <f t="shared" si="10"/>
        <v>0.120638652631579</v>
      </c>
      <c r="J84" s="25">
        <f t="shared" si="11"/>
        <v>0.282294447157895</v>
      </c>
      <c r="K84" s="25">
        <f t="shared" si="14"/>
        <v>3.41889941557895</v>
      </c>
      <c r="L84" s="25">
        <f t="shared" si="12"/>
        <v>16000.4492649095</v>
      </c>
      <c r="M84" s="31" t="s">
        <v>145</v>
      </c>
      <c r="N84" s="31" t="s">
        <v>270</v>
      </c>
      <c r="O84" s="26"/>
    </row>
    <row r="85" s="2" customFormat="1" customHeight="1" spans="1:15">
      <c r="A85" s="24">
        <v>23</v>
      </c>
      <c r="B85" s="34" t="s">
        <v>207</v>
      </c>
      <c r="C85" s="23" t="s">
        <v>208</v>
      </c>
      <c r="D85" s="23" t="s">
        <v>142</v>
      </c>
      <c r="E85" s="61">
        <f>E83+E84</f>
        <v>9440</v>
      </c>
      <c r="F85" s="28">
        <v>1.2</v>
      </c>
      <c r="G85" s="28">
        <v>2.11568421052631</v>
      </c>
      <c r="H85" s="25">
        <f t="shared" si="13"/>
        <v>0.0331568421052631</v>
      </c>
      <c r="I85" s="25">
        <f t="shared" si="10"/>
        <v>0.133953642105263</v>
      </c>
      <c r="J85" s="25">
        <f t="shared" si="11"/>
        <v>0.313451522526315</v>
      </c>
      <c r="K85" s="25">
        <f t="shared" si="14"/>
        <v>3.79624621726315</v>
      </c>
      <c r="L85" s="25">
        <f t="shared" si="12"/>
        <v>35836.5642909641</v>
      </c>
      <c r="M85" s="31" t="s">
        <v>145</v>
      </c>
      <c r="N85" s="31" t="s">
        <v>207</v>
      </c>
      <c r="O85" s="26"/>
    </row>
    <row r="86" s="2" customFormat="1" customHeight="1" spans="1:15">
      <c r="A86" s="24">
        <v>24</v>
      </c>
      <c r="B86" s="34" t="s">
        <v>271</v>
      </c>
      <c r="C86" s="23" t="s">
        <v>272</v>
      </c>
      <c r="D86" s="23" t="s">
        <v>105</v>
      </c>
      <c r="E86" s="61">
        <v>9</v>
      </c>
      <c r="F86" s="28">
        <v>10</v>
      </c>
      <c r="G86" s="28">
        <v>165.833333333334</v>
      </c>
      <c r="H86" s="25">
        <f t="shared" si="13"/>
        <v>1.75833333333334</v>
      </c>
      <c r="I86" s="25">
        <f t="shared" si="10"/>
        <v>7.10366666666669</v>
      </c>
      <c r="J86" s="25">
        <f t="shared" si="11"/>
        <v>16.6225800000001</v>
      </c>
      <c r="K86" s="25">
        <f t="shared" si="14"/>
        <v>201.317913333334</v>
      </c>
      <c r="L86" s="25">
        <f t="shared" si="12"/>
        <v>1811.86122000001</v>
      </c>
      <c r="M86" s="31" t="s">
        <v>99</v>
      </c>
      <c r="N86" s="31" t="s">
        <v>271</v>
      </c>
      <c r="O86" s="26"/>
    </row>
    <row r="87" s="3" customFormat="1" customHeight="1" spans="1:15">
      <c r="A87" s="24">
        <v>25</v>
      </c>
      <c r="B87" s="34" t="s">
        <v>160</v>
      </c>
      <c r="C87" s="23" t="s">
        <v>161</v>
      </c>
      <c r="D87" s="23" t="s">
        <v>142</v>
      </c>
      <c r="E87" s="61">
        <v>494</v>
      </c>
      <c r="F87" s="28">
        <v>2</v>
      </c>
      <c r="G87" s="28">
        <v>3.86944444444445</v>
      </c>
      <c r="H87" s="25">
        <f t="shared" si="13"/>
        <v>0.0586944444444445</v>
      </c>
      <c r="I87" s="25">
        <f t="shared" si="10"/>
        <v>0.237125555555556</v>
      </c>
      <c r="J87" s="25">
        <f t="shared" si="11"/>
        <v>0.5548738</v>
      </c>
      <c r="K87" s="25">
        <f t="shared" si="14"/>
        <v>6.72013824444445</v>
      </c>
      <c r="L87" s="25">
        <f t="shared" si="12"/>
        <v>3319.74829275556</v>
      </c>
      <c r="M87" s="59" t="s">
        <v>99</v>
      </c>
      <c r="N87" s="59" t="s">
        <v>160</v>
      </c>
      <c r="O87" s="60"/>
    </row>
    <row r="88" s="3" customFormat="1" customHeight="1" spans="1:15">
      <c r="A88" s="24">
        <v>26</v>
      </c>
      <c r="B88" s="34" t="s">
        <v>213</v>
      </c>
      <c r="C88" s="23" t="s">
        <v>214</v>
      </c>
      <c r="D88" s="23" t="s">
        <v>142</v>
      </c>
      <c r="E88" s="61">
        <v>1400</v>
      </c>
      <c r="F88" s="28">
        <v>2</v>
      </c>
      <c r="G88" s="28">
        <v>1.56284210526316</v>
      </c>
      <c r="H88" s="25">
        <f t="shared" si="13"/>
        <v>0.0356284210526316</v>
      </c>
      <c r="I88" s="25">
        <f t="shared" si="10"/>
        <v>0.143938821052632</v>
      </c>
      <c r="J88" s="25">
        <f t="shared" si="11"/>
        <v>0.336816841263158</v>
      </c>
      <c r="K88" s="25">
        <f t="shared" si="14"/>
        <v>4.07922618863158</v>
      </c>
      <c r="L88" s="25">
        <f t="shared" si="12"/>
        <v>5710.91666408421</v>
      </c>
      <c r="M88" s="59" t="s">
        <v>99</v>
      </c>
      <c r="N88" s="59" t="s">
        <v>213</v>
      </c>
      <c r="O88" s="60"/>
    </row>
    <row r="89" s="3" customFormat="1" customHeight="1" spans="1:15">
      <c r="A89" s="20" t="s">
        <v>273</v>
      </c>
      <c r="B89" s="21"/>
      <c r="C89" s="22"/>
      <c r="D89" s="23" t="s">
        <v>32</v>
      </c>
      <c r="E89" s="24"/>
      <c r="F89" s="25"/>
      <c r="G89" s="25"/>
      <c r="H89" s="25">
        <f t="shared" si="13"/>
        <v>0</v>
      </c>
      <c r="I89" s="25"/>
      <c r="J89" s="25"/>
      <c r="K89" s="25">
        <f t="shared" si="14"/>
        <v>0</v>
      </c>
      <c r="L89" s="53">
        <f>SUM(L90)</f>
        <v>18916.58679456</v>
      </c>
      <c r="M89" s="31"/>
      <c r="N89" s="31"/>
      <c r="O89" s="26"/>
    </row>
    <row r="90" s="3" customFormat="1" customHeight="1" spans="1:15">
      <c r="A90" s="62">
        <v>1</v>
      </c>
      <c r="B90" s="34" t="s">
        <v>274</v>
      </c>
      <c r="C90" s="63" t="s">
        <v>275</v>
      </c>
      <c r="D90" s="62" t="s">
        <v>142</v>
      </c>
      <c r="E90" s="62">
        <v>2652</v>
      </c>
      <c r="F90" s="28">
        <v>1.5</v>
      </c>
      <c r="G90" s="28">
        <v>4.73</v>
      </c>
      <c r="H90" s="25">
        <f t="shared" si="13"/>
        <v>0.0623</v>
      </c>
      <c r="I90" s="25">
        <f>(H90+G90+F90)*$I$4</f>
        <v>0.251692</v>
      </c>
      <c r="J90" s="25">
        <f>(I90+H90+G90+F90)*$J$4</f>
        <v>0.58895928</v>
      </c>
      <c r="K90" s="25">
        <f t="shared" si="14"/>
        <v>7.13295128</v>
      </c>
      <c r="L90" s="25">
        <f>E90*K90</f>
        <v>18916.58679456</v>
      </c>
      <c r="M90" s="59" t="s">
        <v>145</v>
      </c>
      <c r="N90" s="59" t="s">
        <v>276</v>
      </c>
      <c r="O90" s="60"/>
    </row>
    <row r="91" s="3" customFormat="1" customHeight="1" spans="1:15">
      <c r="A91" s="20" t="s">
        <v>277</v>
      </c>
      <c r="B91" s="21"/>
      <c r="C91" s="22"/>
      <c r="D91" s="23" t="s">
        <v>32</v>
      </c>
      <c r="E91" s="24"/>
      <c r="F91" s="25"/>
      <c r="G91" s="25"/>
      <c r="H91" s="25">
        <f t="shared" si="13"/>
        <v>0</v>
      </c>
      <c r="I91" s="25"/>
      <c r="J91" s="25"/>
      <c r="K91" s="25">
        <f t="shared" si="14"/>
        <v>0</v>
      </c>
      <c r="L91" s="53">
        <f>SUM(L92:L95)</f>
        <v>3755.57447495579</v>
      </c>
      <c r="M91" s="31"/>
      <c r="N91" s="31"/>
      <c r="O91" s="26"/>
    </row>
    <row r="92" s="3" customFormat="1" customHeight="1" spans="1:15">
      <c r="A92" s="26">
        <v>1</v>
      </c>
      <c r="B92" s="64" t="s">
        <v>278</v>
      </c>
      <c r="C92" s="23" t="s">
        <v>279</v>
      </c>
      <c r="D92" s="65" t="s">
        <v>191</v>
      </c>
      <c r="E92" s="43">
        <v>47</v>
      </c>
      <c r="F92" s="28"/>
      <c r="G92" s="28">
        <v>5.31578947368421</v>
      </c>
      <c r="H92" s="25">
        <f t="shared" si="13"/>
        <v>0.0531578947368421</v>
      </c>
      <c r="I92" s="25">
        <f>(H92+G92+F92)*$I$4</f>
        <v>0.214757894736842</v>
      </c>
      <c r="J92" s="25">
        <f>(I92+H92+G92+F92)*$J$4</f>
        <v>0.50253347368421</v>
      </c>
      <c r="K92" s="25">
        <f t="shared" si="14"/>
        <v>6.0862387368421</v>
      </c>
      <c r="L92" s="25">
        <f>E92*K92</f>
        <v>286.053220631579</v>
      </c>
      <c r="M92" s="59" t="s">
        <v>280</v>
      </c>
      <c r="N92" s="59" t="s">
        <v>281</v>
      </c>
      <c r="O92" s="60"/>
    </row>
    <row r="93" s="3" customFormat="1" customHeight="1" spans="1:15">
      <c r="A93" s="26">
        <v>2</v>
      </c>
      <c r="B93" s="64" t="s">
        <v>282</v>
      </c>
      <c r="C93" s="23" t="s">
        <v>283</v>
      </c>
      <c r="D93" s="65" t="s">
        <v>105</v>
      </c>
      <c r="E93" s="43">
        <v>4</v>
      </c>
      <c r="F93" s="28"/>
      <c r="G93" s="28">
        <v>637.894736842105</v>
      </c>
      <c r="H93" s="25">
        <f t="shared" si="13"/>
        <v>6.37894736842105</v>
      </c>
      <c r="I93" s="25">
        <f>(H93+G93+F93)*$I$4</f>
        <v>25.770947368421</v>
      </c>
      <c r="J93" s="25">
        <f>(I93+H93+G93+F93)*$J$4</f>
        <v>60.3040168421052</v>
      </c>
      <c r="K93" s="25">
        <f t="shared" si="14"/>
        <v>730.348648421052</v>
      </c>
      <c r="L93" s="25">
        <f>E93*K93</f>
        <v>2921.39459368421</v>
      </c>
      <c r="M93" s="59" t="s">
        <v>280</v>
      </c>
      <c r="N93" s="59" t="s">
        <v>284</v>
      </c>
      <c r="O93" s="60"/>
    </row>
    <row r="94" s="3" customFormat="1" customHeight="1" spans="1:15">
      <c r="A94" s="26">
        <v>3</v>
      </c>
      <c r="B94" s="34" t="s">
        <v>197</v>
      </c>
      <c r="C94" s="23" t="s">
        <v>285</v>
      </c>
      <c r="D94" s="23" t="s">
        <v>81</v>
      </c>
      <c r="E94" s="24">
        <v>0</v>
      </c>
      <c r="F94" s="33"/>
      <c r="G94" s="33"/>
      <c r="H94" s="25">
        <f t="shared" si="13"/>
        <v>0</v>
      </c>
      <c r="I94" s="25">
        <f>(H94+G94+F94)*$I$4</f>
        <v>0</v>
      </c>
      <c r="J94" s="25">
        <f>(I94+H94+G94+F94)*$J$4</f>
        <v>0</v>
      </c>
      <c r="K94" s="25">
        <f t="shared" si="14"/>
        <v>0</v>
      </c>
      <c r="L94" s="25">
        <f>E94*K94</f>
        <v>0</v>
      </c>
      <c r="M94" s="59"/>
      <c r="N94" s="59"/>
      <c r="O94" s="60"/>
    </row>
    <row r="95" s="3" customFormat="1" customHeight="1" spans="1:15">
      <c r="A95" s="26">
        <v>4</v>
      </c>
      <c r="B95" s="64" t="s">
        <v>286</v>
      </c>
      <c r="C95" s="23" t="s">
        <v>200</v>
      </c>
      <c r="D95" s="65" t="s">
        <v>174</v>
      </c>
      <c r="E95" s="43">
        <v>1</v>
      </c>
      <c r="F95" s="28"/>
      <c r="G95" s="28">
        <v>478.74</v>
      </c>
      <c r="H95" s="25">
        <f t="shared" si="13"/>
        <v>4.7874</v>
      </c>
      <c r="I95" s="25">
        <f>(H95+G95+F95)*$I$4</f>
        <v>19.341096</v>
      </c>
      <c r="J95" s="25">
        <f>(I95+H95+G95+F95)*$J$4</f>
        <v>45.25816464</v>
      </c>
      <c r="K95" s="25">
        <f t="shared" si="14"/>
        <v>548.12666064</v>
      </c>
      <c r="L95" s="25">
        <f>E95*K95</f>
        <v>548.12666064</v>
      </c>
      <c r="M95" s="59" t="s">
        <v>280</v>
      </c>
      <c r="N95" s="59" t="s">
        <v>287</v>
      </c>
      <c r="O95" s="60"/>
    </row>
    <row r="96" s="3" customFormat="1" customHeight="1" spans="1:15">
      <c r="A96" s="20" t="s">
        <v>288</v>
      </c>
      <c r="B96" s="21"/>
      <c r="C96" s="22"/>
      <c r="D96" s="23" t="s">
        <v>32</v>
      </c>
      <c r="E96" s="24"/>
      <c r="F96" s="25"/>
      <c r="G96" s="25"/>
      <c r="H96" s="25">
        <f t="shared" si="13"/>
        <v>0</v>
      </c>
      <c r="I96" s="25"/>
      <c r="J96" s="25"/>
      <c r="K96" s="25">
        <f t="shared" si="14"/>
        <v>0</v>
      </c>
      <c r="L96" s="53">
        <f>SUM(L97:L101)</f>
        <v>10555.1248777623</v>
      </c>
      <c r="M96" s="31"/>
      <c r="N96" s="31"/>
      <c r="O96" s="26"/>
    </row>
    <row r="97" s="3" customFormat="1" customHeight="1" spans="1:15">
      <c r="A97" s="23">
        <v>1</v>
      </c>
      <c r="B97" s="34" t="s">
        <v>289</v>
      </c>
      <c r="C97" s="23" t="s">
        <v>290</v>
      </c>
      <c r="D97" s="23" t="s">
        <v>81</v>
      </c>
      <c r="E97" s="23">
        <v>1</v>
      </c>
      <c r="F97" s="28"/>
      <c r="G97" s="28">
        <v>4784.21052631579</v>
      </c>
      <c r="H97" s="25">
        <f t="shared" si="13"/>
        <v>47.8421052631579</v>
      </c>
      <c r="I97" s="25">
        <f>(H97+G97+F97)*$I$4</f>
        <v>193.282105263158</v>
      </c>
      <c r="J97" s="25">
        <f>(I97+H97+G97+F97)*$J$4</f>
        <v>452.280126315789</v>
      </c>
      <c r="K97" s="25">
        <f t="shared" si="14"/>
        <v>5477.6148631579</v>
      </c>
      <c r="L97" s="25">
        <f>E97*K97</f>
        <v>5477.6148631579</v>
      </c>
      <c r="M97" s="59" t="s">
        <v>252</v>
      </c>
      <c r="N97" s="59" t="s">
        <v>253</v>
      </c>
      <c r="O97" s="60"/>
    </row>
    <row r="98" s="3" customFormat="1" customHeight="1" spans="1:15">
      <c r="A98" s="23">
        <v>2</v>
      </c>
      <c r="B98" s="34" t="s">
        <v>291</v>
      </c>
      <c r="C98" s="23" t="s">
        <v>292</v>
      </c>
      <c r="D98" s="23" t="s">
        <v>293</v>
      </c>
      <c r="E98" s="24">
        <v>10</v>
      </c>
      <c r="F98" s="28"/>
      <c r="G98" s="28">
        <v>1.01</v>
      </c>
      <c r="H98" s="25">
        <f t="shared" si="13"/>
        <v>0.0101</v>
      </c>
      <c r="I98" s="25">
        <f>(H98+G98+F98)*$I$4</f>
        <v>0.040804</v>
      </c>
      <c r="J98" s="25">
        <f>(I98+H98+G98+F98)*$J$4</f>
        <v>0.09548136</v>
      </c>
      <c r="K98" s="25">
        <f t="shared" si="14"/>
        <v>1.15638536</v>
      </c>
      <c r="L98" s="25">
        <f>E98*K98</f>
        <v>11.5638536</v>
      </c>
      <c r="M98" s="59" t="s">
        <v>99</v>
      </c>
      <c r="N98" s="59" t="s">
        <v>294</v>
      </c>
      <c r="O98" s="60"/>
    </row>
    <row r="99" s="3" customFormat="1" customHeight="1" spans="1:15">
      <c r="A99" s="23">
        <v>3</v>
      </c>
      <c r="B99" s="34" t="s">
        <v>295</v>
      </c>
      <c r="C99" s="23" t="s">
        <v>296</v>
      </c>
      <c r="D99" s="23" t="s">
        <v>174</v>
      </c>
      <c r="E99" s="23">
        <v>1</v>
      </c>
      <c r="F99" s="28"/>
      <c r="G99" s="28">
        <v>500</v>
      </c>
      <c r="H99" s="25">
        <f t="shared" si="13"/>
        <v>5</v>
      </c>
      <c r="I99" s="25">
        <f>(H99+G99+F99)*$I$4</f>
        <v>20.2</v>
      </c>
      <c r="J99" s="25">
        <f>(I99+H99+G99+F99)*$J$4</f>
        <v>47.268</v>
      </c>
      <c r="K99" s="25">
        <f t="shared" si="14"/>
        <v>572.468</v>
      </c>
      <c r="L99" s="25">
        <f>E99*K99</f>
        <v>572.468</v>
      </c>
      <c r="M99" s="59" t="s">
        <v>165</v>
      </c>
      <c r="N99" s="59" t="s">
        <v>297</v>
      </c>
      <c r="O99" s="60"/>
    </row>
    <row r="100" s="3" customFormat="1" customHeight="1" spans="1:15">
      <c r="A100" s="23">
        <v>4</v>
      </c>
      <c r="B100" s="34" t="s">
        <v>298</v>
      </c>
      <c r="C100" s="23" t="s">
        <v>299</v>
      </c>
      <c r="D100" s="23" t="s">
        <v>191</v>
      </c>
      <c r="E100" s="24">
        <v>1</v>
      </c>
      <c r="F100" s="28">
        <v>50</v>
      </c>
      <c r="G100" s="28">
        <v>1580.94444444445</v>
      </c>
      <c r="H100" s="25">
        <f t="shared" si="13"/>
        <v>16.3094444444445</v>
      </c>
      <c r="I100" s="25">
        <f>(H100+G100+F100)*$I$4</f>
        <v>65.8901555555558</v>
      </c>
      <c r="J100" s="25">
        <f>(I100+H100+G100+F100)*$J$4</f>
        <v>154.182964000001</v>
      </c>
      <c r="K100" s="25">
        <f t="shared" si="14"/>
        <v>1867.32700844445</v>
      </c>
      <c r="L100" s="25">
        <f>E100*K100</f>
        <v>1867.32700844445</v>
      </c>
      <c r="M100" s="59" t="s">
        <v>99</v>
      </c>
      <c r="N100" s="59" t="s">
        <v>298</v>
      </c>
      <c r="O100" s="60"/>
    </row>
    <row r="101" s="3" customFormat="1" customHeight="1" spans="1:15">
      <c r="A101" s="23">
        <v>5</v>
      </c>
      <c r="B101" s="34" t="s">
        <v>294</v>
      </c>
      <c r="C101" s="23" t="s">
        <v>300</v>
      </c>
      <c r="D101" s="23" t="s">
        <v>293</v>
      </c>
      <c r="E101" s="24">
        <v>2271</v>
      </c>
      <c r="F101" s="28"/>
      <c r="G101" s="28">
        <v>1.01</v>
      </c>
      <c r="H101" s="25">
        <f t="shared" si="13"/>
        <v>0.0101</v>
      </c>
      <c r="I101" s="25">
        <f>(H101+G101+F101)*$I$4</f>
        <v>0.040804</v>
      </c>
      <c r="J101" s="25">
        <f>(I101+H101+G101+F101)*$J$4</f>
        <v>0.09548136</v>
      </c>
      <c r="K101" s="25">
        <f t="shared" si="14"/>
        <v>1.15638536</v>
      </c>
      <c r="L101" s="25">
        <f>E101*K101</f>
        <v>2626.15115256</v>
      </c>
      <c r="M101" s="59" t="s">
        <v>99</v>
      </c>
      <c r="N101" s="59" t="s">
        <v>294</v>
      </c>
      <c r="O101" s="60"/>
    </row>
    <row r="102" s="3" customFormat="1" customHeight="1" spans="1:15">
      <c r="A102" s="20" t="s">
        <v>301</v>
      </c>
      <c r="B102" s="21"/>
      <c r="C102" s="22"/>
      <c r="D102" s="23" t="s">
        <v>32</v>
      </c>
      <c r="E102" s="24"/>
      <c r="F102" s="25"/>
      <c r="G102" s="25"/>
      <c r="H102" s="25">
        <f t="shared" si="13"/>
        <v>0</v>
      </c>
      <c r="I102" s="25"/>
      <c r="J102" s="25"/>
      <c r="K102" s="25">
        <f t="shared" si="14"/>
        <v>0</v>
      </c>
      <c r="L102" s="53">
        <f>SUM(L103:L111)</f>
        <v>40154.6999226199</v>
      </c>
      <c r="M102" s="31"/>
      <c r="N102" s="31"/>
      <c r="O102" s="26"/>
    </row>
    <row r="103" s="3" customFormat="1" customHeight="1" spans="1:15">
      <c r="A103" s="60">
        <v>1</v>
      </c>
      <c r="B103" s="66" t="s">
        <v>302</v>
      </c>
      <c r="C103" s="63" t="s">
        <v>303</v>
      </c>
      <c r="D103" s="23" t="s">
        <v>174</v>
      </c>
      <c r="E103" s="23">
        <v>1</v>
      </c>
      <c r="F103" s="28">
        <v>200</v>
      </c>
      <c r="G103" s="28">
        <v>1161.5</v>
      </c>
      <c r="H103" s="25">
        <f t="shared" ref="H103:H134" si="15">(F103+G103)*1%</f>
        <v>13.615</v>
      </c>
      <c r="I103" s="25">
        <f>(H103+G103+F103)*$I$4</f>
        <v>55.0046</v>
      </c>
      <c r="J103" s="25">
        <f>(I103+H103+G103+F103)*$J$4</f>
        <v>128.710764</v>
      </c>
      <c r="K103" s="25">
        <f t="shared" ref="K103:K134" si="16">J103+I103+H103+G103+F103</f>
        <v>1558.830364</v>
      </c>
      <c r="L103" s="25">
        <f t="shared" ref="L103:L111" si="17">E103*K103</f>
        <v>1558.830364</v>
      </c>
      <c r="M103" s="59" t="s">
        <v>99</v>
      </c>
      <c r="N103" s="59" t="s">
        <v>304</v>
      </c>
      <c r="O103" s="60"/>
    </row>
    <row r="104" s="3" customFormat="1" customHeight="1" spans="1:15">
      <c r="A104" s="60">
        <v>2</v>
      </c>
      <c r="B104" s="66" t="s">
        <v>305</v>
      </c>
      <c r="C104" s="23" t="s">
        <v>306</v>
      </c>
      <c r="D104" s="23" t="s">
        <v>191</v>
      </c>
      <c r="E104" s="23">
        <v>1</v>
      </c>
      <c r="F104" s="67">
        <v>200</v>
      </c>
      <c r="G104" s="67">
        <v>1275.78947368421</v>
      </c>
      <c r="H104" s="25">
        <f t="shared" si="15"/>
        <v>14.7578947368421</v>
      </c>
      <c r="I104" s="25">
        <f>(H104+G104+F104)*$I$4</f>
        <v>59.6218947368421</v>
      </c>
      <c r="J104" s="25">
        <f>(I104+H104+G104+F104)*$J$4</f>
        <v>139.51523368421</v>
      </c>
      <c r="K104" s="25">
        <f t="shared" si="16"/>
        <v>1689.6844968421</v>
      </c>
      <c r="L104" s="25">
        <f t="shared" si="17"/>
        <v>1689.6844968421</v>
      </c>
      <c r="M104" s="59" t="s">
        <v>99</v>
      </c>
      <c r="N104" s="59" t="s">
        <v>305</v>
      </c>
      <c r="O104" s="60"/>
    </row>
    <row r="105" s="3" customFormat="1" customHeight="1" spans="1:15">
      <c r="A105" s="60">
        <v>3</v>
      </c>
      <c r="B105" s="66" t="s">
        <v>307</v>
      </c>
      <c r="C105" s="23" t="s">
        <v>308</v>
      </c>
      <c r="D105" s="23" t="s">
        <v>81</v>
      </c>
      <c r="E105" s="62">
        <v>1</v>
      </c>
      <c r="F105" s="33">
        <v>800</v>
      </c>
      <c r="G105" s="33">
        <v>9800</v>
      </c>
      <c r="H105" s="25">
        <f t="shared" si="15"/>
        <v>106</v>
      </c>
      <c r="I105" s="25">
        <f>(H105+G105+F105)*$I$4</f>
        <v>428.24</v>
      </c>
      <c r="J105" s="25">
        <f>(I105+H105+G105+F105)*$J$4</f>
        <v>1002.0816</v>
      </c>
      <c r="K105" s="25">
        <f t="shared" si="16"/>
        <v>12136.3216</v>
      </c>
      <c r="L105" s="25">
        <f t="shared" si="17"/>
        <v>12136.3216</v>
      </c>
      <c r="M105" s="59" t="s">
        <v>309</v>
      </c>
      <c r="N105" s="59" t="s">
        <v>310</v>
      </c>
      <c r="O105" s="60"/>
    </row>
    <row r="106" s="3" customFormat="1" customHeight="1" spans="1:15">
      <c r="A106" s="60">
        <v>4</v>
      </c>
      <c r="B106" s="66" t="s">
        <v>311</v>
      </c>
      <c r="C106" s="23" t="s">
        <v>312</v>
      </c>
      <c r="D106" s="23" t="s">
        <v>313</v>
      </c>
      <c r="E106" s="62">
        <v>32</v>
      </c>
      <c r="F106" s="67">
        <v>10</v>
      </c>
      <c r="G106" s="67">
        <v>550</v>
      </c>
      <c r="H106" s="25">
        <f t="shared" si="15"/>
        <v>5.6</v>
      </c>
      <c r="I106" s="25">
        <f>(H106+G106+F106)*$I$4</f>
        <v>22.624</v>
      </c>
      <c r="J106" s="25">
        <f>(I106+H106+G106+F106)*$J$4</f>
        <v>52.94016</v>
      </c>
      <c r="K106" s="25">
        <f t="shared" si="16"/>
        <v>641.16416</v>
      </c>
      <c r="L106" s="25">
        <f t="shared" si="17"/>
        <v>20517.25312</v>
      </c>
      <c r="M106" s="59"/>
      <c r="N106" s="59" t="s">
        <v>314</v>
      </c>
      <c r="O106" s="60"/>
    </row>
    <row r="107" s="3" customFormat="1" customHeight="1" spans="1:15">
      <c r="A107" s="60">
        <v>5</v>
      </c>
      <c r="B107" s="66" t="s">
        <v>315</v>
      </c>
      <c r="C107" s="23" t="s">
        <v>316</v>
      </c>
      <c r="D107" s="23" t="s">
        <v>191</v>
      </c>
      <c r="E107" s="62">
        <v>1</v>
      </c>
      <c r="F107" s="67">
        <v>100</v>
      </c>
      <c r="G107" s="67">
        <v>1000</v>
      </c>
      <c r="H107" s="25">
        <f t="shared" si="15"/>
        <v>11</v>
      </c>
      <c r="I107" s="25">
        <f>(H107+G107+F107)*$I$4</f>
        <v>44.44</v>
      </c>
      <c r="J107" s="25">
        <f>(I107+H107+G107+F107)*$J$4</f>
        <v>103.9896</v>
      </c>
      <c r="K107" s="25">
        <f t="shared" si="16"/>
        <v>1259.4296</v>
      </c>
      <c r="L107" s="25">
        <f t="shared" si="17"/>
        <v>1259.4296</v>
      </c>
      <c r="M107" s="59" t="s">
        <v>99</v>
      </c>
      <c r="N107" s="59" t="s">
        <v>315</v>
      </c>
      <c r="O107" s="60"/>
    </row>
    <row r="108" s="3" customFormat="1" customHeight="1" spans="1:15">
      <c r="A108" s="60">
        <v>6</v>
      </c>
      <c r="B108" s="66" t="s">
        <v>317</v>
      </c>
      <c r="C108" s="23" t="s">
        <v>318</v>
      </c>
      <c r="D108" s="23" t="s">
        <v>81</v>
      </c>
      <c r="E108" s="62">
        <v>1</v>
      </c>
      <c r="F108" s="28">
        <v>20</v>
      </c>
      <c r="G108" s="28">
        <v>55.2777777777778</v>
      </c>
      <c r="H108" s="25">
        <f t="shared" si="15"/>
        <v>0.752777777777778</v>
      </c>
      <c r="I108" s="25">
        <f>(H108+G108+F108)*$I$4</f>
        <v>3.04122222222222</v>
      </c>
      <c r="J108" s="25">
        <f>(I108+H108+G108+F108)*$J$4</f>
        <v>7.11646</v>
      </c>
      <c r="K108" s="25">
        <f t="shared" si="16"/>
        <v>86.1882377777778</v>
      </c>
      <c r="L108" s="25">
        <f t="shared" si="17"/>
        <v>86.1882377777778</v>
      </c>
      <c r="M108" s="59" t="s">
        <v>319</v>
      </c>
      <c r="N108" s="59" t="s">
        <v>320</v>
      </c>
      <c r="O108" s="60"/>
    </row>
    <row r="109" s="3" customFormat="1" customHeight="1" spans="1:15">
      <c r="A109" s="60">
        <v>7</v>
      </c>
      <c r="B109" s="66" t="s">
        <v>321</v>
      </c>
      <c r="C109" s="23" t="s">
        <v>322</v>
      </c>
      <c r="D109" s="23" t="s">
        <v>142</v>
      </c>
      <c r="E109" s="62">
        <v>12</v>
      </c>
      <c r="F109" s="67">
        <v>30</v>
      </c>
      <c r="G109" s="67">
        <v>66</v>
      </c>
      <c r="H109" s="25">
        <f t="shared" si="15"/>
        <v>0.96</v>
      </c>
      <c r="I109" s="25">
        <f>(H109+G109+F109)*$I$4</f>
        <v>3.8784</v>
      </c>
      <c r="J109" s="25">
        <f>(I109+H109+G109+F109)*$J$4</f>
        <v>9.075456</v>
      </c>
      <c r="K109" s="25">
        <f t="shared" si="16"/>
        <v>109.913856</v>
      </c>
      <c r="L109" s="25">
        <f t="shared" si="17"/>
        <v>1318.966272</v>
      </c>
      <c r="M109" s="59" t="s">
        <v>99</v>
      </c>
      <c r="N109" s="59" t="s">
        <v>323</v>
      </c>
      <c r="O109" s="60"/>
    </row>
    <row r="110" s="3" customFormat="1" customHeight="1" spans="1:15">
      <c r="A110" s="60">
        <v>8</v>
      </c>
      <c r="B110" s="66" t="s">
        <v>321</v>
      </c>
      <c r="C110" s="23" t="s">
        <v>324</v>
      </c>
      <c r="D110" s="23" t="s">
        <v>142</v>
      </c>
      <c r="E110" s="23">
        <v>8</v>
      </c>
      <c r="F110" s="28">
        <v>30</v>
      </c>
      <c r="G110" s="28">
        <v>44</v>
      </c>
      <c r="H110" s="25">
        <f t="shared" si="15"/>
        <v>0.74</v>
      </c>
      <c r="I110" s="25">
        <f>(H110+G110+F110)*$I$4</f>
        <v>2.9896</v>
      </c>
      <c r="J110" s="25">
        <f>(I110+H110+G110+F110)*$J$4</f>
        <v>6.995664</v>
      </c>
      <c r="K110" s="25">
        <f t="shared" si="16"/>
        <v>84.725264</v>
      </c>
      <c r="L110" s="25">
        <f t="shared" si="17"/>
        <v>677.802112</v>
      </c>
      <c r="M110" s="59" t="s">
        <v>99</v>
      </c>
      <c r="N110" s="59" t="s">
        <v>325</v>
      </c>
      <c r="O110" s="60"/>
    </row>
    <row r="111" s="3" customFormat="1" customHeight="1" spans="1:15">
      <c r="A111" s="60">
        <v>9</v>
      </c>
      <c r="B111" s="66" t="s">
        <v>326</v>
      </c>
      <c r="C111" s="23" t="s">
        <v>327</v>
      </c>
      <c r="D111" s="23" t="s">
        <v>142</v>
      </c>
      <c r="E111" s="23">
        <v>15</v>
      </c>
      <c r="F111" s="28">
        <v>30</v>
      </c>
      <c r="G111" s="28">
        <v>23</v>
      </c>
      <c r="H111" s="25">
        <f t="shared" si="15"/>
        <v>0.53</v>
      </c>
      <c r="I111" s="25">
        <f>(H111+G111+F111)*$I$4</f>
        <v>2.1412</v>
      </c>
      <c r="J111" s="25">
        <f>(I111+H111+G111+F111)*$J$4</f>
        <v>5.010408</v>
      </c>
      <c r="K111" s="25">
        <f t="shared" si="16"/>
        <v>60.681608</v>
      </c>
      <c r="L111" s="25">
        <f t="shared" si="17"/>
        <v>910.22412</v>
      </c>
      <c r="M111" s="59" t="s">
        <v>99</v>
      </c>
      <c r="N111" s="59" t="s">
        <v>328</v>
      </c>
      <c r="O111" s="60"/>
    </row>
    <row r="112" s="3" customFormat="1" customHeight="1" spans="1:15">
      <c r="A112" s="20" t="s">
        <v>329</v>
      </c>
      <c r="B112" s="21"/>
      <c r="C112" s="22"/>
      <c r="D112" s="23" t="s">
        <v>32</v>
      </c>
      <c r="E112" s="24"/>
      <c r="F112" s="25"/>
      <c r="G112" s="25"/>
      <c r="H112" s="25">
        <f t="shared" si="15"/>
        <v>0</v>
      </c>
      <c r="I112" s="25"/>
      <c r="J112" s="25"/>
      <c r="K112" s="25">
        <f t="shared" si="16"/>
        <v>0</v>
      </c>
      <c r="L112" s="53">
        <f>SUM(L113:L131)</f>
        <v>36232.6878923989</v>
      </c>
      <c r="M112" s="31"/>
      <c r="N112" s="31"/>
      <c r="O112" s="26"/>
    </row>
    <row r="113" s="3" customFormat="1" customHeight="1" spans="1:15">
      <c r="A113" s="62">
        <v>1</v>
      </c>
      <c r="B113" s="66" t="s">
        <v>330</v>
      </c>
      <c r="C113" s="23" t="s">
        <v>331</v>
      </c>
      <c r="D113" s="23" t="s">
        <v>81</v>
      </c>
      <c r="E113" s="24">
        <v>5</v>
      </c>
      <c r="F113" s="67">
        <v>100</v>
      </c>
      <c r="G113" s="67">
        <v>1152</v>
      </c>
      <c r="H113" s="25">
        <f t="shared" si="15"/>
        <v>12.52</v>
      </c>
      <c r="I113" s="25">
        <f t="shared" ref="I113:I131" si="18">(H113+G113+F113)*$I$4</f>
        <v>50.5808</v>
      </c>
      <c r="J113" s="25">
        <f t="shared" ref="J113:J131" si="19">(I113+H113+G113+F113)*$J$4</f>
        <v>118.359072</v>
      </c>
      <c r="K113" s="25">
        <f t="shared" si="16"/>
        <v>1433.459872</v>
      </c>
      <c r="L113" s="25">
        <f t="shared" ref="L112:L134" si="20">E113*K113</f>
        <v>7167.29936</v>
      </c>
      <c r="M113" s="59" t="s">
        <v>332</v>
      </c>
      <c r="N113" s="59" t="s">
        <v>333</v>
      </c>
      <c r="O113" s="60"/>
    </row>
    <row r="114" s="3" customFormat="1" customHeight="1" spans="1:15">
      <c r="A114" s="62">
        <v>2</v>
      </c>
      <c r="B114" s="66" t="s">
        <v>334</v>
      </c>
      <c r="C114" s="23" t="s">
        <v>335</v>
      </c>
      <c r="D114" s="23" t="s">
        <v>81</v>
      </c>
      <c r="E114" s="24">
        <v>1</v>
      </c>
      <c r="F114" s="67">
        <v>100</v>
      </c>
      <c r="G114" s="67">
        <v>1440</v>
      </c>
      <c r="H114" s="25">
        <f t="shared" si="15"/>
        <v>15.4</v>
      </c>
      <c r="I114" s="25">
        <f t="shared" si="18"/>
        <v>62.216</v>
      </c>
      <c r="J114" s="25">
        <f t="shared" si="19"/>
        <v>145.58544</v>
      </c>
      <c r="K114" s="25">
        <f t="shared" si="16"/>
        <v>1763.20144</v>
      </c>
      <c r="L114" s="25">
        <f t="shared" si="20"/>
        <v>1763.20144</v>
      </c>
      <c r="M114" s="59" t="s">
        <v>332</v>
      </c>
      <c r="N114" s="59" t="s">
        <v>336</v>
      </c>
      <c r="O114" s="60"/>
    </row>
    <row r="115" s="3" customFormat="1" customHeight="1" spans="1:15">
      <c r="A115" s="62">
        <v>3</v>
      </c>
      <c r="B115" s="66" t="s">
        <v>337</v>
      </c>
      <c r="C115" s="23" t="s">
        <v>338</v>
      </c>
      <c r="D115" s="23" t="s">
        <v>191</v>
      </c>
      <c r="E115" s="24">
        <f>E113+E114</f>
        <v>6</v>
      </c>
      <c r="F115" s="67">
        <v>50</v>
      </c>
      <c r="G115" s="67">
        <v>182.4</v>
      </c>
      <c r="H115" s="25">
        <f t="shared" si="15"/>
        <v>2.324</v>
      </c>
      <c r="I115" s="25">
        <f t="shared" si="18"/>
        <v>9.38896</v>
      </c>
      <c r="J115" s="25">
        <f t="shared" si="19"/>
        <v>21.9701664</v>
      </c>
      <c r="K115" s="25">
        <f t="shared" si="16"/>
        <v>266.0831264</v>
      </c>
      <c r="L115" s="25">
        <f t="shared" si="20"/>
        <v>1596.4987584</v>
      </c>
      <c r="M115" s="59" t="s">
        <v>332</v>
      </c>
      <c r="N115" s="59" t="s">
        <v>339</v>
      </c>
      <c r="O115" s="60"/>
    </row>
    <row r="116" s="3" customFormat="1" customHeight="1" spans="1:15">
      <c r="A116" s="62">
        <v>4</v>
      </c>
      <c r="B116" s="66" t="s">
        <v>340</v>
      </c>
      <c r="C116" s="23" t="s">
        <v>341</v>
      </c>
      <c r="D116" s="23" t="s">
        <v>191</v>
      </c>
      <c r="E116" s="24">
        <f>(E113+E114)+E115</f>
        <v>12</v>
      </c>
      <c r="F116" s="67">
        <v>20</v>
      </c>
      <c r="G116" s="67">
        <v>52.8</v>
      </c>
      <c r="H116" s="25">
        <f t="shared" si="15"/>
        <v>0.728</v>
      </c>
      <c r="I116" s="25">
        <f t="shared" si="18"/>
        <v>2.94112</v>
      </c>
      <c r="J116" s="25">
        <f t="shared" si="19"/>
        <v>6.8822208</v>
      </c>
      <c r="K116" s="25">
        <f t="shared" si="16"/>
        <v>83.3513408</v>
      </c>
      <c r="L116" s="25">
        <f t="shared" si="20"/>
        <v>1000.2160896</v>
      </c>
      <c r="M116" s="59" t="s">
        <v>332</v>
      </c>
      <c r="N116" s="59" t="s">
        <v>342</v>
      </c>
      <c r="O116" s="60"/>
    </row>
    <row r="117" s="3" customFormat="1" customHeight="1" spans="1:15">
      <c r="A117" s="62">
        <v>5</v>
      </c>
      <c r="B117" s="66" t="s">
        <v>343</v>
      </c>
      <c r="C117" s="23" t="s">
        <v>344</v>
      </c>
      <c r="D117" s="23" t="s">
        <v>142</v>
      </c>
      <c r="E117" s="24">
        <f>E116*20</f>
        <v>240</v>
      </c>
      <c r="F117" s="67">
        <v>1</v>
      </c>
      <c r="G117" s="67">
        <v>1.728</v>
      </c>
      <c r="H117" s="25">
        <f t="shared" si="15"/>
        <v>0.02728</v>
      </c>
      <c r="I117" s="25">
        <f t="shared" si="18"/>
        <v>0.1102112</v>
      </c>
      <c r="J117" s="25">
        <f t="shared" si="19"/>
        <v>0.257894208</v>
      </c>
      <c r="K117" s="25">
        <f t="shared" si="16"/>
        <v>3.123385408</v>
      </c>
      <c r="L117" s="25">
        <f t="shared" si="20"/>
        <v>749.61249792</v>
      </c>
      <c r="M117" s="59" t="s">
        <v>332</v>
      </c>
      <c r="N117" s="59" t="s">
        <v>345</v>
      </c>
      <c r="O117" s="60"/>
    </row>
    <row r="118" s="3" customFormat="1" customHeight="1" spans="1:15">
      <c r="A118" s="62">
        <v>6</v>
      </c>
      <c r="B118" s="66" t="s">
        <v>346</v>
      </c>
      <c r="C118" s="23" t="s">
        <v>347</v>
      </c>
      <c r="D118" s="23" t="s">
        <v>191</v>
      </c>
      <c r="E118" s="24">
        <f>E113+E114*2</f>
        <v>7</v>
      </c>
      <c r="F118" s="67">
        <v>20</v>
      </c>
      <c r="G118" s="67">
        <v>52.8</v>
      </c>
      <c r="H118" s="25">
        <f t="shared" si="15"/>
        <v>0.728</v>
      </c>
      <c r="I118" s="25">
        <f t="shared" si="18"/>
        <v>2.94112</v>
      </c>
      <c r="J118" s="25">
        <f t="shared" si="19"/>
        <v>6.8822208</v>
      </c>
      <c r="K118" s="25">
        <f t="shared" si="16"/>
        <v>83.3513408</v>
      </c>
      <c r="L118" s="25">
        <f t="shared" si="20"/>
        <v>583.4593856</v>
      </c>
      <c r="M118" s="59" t="s">
        <v>332</v>
      </c>
      <c r="N118" s="59" t="s">
        <v>342</v>
      </c>
      <c r="O118" s="60"/>
    </row>
    <row r="119" s="3" customFormat="1" customHeight="1" spans="1:15">
      <c r="A119" s="62">
        <v>7</v>
      </c>
      <c r="B119" s="66" t="s">
        <v>348</v>
      </c>
      <c r="C119" s="23" t="s">
        <v>349</v>
      </c>
      <c r="D119" s="23" t="s">
        <v>191</v>
      </c>
      <c r="E119" s="24">
        <v>18</v>
      </c>
      <c r="F119" s="67">
        <v>25</v>
      </c>
      <c r="G119" s="67">
        <v>26.88</v>
      </c>
      <c r="H119" s="25">
        <f t="shared" si="15"/>
        <v>0.5188</v>
      </c>
      <c r="I119" s="25">
        <f t="shared" si="18"/>
        <v>2.095952</v>
      </c>
      <c r="J119" s="25">
        <f t="shared" si="19"/>
        <v>4.90452768</v>
      </c>
      <c r="K119" s="25">
        <f t="shared" si="16"/>
        <v>59.39927968</v>
      </c>
      <c r="L119" s="25">
        <f t="shared" si="20"/>
        <v>1069.18703424</v>
      </c>
      <c r="M119" s="59" t="s">
        <v>332</v>
      </c>
      <c r="N119" s="59" t="s">
        <v>350</v>
      </c>
      <c r="O119" s="60"/>
    </row>
    <row r="120" s="3" customFormat="1" customHeight="1" spans="1:15">
      <c r="A120" s="62">
        <v>8</v>
      </c>
      <c r="B120" s="66" t="s">
        <v>351</v>
      </c>
      <c r="C120" s="23" t="s">
        <v>352</v>
      </c>
      <c r="D120" s="23" t="s">
        <v>191</v>
      </c>
      <c r="E120" s="24">
        <v>58</v>
      </c>
      <c r="F120" s="67">
        <v>20</v>
      </c>
      <c r="G120" s="67">
        <v>24</v>
      </c>
      <c r="H120" s="25">
        <f t="shared" si="15"/>
        <v>0.44</v>
      </c>
      <c r="I120" s="25">
        <f t="shared" si="18"/>
        <v>1.7776</v>
      </c>
      <c r="J120" s="25">
        <f t="shared" si="19"/>
        <v>4.159584</v>
      </c>
      <c r="K120" s="25">
        <f t="shared" si="16"/>
        <v>50.377184</v>
      </c>
      <c r="L120" s="25">
        <f t="shared" si="20"/>
        <v>2921.876672</v>
      </c>
      <c r="M120" s="59" t="s">
        <v>332</v>
      </c>
      <c r="N120" s="59" t="s">
        <v>353</v>
      </c>
      <c r="O120" s="60"/>
    </row>
    <row r="121" s="3" customFormat="1" customHeight="1" spans="1:15">
      <c r="A121" s="62">
        <v>9</v>
      </c>
      <c r="B121" s="66" t="s">
        <v>354</v>
      </c>
      <c r="C121" s="23" t="s">
        <v>355</v>
      </c>
      <c r="D121" s="23" t="s">
        <v>142</v>
      </c>
      <c r="E121" s="24">
        <v>1800</v>
      </c>
      <c r="F121" s="67">
        <v>3</v>
      </c>
      <c r="G121" s="67">
        <v>1.92</v>
      </c>
      <c r="H121" s="25">
        <f t="shared" si="15"/>
        <v>0.0492</v>
      </c>
      <c r="I121" s="25">
        <f t="shared" si="18"/>
        <v>0.198768</v>
      </c>
      <c r="J121" s="25">
        <f t="shared" si="19"/>
        <v>0.46511712</v>
      </c>
      <c r="K121" s="25">
        <f t="shared" si="16"/>
        <v>5.63308512</v>
      </c>
      <c r="L121" s="25">
        <f t="shared" si="20"/>
        <v>10139.553216</v>
      </c>
      <c r="M121" s="59" t="s">
        <v>332</v>
      </c>
      <c r="N121" s="59" t="s">
        <v>356</v>
      </c>
      <c r="O121" s="60"/>
    </row>
    <row r="122" s="3" customFormat="1" customHeight="1" spans="1:15">
      <c r="A122" s="62">
        <v>10</v>
      </c>
      <c r="B122" s="66" t="s">
        <v>357</v>
      </c>
      <c r="C122" s="23" t="s">
        <v>358</v>
      </c>
      <c r="D122" s="23" t="s">
        <v>191</v>
      </c>
      <c r="E122" s="24">
        <f>(E120+E119)/2</f>
        <v>38</v>
      </c>
      <c r="F122" s="67">
        <v>5</v>
      </c>
      <c r="G122" s="67">
        <v>3.36</v>
      </c>
      <c r="H122" s="25">
        <f t="shared" si="15"/>
        <v>0.0836</v>
      </c>
      <c r="I122" s="25">
        <f t="shared" si="18"/>
        <v>0.337744</v>
      </c>
      <c r="J122" s="25">
        <f t="shared" si="19"/>
        <v>0.79032096</v>
      </c>
      <c r="K122" s="25">
        <f t="shared" si="16"/>
        <v>9.57166496</v>
      </c>
      <c r="L122" s="25">
        <f t="shared" si="20"/>
        <v>363.72326848</v>
      </c>
      <c r="M122" s="59" t="s">
        <v>332</v>
      </c>
      <c r="N122" s="59" t="s">
        <v>359</v>
      </c>
      <c r="O122" s="60"/>
    </row>
    <row r="123" s="3" customFormat="1" customHeight="1" spans="1:15">
      <c r="A123" s="62">
        <v>11</v>
      </c>
      <c r="B123" s="66" t="s">
        <v>360</v>
      </c>
      <c r="C123" s="23" t="s">
        <v>361</v>
      </c>
      <c r="D123" s="23" t="s">
        <v>191</v>
      </c>
      <c r="E123" s="24">
        <f>E116+E115</f>
        <v>18</v>
      </c>
      <c r="F123" s="67">
        <v>10</v>
      </c>
      <c r="G123" s="67">
        <v>33.6</v>
      </c>
      <c r="H123" s="25">
        <f t="shared" si="15"/>
        <v>0.436</v>
      </c>
      <c r="I123" s="25">
        <f t="shared" si="18"/>
        <v>1.76144</v>
      </c>
      <c r="J123" s="25">
        <f t="shared" si="19"/>
        <v>4.1217696</v>
      </c>
      <c r="K123" s="25">
        <f t="shared" si="16"/>
        <v>49.9192096</v>
      </c>
      <c r="L123" s="25">
        <f t="shared" si="20"/>
        <v>898.5457728</v>
      </c>
      <c r="M123" s="59" t="s">
        <v>332</v>
      </c>
      <c r="N123" s="59" t="s">
        <v>362</v>
      </c>
      <c r="O123" s="60"/>
    </row>
    <row r="124" s="3" customFormat="1" customHeight="1" spans="1:15">
      <c r="A124" s="62">
        <v>12</v>
      </c>
      <c r="B124" s="66" t="s">
        <v>363</v>
      </c>
      <c r="C124" s="23" t="s">
        <v>364</v>
      </c>
      <c r="D124" s="23" t="s">
        <v>142</v>
      </c>
      <c r="E124" s="24">
        <f>E123*10</f>
        <v>180</v>
      </c>
      <c r="F124" s="67">
        <v>1.2</v>
      </c>
      <c r="G124" s="67">
        <v>2.88</v>
      </c>
      <c r="H124" s="25">
        <f t="shared" si="15"/>
        <v>0.0408</v>
      </c>
      <c r="I124" s="25">
        <f t="shared" si="18"/>
        <v>0.164832</v>
      </c>
      <c r="J124" s="25">
        <f t="shared" si="19"/>
        <v>0.38570688</v>
      </c>
      <c r="K124" s="25">
        <f t="shared" si="16"/>
        <v>4.67133888</v>
      </c>
      <c r="L124" s="25">
        <f t="shared" si="20"/>
        <v>840.8409984</v>
      </c>
      <c r="M124" s="59" t="s">
        <v>332</v>
      </c>
      <c r="N124" s="59" t="s">
        <v>365</v>
      </c>
      <c r="O124" s="60"/>
    </row>
    <row r="125" s="3" customFormat="1" customHeight="1" spans="1:15">
      <c r="A125" s="62">
        <v>13</v>
      </c>
      <c r="B125" s="66" t="s">
        <v>366</v>
      </c>
      <c r="C125" s="23" t="s">
        <v>367</v>
      </c>
      <c r="D125" s="23" t="s">
        <v>81</v>
      </c>
      <c r="E125" s="24">
        <v>0</v>
      </c>
      <c r="F125" s="67"/>
      <c r="G125" s="67"/>
      <c r="H125" s="25">
        <f t="shared" si="15"/>
        <v>0</v>
      </c>
      <c r="I125" s="25">
        <f t="shared" si="18"/>
        <v>0</v>
      </c>
      <c r="J125" s="25">
        <f t="shared" si="19"/>
        <v>0</v>
      </c>
      <c r="K125" s="25">
        <f t="shared" si="16"/>
        <v>0</v>
      </c>
      <c r="L125" s="25">
        <f t="shared" si="20"/>
        <v>0</v>
      </c>
      <c r="M125" s="59"/>
      <c r="N125" s="59"/>
      <c r="O125" s="60"/>
    </row>
    <row r="126" s="3" customFormat="1" customHeight="1" spans="1:15">
      <c r="A126" s="62">
        <v>14</v>
      </c>
      <c r="B126" s="66" t="s">
        <v>368</v>
      </c>
      <c r="C126" s="23" t="s">
        <v>369</v>
      </c>
      <c r="D126" s="23" t="s">
        <v>81</v>
      </c>
      <c r="E126" s="24">
        <v>1</v>
      </c>
      <c r="F126" s="28">
        <v>200</v>
      </c>
      <c r="G126" s="28">
        <v>1416</v>
      </c>
      <c r="H126" s="25">
        <f t="shared" si="15"/>
        <v>16.16</v>
      </c>
      <c r="I126" s="25">
        <f t="shared" si="18"/>
        <v>65.2864</v>
      </c>
      <c r="J126" s="25">
        <f t="shared" si="19"/>
        <v>152.770176</v>
      </c>
      <c r="K126" s="25">
        <f t="shared" si="16"/>
        <v>1850.216576</v>
      </c>
      <c r="L126" s="25">
        <f t="shared" si="20"/>
        <v>1850.216576</v>
      </c>
      <c r="M126" s="59" t="s">
        <v>332</v>
      </c>
      <c r="N126" s="59" t="s">
        <v>370</v>
      </c>
      <c r="O126" s="60"/>
    </row>
    <row r="127" s="3" customFormat="1" customHeight="1" spans="1:15">
      <c r="A127" s="62">
        <v>15</v>
      </c>
      <c r="B127" s="66" t="s">
        <v>371</v>
      </c>
      <c r="C127" s="23" t="s">
        <v>208</v>
      </c>
      <c r="D127" s="23" t="s">
        <v>142</v>
      </c>
      <c r="E127" s="24">
        <v>275</v>
      </c>
      <c r="F127" s="28">
        <v>1.2</v>
      </c>
      <c r="G127" s="28">
        <v>2.11568421052631</v>
      </c>
      <c r="H127" s="25">
        <f t="shared" si="15"/>
        <v>0.0331568421052631</v>
      </c>
      <c r="I127" s="25">
        <f t="shared" si="18"/>
        <v>0.133953642105263</v>
      </c>
      <c r="J127" s="25">
        <f t="shared" si="19"/>
        <v>0.313451522526315</v>
      </c>
      <c r="K127" s="25">
        <f t="shared" si="16"/>
        <v>3.79624621726315</v>
      </c>
      <c r="L127" s="25">
        <f t="shared" si="20"/>
        <v>1043.96770974737</v>
      </c>
      <c r="M127" s="59" t="s">
        <v>145</v>
      </c>
      <c r="N127" s="59" t="s">
        <v>207</v>
      </c>
      <c r="O127" s="60"/>
    </row>
    <row r="128" s="3" customFormat="1" customHeight="1" spans="1:15">
      <c r="A128" s="62">
        <v>16</v>
      </c>
      <c r="B128" s="66" t="s">
        <v>372</v>
      </c>
      <c r="C128" s="23" t="s">
        <v>373</v>
      </c>
      <c r="D128" s="23" t="s">
        <v>142</v>
      </c>
      <c r="E128" s="24">
        <v>150</v>
      </c>
      <c r="F128" s="28">
        <v>1.2</v>
      </c>
      <c r="G128" s="28">
        <v>1.7861052631579</v>
      </c>
      <c r="H128" s="25">
        <f t="shared" si="15"/>
        <v>0.029861052631579</v>
      </c>
      <c r="I128" s="25">
        <f t="shared" si="18"/>
        <v>0.120638652631579</v>
      </c>
      <c r="J128" s="25">
        <f t="shared" si="19"/>
        <v>0.282294447157895</v>
      </c>
      <c r="K128" s="25">
        <f t="shared" si="16"/>
        <v>3.41889941557895</v>
      </c>
      <c r="L128" s="25">
        <f t="shared" si="20"/>
        <v>512.834912336843</v>
      </c>
      <c r="M128" s="59" t="s">
        <v>145</v>
      </c>
      <c r="N128" s="59" t="s">
        <v>270</v>
      </c>
      <c r="O128" s="60"/>
    </row>
    <row r="129" s="3" customFormat="1" customHeight="1" spans="1:15">
      <c r="A129" s="62">
        <v>17</v>
      </c>
      <c r="B129" s="66" t="s">
        <v>374</v>
      </c>
      <c r="C129" s="23" t="s">
        <v>375</v>
      </c>
      <c r="D129" s="23" t="s">
        <v>142</v>
      </c>
      <c r="E129" s="24">
        <f>E128</f>
        <v>150</v>
      </c>
      <c r="F129" s="28">
        <v>2</v>
      </c>
      <c r="G129" s="28">
        <v>7.8376</v>
      </c>
      <c r="H129" s="25">
        <f t="shared" si="15"/>
        <v>0.0983760000000001</v>
      </c>
      <c r="I129" s="25">
        <f t="shared" si="18"/>
        <v>0.39743904</v>
      </c>
      <c r="J129" s="25">
        <f t="shared" si="19"/>
        <v>0.9300073536</v>
      </c>
      <c r="K129" s="25">
        <f t="shared" si="16"/>
        <v>11.2634223936</v>
      </c>
      <c r="L129" s="25">
        <f t="shared" si="20"/>
        <v>1689.51335904</v>
      </c>
      <c r="M129" s="59" t="s">
        <v>99</v>
      </c>
      <c r="N129" s="59" t="s">
        <v>376</v>
      </c>
      <c r="O129" s="60"/>
    </row>
    <row r="130" s="3" customFormat="1" customHeight="1" spans="1:15">
      <c r="A130" s="62">
        <v>18</v>
      </c>
      <c r="B130" s="66" t="s">
        <v>211</v>
      </c>
      <c r="C130" s="23" t="s">
        <v>212</v>
      </c>
      <c r="D130" s="23" t="s">
        <v>142</v>
      </c>
      <c r="E130" s="24">
        <v>425</v>
      </c>
      <c r="F130" s="28">
        <v>2</v>
      </c>
      <c r="G130" s="28">
        <v>0.9393</v>
      </c>
      <c r="H130" s="25">
        <f t="shared" si="15"/>
        <v>0.029393</v>
      </c>
      <c r="I130" s="25">
        <f t="shared" si="18"/>
        <v>0.11874772</v>
      </c>
      <c r="J130" s="25">
        <f t="shared" si="19"/>
        <v>0.2778696648</v>
      </c>
      <c r="K130" s="25">
        <f t="shared" si="16"/>
        <v>3.3653103848</v>
      </c>
      <c r="L130" s="25">
        <f t="shared" si="20"/>
        <v>1430.25691354</v>
      </c>
      <c r="M130" s="59" t="s">
        <v>99</v>
      </c>
      <c r="N130" s="59" t="s">
        <v>211</v>
      </c>
      <c r="O130" s="60"/>
    </row>
    <row r="131" s="3" customFormat="1" customHeight="1" spans="1:15">
      <c r="A131" s="62">
        <v>19</v>
      </c>
      <c r="B131" s="66" t="s">
        <v>213</v>
      </c>
      <c r="C131" s="23" t="s">
        <v>214</v>
      </c>
      <c r="D131" s="23" t="s">
        <v>142</v>
      </c>
      <c r="E131" s="24">
        <v>150</v>
      </c>
      <c r="F131" s="28">
        <v>2</v>
      </c>
      <c r="G131" s="28">
        <v>1.56284210526316</v>
      </c>
      <c r="H131" s="25">
        <f t="shared" si="15"/>
        <v>0.0356284210526316</v>
      </c>
      <c r="I131" s="25">
        <f t="shared" si="18"/>
        <v>0.143938821052632</v>
      </c>
      <c r="J131" s="25">
        <f t="shared" si="19"/>
        <v>0.336816841263158</v>
      </c>
      <c r="K131" s="25">
        <f t="shared" si="16"/>
        <v>4.07922618863158</v>
      </c>
      <c r="L131" s="25">
        <f t="shared" si="20"/>
        <v>611.883928294737</v>
      </c>
      <c r="M131" s="59" t="s">
        <v>99</v>
      </c>
      <c r="N131" s="59" t="s">
        <v>213</v>
      </c>
      <c r="O131" s="60"/>
    </row>
    <row r="132" s="3" customFormat="1" customHeight="1" spans="1:15">
      <c r="A132" s="20" t="s">
        <v>377</v>
      </c>
      <c r="B132" s="21"/>
      <c r="C132" s="22"/>
      <c r="D132" s="23" t="s">
        <v>32</v>
      </c>
      <c r="E132" s="24"/>
      <c r="F132" s="25"/>
      <c r="G132" s="25"/>
      <c r="H132" s="25">
        <f t="shared" si="15"/>
        <v>0</v>
      </c>
      <c r="I132" s="25"/>
      <c r="J132" s="25"/>
      <c r="K132" s="25">
        <f t="shared" si="16"/>
        <v>0</v>
      </c>
      <c r="L132" s="25">
        <f>SUM(L133:L140)</f>
        <v>20126.5292476505</v>
      </c>
      <c r="M132" s="31"/>
      <c r="N132" s="31"/>
      <c r="O132" s="26"/>
    </row>
    <row r="133" s="3" customFormat="1" customHeight="1" spans="1:15">
      <c r="A133" s="60">
        <v>1</v>
      </c>
      <c r="B133" s="68" t="s">
        <v>378</v>
      </c>
      <c r="C133" s="69" t="s">
        <v>379</v>
      </c>
      <c r="D133" s="70" t="s">
        <v>191</v>
      </c>
      <c r="E133" s="24">
        <v>13</v>
      </c>
      <c r="F133" s="28">
        <v>80</v>
      </c>
      <c r="G133" s="28">
        <v>243.463157894736</v>
      </c>
      <c r="H133" s="25">
        <f t="shared" si="15"/>
        <v>3.23463157894736</v>
      </c>
      <c r="I133" s="25">
        <f t="shared" ref="I133:I140" si="21">(H133+G133+F133)*$I$4</f>
        <v>13.0679115789473</v>
      </c>
      <c r="J133" s="25">
        <f t="shared" ref="J133:J140" si="22">(I133+H133+G133+F133)*$J$4</f>
        <v>30.5789130947368</v>
      </c>
      <c r="K133" s="25">
        <f t="shared" si="16"/>
        <v>370.344614147367</v>
      </c>
      <c r="L133" s="25">
        <f t="shared" ref="L133:L140" si="23">E133*K133</f>
        <v>4814.47998391578</v>
      </c>
      <c r="M133" s="59" t="s">
        <v>380</v>
      </c>
      <c r="N133" s="59" t="s">
        <v>381</v>
      </c>
      <c r="O133" s="60"/>
    </row>
    <row r="134" s="3" customFormat="1" customHeight="1" spans="1:15">
      <c r="A134" s="60">
        <v>2</v>
      </c>
      <c r="B134" s="68" t="s">
        <v>382</v>
      </c>
      <c r="C134" s="71" t="s">
        <v>383</v>
      </c>
      <c r="D134" s="61" t="s">
        <v>81</v>
      </c>
      <c r="E134" s="24">
        <v>1</v>
      </c>
      <c r="F134" s="28">
        <v>50</v>
      </c>
      <c r="G134" s="28">
        <v>711.252631578947</v>
      </c>
      <c r="H134" s="25">
        <f t="shared" si="15"/>
        <v>7.61252631578947</v>
      </c>
      <c r="I134" s="25">
        <f t="shared" si="21"/>
        <v>30.7546063157895</v>
      </c>
      <c r="J134" s="25">
        <f t="shared" si="22"/>
        <v>71.9657787789473</v>
      </c>
      <c r="K134" s="25">
        <f t="shared" si="16"/>
        <v>871.585542989473</v>
      </c>
      <c r="L134" s="25">
        <f t="shared" si="23"/>
        <v>871.585542989473</v>
      </c>
      <c r="M134" s="59" t="s">
        <v>380</v>
      </c>
      <c r="N134" s="59" t="s">
        <v>384</v>
      </c>
      <c r="O134" s="60"/>
    </row>
    <row r="135" s="3" customFormat="1" customHeight="1" spans="1:15">
      <c r="A135" s="60">
        <v>3</v>
      </c>
      <c r="B135" s="68" t="s">
        <v>385</v>
      </c>
      <c r="C135" s="71" t="s">
        <v>386</v>
      </c>
      <c r="D135" s="61" t="s">
        <v>81</v>
      </c>
      <c r="E135" s="24">
        <v>1</v>
      </c>
      <c r="F135" s="33">
        <v>20</v>
      </c>
      <c r="G135" s="33">
        <v>680.421052631579</v>
      </c>
      <c r="H135" s="25">
        <f t="shared" ref="H135:H166" si="24">(F135+G135)*1%</f>
        <v>7.00421052631579</v>
      </c>
      <c r="I135" s="25">
        <f t="shared" si="21"/>
        <v>28.2970105263158</v>
      </c>
      <c r="J135" s="25">
        <f t="shared" si="22"/>
        <v>66.2150046315789</v>
      </c>
      <c r="K135" s="25">
        <f t="shared" ref="K135:K166" si="25">J135+I135+H135+G135+F135</f>
        <v>801.93727831579</v>
      </c>
      <c r="L135" s="25">
        <f t="shared" si="23"/>
        <v>801.93727831579</v>
      </c>
      <c r="M135" s="59" t="s">
        <v>380</v>
      </c>
      <c r="N135" s="59" t="s">
        <v>387</v>
      </c>
      <c r="O135" s="60"/>
    </row>
    <row r="136" s="3" customFormat="1" customHeight="1" spans="1:15">
      <c r="A136" s="60">
        <v>4</v>
      </c>
      <c r="B136" s="68" t="s">
        <v>388</v>
      </c>
      <c r="C136" s="71" t="s">
        <v>389</v>
      </c>
      <c r="D136" s="61" t="s">
        <v>81</v>
      </c>
      <c r="E136" s="24">
        <v>1</v>
      </c>
      <c r="F136" s="28">
        <v>20</v>
      </c>
      <c r="G136" s="28">
        <v>280.673684210526</v>
      </c>
      <c r="H136" s="25">
        <f t="shared" si="24"/>
        <v>3.00673684210526</v>
      </c>
      <c r="I136" s="25">
        <f t="shared" si="21"/>
        <v>12.1472168421053</v>
      </c>
      <c r="J136" s="25">
        <f t="shared" si="22"/>
        <v>28.4244874105263</v>
      </c>
      <c r="K136" s="25">
        <f t="shared" si="25"/>
        <v>344.252125305263</v>
      </c>
      <c r="L136" s="25">
        <f t="shared" si="23"/>
        <v>344.252125305263</v>
      </c>
      <c r="M136" s="59" t="s">
        <v>380</v>
      </c>
      <c r="N136" s="59" t="s">
        <v>390</v>
      </c>
      <c r="O136" s="60"/>
    </row>
    <row r="137" s="3" customFormat="1" customHeight="1" spans="1:15">
      <c r="A137" s="60">
        <v>5</v>
      </c>
      <c r="B137" s="68" t="s">
        <v>391</v>
      </c>
      <c r="C137" s="71" t="s">
        <v>392</v>
      </c>
      <c r="D137" s="61" t="s">
        <v>81</v>
      </c>
      <c r="E137" s="24">
        <v>1</v>
      </c>
      <c r="F137" s="28">
        <v>50</v>
      </c>
      <c r="G137" s="28">
        <v>2000</v>
      </c>
      <c r="H137" s="25">
        <f t="shared" si="24"/>
        <v>20.5</v>
      </c>
      <c r="I137" s="25">
        <f t="shared" si="21"/>
        <v>82.82</v>
      </c>
      <c r="J137" s="25">
        <f t="shared" si="22"/>
        <v>193.7988</v>
      </c>
      <c r="K137" s="25">
        <f t="shared" si="25"/>
        <v>2347.1188</v>
      </c>
      <c r="L137" s="25">
        <f t="shared" si="23"/>
        <v>2347.1188</v>
      </c>
      <c r="M137" s="59" t="s">
        <v>380</v>
      </c>
      <c r="N137" s="59" t="s">
        <v>393</v>
      </c>
      <c r="O137" s="60"/>
    </row>
    <row r="138" s="3" customFormat="1" customHeight="1" spans="1:15">
      <c r="A138" s="60">
        <v>6</v>
      </c>
      <c r="B138" s="68" t="s">
        <v>394</v>
      </c>
      <c r="C138" s="71" t="s">
        <v>395</v>
      </c>
      <c r="D138" s="61" t="s">
        <v>81</v>
      </c>
      <c r="E138" s="24">
        <v>1</v>
      </c>
      <c r="F138" s="28">
        <v>30</v>
      </c>
      <c r="G138" s="28">
        <v>935.578947368421</v>
      </c>
      <c r="H138" s="25">
        <f t="shared" si="24"/>
        <v>9.65578947368421</v>
      </c>
      <c r="I138" s="25">
        <f t="shared" si="21"/>
        <v>39.0093894736842</v>
      </c>
      <c r="J138" s="25">
        <f t="shared" si="22"/>
        <v>91.2819713684211</v>
      </c>
      <c r="K138" s="25">
        <f t="shared" si="25"/>
        <v>1105.52609768421</v>
      </c>
      <c r="L138" s="25">
        <f t="shared" si="23"/>
        <v>1105.52609768421</v>
      </c>
      <c r="M138" s="59" t="s">
        <v>380</v>
      </c>
      <c r="N138" s="59" t="s">
        <v>396</v>
      </c>
      <c r="O138" s="60"/>
    </row>
    <row r="139" s="3" customFormat="1" customHeight="1" spans="1:15">
      <c r="A139" s="60">
        <v>7</v>
      </c>
      <c r="B139" s="68" t="s">
        <v>397</v>
      </c>
      <c r="C139" s="71" t="s">
        <v>398</v>
      </c>
      <c r="D139" s="61" t="s">
        <v>142</v>
      </c>
      <c r="E139" s="24">
        <v>1102</v>
      </c>
      <c r="F139" s="28">
        <v>1.5</v>
      </c>
      <c r="G139" s="28">
        <v>5.5</v>
      </c>
      <c r="H139" s="25">
        <f t="shared" si="24"/>
        <v>0.07</v>
      </c>
      <c r="I139" s="25">
        <f t="shared" si="21"/>
        <v>0.2828</v>
      </c>
      <c r="J139" s="25">
        <f t="shared" si="22"/>
        <v>0.661752</v>
      </c>
      <c r="K139" s="25">
        <f t="shared" si="25"/>
        <v>8.014552</v>
      </c>
      <c r="L139" s="25">
        <f t="shared" si="23"/>
        <v>8832.036304</v>
      </c>
      <c r="M139" s="59" t="s">
        <v>99</v>
      </c>
      <c r="N139" s="59" t="s">
        <v>397</v>
      </c>
      <c r="O139" s="60"/>
    </row>
    <row r="140" s="3" customFormat="1" customHeight="1" spans="1:15">
      <c r="A140" s="60">
        <v>8</v>
      </c>
      <c r="B140" s="68" t="s">
        <v>211</v>
      </c>
      <c r="C140" s="71" t="s">
        <v>212</v>
      </c>
      <c r="D140" s="23" t="s">
        <v>142</v>
      </c>
      <c r="E140" s="24">
        <v>300</v>
      </c>
      <c r="F140" s="28">
        <v>2</v>
      </c>
      <c r="G140" s="28">
        <v>0.9393</v>
      </c>
      <c r="H140" s="25">
        <f t="shared" si="24"/>
        <v>0.029393</v>
      </c>
      <c r="I140" s="25">
        <f t="shared" si="21"/>
        <v>0.11874772</v>
      </c>
      <c r="J140" s="25">
        <f t="shared" si="22"/>
        <v>0.2778696648</v>
      </c>
      <c r="K140" s="25">
        <f t="shared" si="25"/>
        <v>3.3653103848</v>
      </c>
      <c r="L140" s="25">
        <f t="shared" si="23"/>
        <v>1009.59311544</v>
      </c>
      <c r="M140" s="59" t="s">
        <v>99</v>
      </c>
      <c r="N140" s="59" t="s">
        <v>211</v>
      </c>
      <c r="O140" s="60"/>
    </row>
    <row r="141" s="3" customFormat="1" customHeight="1" spans="1:15">
      <c r="A141" s="20" t="s">
        <v>399</v>
      </c>
      <c r="B141" s="21"/>
      <c r="C141" s="22"/>
      <c r="D141" s="23" t="s">
        <v>32</v>
      </c>
      <c r="E141" s="24"/>
      <c r="F141" s="25"/>
      <c r="G141" s="25"/>
      <c r="H141" s="25">
        <f t="shared" si="24"/>
        <v>0</v>
      </c>
      <c r="I141" s="25"/>
      <c r="J141" s="25"/>
      <c r="K141" s="25">
        <f t="shared" si="25"/>
        <v>0</v>
      </c>
      <c r="L141" s="53">
        <f>SUM(L142:L153)</f>
        <v>14156.3176959362</v>
      </c>
      <c r="M141" s="31"/>
      <c r="N141" s="31"/>
      <c r="O141" s="26"/>
    </row>
    <row r="142" s="3" customFormat="1" customHeight="1" spans="1:15">
      <c r="A142" s="60">
        <v>1</v>
      </c>
      <c r="B142" s="34" t="s">
        <v>400</v>
      </c>
      <c r="C142" s="23" t="s">
        <v>401</v>
      </c>
      <c r="D142" s="23" t="s">
        <v>81</v>
      </c>
      <c r="E142" s="24">
        <v>2</v>
      </c>
      <c r="F142" s="28">
        <v>80</v>
      </c>
      <c r="G142" s="28">
        <v>2082.95431</v>
      </c>
      <c r="H142" s="25">
        <f t="shared" si="24"/>
        <v>21.6295431</v>
      </c>
      <c r="I142" s="25">
        <f>(H142+G142+F142)*$I$4</f>
        <v>87.383354124</v>
      </c>
      <c r="J142" s="25">
        <f>(I142+H142+G142+F142)*$J$4</f>
        <v>204.47704865016</v>
      </c>
      <c r="K142" s="25">
        <f t="shared" si="25"/>
        <v>2476.44425587416</v>
      </c>
      <c r="L142" s="25">
        <f>E142*K142</f>
        <v>4952.88851174832</v>
      </c>
      <c r="M142" s="59" t="s">
        <v>165</v>
      </c>
      <c r="N142" s="59" t="s">
        <v>169</v>
      </c>
      <c r="O142" s="60"/>
    </row>
    <row r="143" s="3" customFormat="1" customHeight="1" spans="1:15">
      <c r="A143" s="60">
        <v>2</v>
      </c>
      <c r="B143" s="34" t="s">
        <v>172</v>
      </c>
      <c r="C143" s="23" t="s">
        <v>173</v>
      </c>
      <c r="D143" s="23" t="s">
        <v>174</v>
      </c>
      <c r="E143" s="24">
        <v>2</v>
      </c>
      <c r="F143" s="67">
        <v>100</v>
      </c>
      <c r="G143" s="67">
        <v>960</v>
      </c>
      <c r="H143" s="25">
        <f t="shared" si="24"/>
        <v>10.6</v>
      </c>
      <c r="I143" s="25">
        <f>(H143+G143+F143)*$I$4</f>
        <v>42.824</v>
      </c>
      <c r="J143" s="25">
        <f>(I143+H143+G143+F143)*$J$4</f>
        <v>100.20816</v>
      </c>
      <c r="K143" s="25">
        <f t="shared" si="25"/>
        <v>1213.63216</v>
      </c>
      <c r="L143" s="25">
        <f>E143*K143</f>
        <v>2427.26432</v>
      </c>
      <c r="M143" s="59" t="s">
        <v>99</v>
      </c>
      <c r="N143" s="59" t="s">
        <v>172</v>
      </c>
      <c r="O143" s="60"/>
    </row>
    <row r="144" s="3" customFormat="1" customHeight="1" spans="1:15">
      <c r="A144" s="60">
        <v>3</v>
      </c>
      <c r="B144" s="34" t="s">
        <v>402</v>
      </c>
      <c r="C144" s="23" t="s">
        <v>403</v>
      </c>
      <c r="D144" s="23" t="s">
        <v>81</v>
      </c>
      <c r="E144" s="24">
        <v>2</v>
      </c>
      <c r="F144" s="28">
        <v>80</v>
      </c>
      <c r="G144" s="28">
        <v>2082.95431</v>
      </c>
      <c r="H144" s="25">
        <f t="shared" si="24"/>
        <v>21.6295431</v>
      </c>
      <c r="I144" s="25">
        <f>(H144+G144+F144)*$I$4</f>
        <v>87.383354124</v>
      </c>
      <c r="J144" s="25">
        <f>(I144+H144+G144+F144)*$J$4</f>
        <v>204.47704865016</v>
      </c>
      <c r="K144" s="25">
        <f t="shared" si="25"/>
        <v>2476.44425587416</v>
      </c>
      <c r="L144" s="25">
        <f>E144*K144</f>
        <v>4952.88851174832</v>
      </c>
      <c r="M144" s="59" t="s">
        <v>165</v>
      </c>
      <c r="N144" s="59" t="s">
        <v>169</v>
      </c>
      <c r="O144" s="60"/>
    </row>
    <row r="145" s="3" customFormat="1" customHeight="1" spans="1:15">
      <c r="A145" s="60">
        <v>4</v>
      </c>
      <c r="B145" s="34" t="s">
        <v>404</v>
      </c>
      <c r="C145" s="23" t="s">
        <v>405</v>
      </c>
      <c r="D145" s="23" t="s">
        <v>81</v>
      </c>
      <c r="E145" s="24">
        <v>2</v>
      </c>
      <c r="F145" s="28">
        <v>5</v>
      </c>
      <c r="G145" s="28">
        <v>3.72105263157895</v>
      </c>
      <c r="H145" s="25">
        <f t="shared" si="24"/>
        <v>0.0872105263157895</v>
      </c>
      <c r="I145" s="25">
        <f>(H145+G145+F145)*$I$4</f>
        <v>0.35233052631579</v>
      </c>
      <c r="J145" s="25">
        <f>(I145+H145+G145+F145)*$J$4</f>
        <v>0.824453431578948</v>
      </c>
      <c r="K145" s="25">
        <f t="shared" si="25"/>
        <v>9.98504711578948</v>
      </c>
      <c r="L145" s="25">
        <f>E145*K145</f>
        <v>19.970094231579</v>
      </c>
      <c r="M145" s="59" t="s">
        <v>99</v>
      </c>
      <c r="N145" s="59" t="s">
        <v>178</v>
      </c>
      <c r="O145" s="60"/>
    </row>
    <row r="146" s="3" customFormat="1" customHeight="1" spans="1:15">
      <c r="A146" s="60">
        <v>5</v>
      </c>
      <c r="B146" s="34" t="s">
        <v>178</v>
      </c>
      <c r="C146" s="23" t="s">
        <v>179</v>
      </c>
      <c r="D146" s="23" t="s">
        <v>81</v>
      </c>
      <c r="E146" s="24">
        <v>2</v>
      </c>
      <c r="F146" s="28">
        <v>5</v>
      </c>
      <c r="G146" s="28">
        <v>3.72105263157895</v>
      </c>
      <c r="H146" s="25">
        <f t="shared" si="24"/>
        <v>0.0872105263157895</v>
      </c>
      <c r="I146" s="25">
        <f>(H146+G146+F146)*$I$4</f>
        <v>0.35233052631579</v>
      </c>
      <c r="J146" s="25">
        <f>(I146+H146+G146+F146)*$J$4</f>
        <v>0.824453431578948</v>
      </c>
      <c r="K146" s="25">
        <f t="shared" si="25"/>
        <v>9.98504711578948</v>
      </c>
      <c r="L146" s="25">
        <f>E146*K146</f>
        <v>19.970094231579</v>
      </c>
      <c r="M146" s="59" t="s">
        <v>99</v>
      </c>
      <c r="N146" s="59" t="s">
        <v>178</v>
      </c>
      <c r="O146" s="60"/>
    </row>
    <row r="147" s="3" customFormat="1" customHeight="1" spans="1:15">
      <c r="A147" s="60">
        <v>6</v>
      </c>
      <c r="B147" s="39" t="s">
        <v>187</v>
      </c>
      <c r="C147" s="40" t="s">
        <v>406</v>
      </c>
      <c r="D147" s="40" t="s">
        <v>81</v>
      </c>
      <c r="E147" s="41">
        <f>E144+E142</f>
        <v>4</v>
      </c>
      <c r="F147" s="28">
        <v>40</v>
      </c>
      <c r="G147" s="28">
        <v>31.8947368421053</v>
      </c>
      <c r="H147" s="25">
        <f t="shared" si="24"/>
        <v>0.718947368421053</v>
      </c>
      <c r="I147" s="25">
        <f t="shared" ref="I147:I153" si="26">(H147+G147+F147)*$I$4</f>
        <v>2.90454736842105</v>
      </c>
      <c r="J147" s="25">
        <f t="shared" ref="J147:J153" si="27">(I147+H147+G147+F147)*$J$4</f>
        <v>6.79664084210527</v>
      </c>
      <c r="K147" s="25">
        <f t="shared" si="25"/>
        <v>82.3148724210527</v>
      </c>
      <c r="L147" s="25">
        <f t="shared" ref="L147:L163" si="28">E147*K147</f>
        <v>329.259489684211</v>
      </c>
      <c r="M147" s="59" t="s">
        <v>99</v>
      </c>
      <c r="N147" s="59" t="s">
        <v>187</v>
      </c>
      <c r="O147" s="60"/>
    </row>
    <row r="148" s="3" customFormat="1" customHeight="1" spans="1:15">
      <c r="A148" s="60">
        <v>7</v>
      </c>
      <c r="B148" s="34" t="s">
        <v>197</v>
      </c>
      <c r="C148" s="23" t="s">
        <v>407</v>
      </c>
      <c r="D148" s="23" t="s">
        <v>81</v>
      </c>
      <c r="E148" s="24">
        <v>0</v>
      </c>
      <c r="F148" s="67"/>
      <c r="G148" s="67"/>
      <c r="H148" s="25">
        <f t="shared" si="24"/>
        <v>0</v>
      </c>
      <c r="I148" s="25">
        <f t="shared" si="26"/>
        <v>0</v>
      </c>
      <c r="J148" s="25">
        <f t="shared" si="27"/>
        <v>0</v>
      </c>
      <c r="K148" s="25">
        <f t="shared" si="25"/>
        <v>0</v>
      </c>
      <c r="L148" s="25">
        <f t="shared" si="28"/>
        <v>0</v>
      </c>
      <c r="M148" s="59"/>
      <c r="N148" s="59"/>
      <c r="O148" s="60"/>
    </row>
    <row r="149" s="3" customFormat="1" customHeight="1" spans="1:15">
      <c r="A149" s="60">
        <v>8</v>
      </c>
      <c r="B149" s="34" t="s">
        <v>270</v>
      </c>
      <c r="C149" s="23" t="s">
        <v>408</v>
      </c>
      <c r="D149" s="23" t="s">
        <v>142</v>
      </c>
      <c r="E149" s="24">
        <v>95</v>
      </c>
      <c r="F149" s="28">
        <v>1.2</v>
      </c>
      <c r="G149" s="28">
        <v>1.7861052631579</v>
      </c>
      <c r="H149" s="25">
        <f t="shared" si="24"/>
        <v>0.029861052631579</v>
      </c>
      <c r="I149" s="25">
        <f t="shared" si="26"/>
        <v>0.120638652631579</v>
      </c>
      <c r="J149" s="25">
        <f t="shared" si="27"/>
        <v>0.282294447157895</v>
      </c>
      <c r="K149" s="25">
        <f t="shared" si="25"/>
        <v>3.41889941557895</v>
      </c>
      <c r="L149" s="25">
        <f t="shared" si="28"/>
        <v>324.795444480001</v>
      </c>
      <c r="M149" s="59" t="s">
        <v>145</v>
      </c>
      <c r="N149" s="59" t="s">
        <v>270</v>
      </c>
      <c r="O149" s="60"/>
    </row>
    <row r="150" s="3" customFormat="1" customHeight="1" spans="1:15">
      <c r="A150" s="60">
        <v>9</v>
      </c>
      <c r="B150" s="34" t="s">
        <v>207</v>
      </c>
      <c r="C150" s="23" t="s">
        <v>208</v>
      </c>
      <c r="D150" s="23" t="s">
        <v>142</v>
      </c>
      <c r="E150" s="24">
        <f>E149+4*10</f>
        <v>135</v>
      </c>
      <c r="F150" s="28">
        <v>1.2</v>
      </c>
      <c r="G150" s="28">
        <v>2.11568421052631</v>
      </c>
      <c r="H150" s="25">
        <f t="shared" si="24"/>
        <v>0.0331568421052631</v>
      </c>
      <c r="I150" s="25">
        <f t="shared" si="26"/>
        <v>0.133953642105263</v>
      </c>
      <c r="J150" s="25">
        <f t="shared" si="27"/>
        <v>0.313451522526315</v>
      </c>
      <c r="K150" s="25">
        <f t="shared" si="25"/>
        <v>3.79624621726315</v>
      </c>
      <c r="L150" s="25">
        <f t="shared" si="28"/>
        <v>512.493239330525</v>
      </c>
      <c r="M150" s="59" t="s">
        <v>145</v>
      </c>
      <c r="N150" s="59" t="s">
        <v>207</v>
      </c>
      <c r="O150" s="60"/>
    </row>
    <row r="151" s="3" customFormat="1" customHeight="1" spans="1:15">
      <c r="A151" s="60">
        <v>10</v>
      </c>
      <c r="B151" s="34" t="s">
        <v>209</v>
      </c>
      <c r="C151" s="23" t="s">
        <v>210</v>
      </c>
      <c r="D151" s="23" t="s">
        <v>142</v>
      </c>
      <c r="E151" s="24">
        <v>15</v>
      </c>
      <c r="F151" s="28">
        <v>1.2</v>
      </c>
      <c r="G151" s="28">
        <v>3.95494736842105</v>
      </c>
      <c r="H151" s="25">
        <f t="shared" si="24"/>
        <v>0.0515494736842105</v>
      </c>
      <c r="I151" s="25">
        <f t="shared" si="26"/>
        <v>0.20825987368421</v>
      </c>
      <c r="J151" s="25">
        <f t="shared" si="27"/>
        <v>0.487328104421052</v>
      </c>
      <c r="K151" s="25">
        <f t="shared" si="25"/>
        <v>5.90208482021052</v>
      </c>
      <c r="L151" s="25">
        <f t="shared" si="28"/>
        <v>88.5312723031578</v>
      </c>
      <c r="M151" s="59" t="s">
        <v>145</v>
      </c>
      <c r="N151" s="59" t="s">
        <v>209</v>
      </c>
      <c r="O151" s="60"/>
    </row>
    <row r="152" s="3" customFormat="1" customHeight="1" spans="1:15">
      <c r="A152" s="60">
        <v>11</v>
      </c>
      <c r="B152" s="72" t="s">
        <v>211</v>
      </c>
      <c r="C152" s="71" t="s">
        <v>212</v>
      </c>
      <c r="D152" s="23" t="s">
        <v>142</v>
      </c>
      <c r="E152" s="24">
        <v>60</v>
      </c>
      <c r="F152" s="28">
        <v>2</v>
      </c>
      <c r="G152" s="28">
        <v>0.9393</v>
      </c>
      <c r="H152" s="25">
        <f t="shared" si="24"/>
        <v>0.029393</v>
      </c>
      <c r="I152" s="25">
        <f t="shared" si="26"/>
        <v>0.11874772</v>
      </c>
      <c r="J152" s="25">
        <f t="shared" si="27"/>
        <v>0.2778696648</v>
      </c>
      <c r="K152" s="25">
        <f t="shared" si="25"/>
        <v>3.3653103848</v>
      </c>
      <c r="L152" s="25">
        <f t="shared" si="28"/>
        <v>201.918623088</v>
      </c>
      <c r="M152" s="59" t="s">
        <v>99</v>
      </c>
      <c r="N152" s="59" t="s">
        <v>211</v>
      </c>
      <c r="O152" s="60"/>
    </row>
    <row r="153" s="3" customFormat="1" customHeight="1" spans="1:15">
      <c r="A153" s="60">
        <v>12</v>
      </c>
      <c r="B153" s="34" t="s">
        <v>213</v>
      </c>
      <c r="C153" s="23" t="s">
        <v>214</v>
      </c>
      <c r="D153" s="23" t="s">
        <v>142</v>
      </c>
      <c r="E153" s="24">
        <v>80</v>
      </c>
      <c r="F153" s="28">
        <v>2</v>
      </c>
      <c r="G153" s="28">
        <v>1.56284210526316</v>
      </c>
      <c r="H153" s="25">
        <f t="shared" si="24"/>
        <v>0.0356284210526316</v>
      </c>
      <c r="I153" s="25">
        <f t="shared" si="26"/>
        <v>0.143938821052632</v>
      </c>
      <c r="J153" s="25">
        <f t="shared" si="27"/>
        <v>0.336816841263158</v>
      </c>
      <c r="K153" s="25">
        <f t="shared" si="25"/>
        <v>4.07922618863158</v>
      </c>
      <c r="L153" s="25">
        <f t="shared" si="28"/>
        <v>326.338095090527</v>
      </c>
      <c r="M153" s="59" t="s">
        <v>99</v>
      </c>
      <c r="N153" s="59" t="s">
        <v>213</v>
      </c>
      <c r="O153" s="60"/>
    </row>
    <row r="154" s="3" customFormat="1" customHeight="1" spans="1:15">
      <c r="A154" s="20" t="s">
        <v>409</v>
      </c>
      <c r="B154" s="21"/>
      <c r="C154" s="22"/>
      <c r="D154" s="23" t="s">
        <v>32</v>
      </c>
      <c r="E154" s="24"/>
      <c r="F154" s="25"/>
      <c r="G154" s="25"/>
      <c r="H154" s="25">
        <f t="shared" si="24"/>
        <v>0</v>
      </c>
      <c r="I154" s="25"/>
      <c r="J154" s="25"/>
      <c r="K154" s="25">
        <f t="shared" si="25"/>
        <v>0</v>
      </c>
      <c r="L154" s="53">
        <f>SUM(L155:L166)</f>
        <v>37220.3729889078</v>
      </c>
      <c r="M154" s="31"/>
      <c r="N154" s="31"/>
      <c r="O154" s="26"/>
    </row>
    <row r="155" s="3" customFormat="1" customHeight="1" spans="1:15">
      <c r="A155" s="26">
        <v>1</v>
      </c>
      <c r="B155" s="34" t="s">
        <v>410</v>
      </c>
      <c r="C155" s="23" t="s">
        <v>411</v>
      </c>
      <c r="D155" s="23" t="s">
        <v>81</v>
      </c>
      <c r="E155" s="24">
        <v>2</v>
      </c>
      <c r="F155" s="28">
        <v>600</v>
      </c>
      <c r="G155" s="28">
        <v>5000</v>
      </c>
      <c r="H155" s="25">
        <f t="shared" si="24"/>
        <v>56</v>
      </c>
      <c r="I155" s="25">
        <f t="shared" ref="I155:I166" si="29">(H155+G155+F155)*$I$4</f>
        <v>226.24</v>
      </c>
      <c r="J155" s="25">
        <f t="shared" ref="J155:J166" si="30">(I155+H155+G155+F155)*$J$4</f>
        <v>529.4016</v>
      </c>
      <c r="K155" s="25">
        <f t="shared" si="25"/>
        <v>6411.6416</v>
      </c>
      <c r="L155" s="25">
        <f>E155*K155</f>
        <v>12823.2832</v>
      </c>
      <c r="M155" s="59" t="s">
        <v>218</v>
      </c>
      <c r="N155" s="59" t="s">
        <v>412</v>
      </c>
      <c r="O155" s="60"/>
    </row>
    <row r="156" s="3" customFormat="1" customHeight="1" spans="1:15">
      <c r="A156" s="26">
        <v>2</v>
      </c>
      <c r="B156" s="34" t="s">
        <v>413</v>
      </c>
      <c r="C156" s="23" t="s">
        <v>414</v>
      </c>
      <c r="D156" s="23" t="s">
        <v>81</v>
      </c>
      <c r="E156" s="24">
        <v>2</v>
      </c>
      <c r="F156" s="28">
        <v>600</v>
      </c>
      <c r="G156" s="28">
        <v>6000</v>
      </c>
      <c r="H156" s="25">
        <f t="shared" si="24"/>
        <v>66</v>
      </c>
      <c r="I156" s="25">
        <f t="shared" si="29"/>
        <v>266.64</v>
      </c>
      <c r="J156" s="25">
        <f t="shared" si="30"/>
        <v>623.9376</v>
      </c>
      <c r="K156" s="25">
        <f t="shared" si="25"/>
        <v>7556.5776</v>
      </c>
      <c r="L156" s="25">
        <f>E156*K156</f>
        <v>15113.1552</v>
      </c>
      <c r="M156" s="59" t="s">
        <v>218</v>
      </c>
      <c r="N156" s="59" t="s">
        <v>415</v>
      </c>
      <c r="O156" s="60"/>
    </row>
    <row r="157" s="3" customFormat="1" customHeight="1" spans="1:15">
      <c r="A157" s="26">
        <v>3</v>
      </c>
      <c r="B157" s="34" t="s">
        <v>416</v>
      </c>
      <c r="C157" s="23" t="s">
        <v>417</v>
      </c>
      <c r="D157" s="23" t="s">
        <v>191</v>
      </c>
      <c r="E157" s="24">
        <v>2</v>
      </c>
      <c r="F157" s="28"/>
      <c r="G157" s="28"/>
      <c r="H157" s="25">
        <f t="shared" si="24"/>
        <v>0</v>
      </c>
      <c r="I157" s="25">
        <f t="shared" si="29"/>
        <v>0</v>
      </c>
      <c r="J157" s="25">
        <f t="shared" si="30"/>
        <v>0</v>
      </c>
      <c r="K157" s="25">
        <f t="shared" si="25"/>
        <v>0</v>
      </c>
      <c r="L157" s="25">
        <f>E157*K157</f>
        <v>0</v>
      </c>
      <c r="M157" s="59" t="s">
        <v>218</v>
      </c>
      <c r="N157" s="59" t="s">
        <v>418</v>
      </c>
      <c r="O157" s="60"/>
    </row>
    <row r="158" s="3" customFormat="1" customHeight="1" spans="1:15">
      <c r="A158" s="26">
        <v>4</v>
      </c>
      <c r="B158" s="34" t="s">
        <v>419</v>
      </c>
      <c r="C158" s="23" t="s">
        <v>420</v>
      </c>
      <c r="D158" s="23" t="s">
        <v>191</v>
      </c>
      <c r="E158" s="24">
        <v>2</v>
      </c>
      <c r="F158" s="28">
        <v>0</v>
      </c>
      <c r="G158" s="28">
        <v>505</v>
      </c>
      <c r="H158" s="25">
        <f t="shared" si="24"/>
        <v>5.05</v>
      </c>
      <c r="I158" s="25">
        <f t="shared" si="29"/>
        <v>20.402</v>
      </c>
      <c r="J158" s="25">
        <f t="shared" si="30"/>
        <v>47.74068</v>
      </c>
      <c r="K158" s="25">
        <f t="shared" si="25"/>
        <v>578.19268</v>
      </c>
      <c r="L158" s="25">
        <f>E158*K158</f>
        <v>1156.38536</v>
      </c>
      <c r="M158" s="59" t="s">
        <v>218</v>
      </c>
      <c r="N158" s="59" t="s">
        <v>419</v>
      </c>
      <c r="O158" s="60"/>
    </row>
    <row r="159" s="3" customFormat="1" customHeight="1" spans="1:15">
      <c r="A159" s="26">
        <v>5</v>
      </c>
      <c r="B159" s="34" t="s">
        <v>421</v>
      </c>
      <c r="C159" s="23" t="s">
        <v>422</v>
      </c>
      <c r="D159" s="23" t="s">
        <v>174</v>
      </c>
      <c r="E159" s="24">
        <v>4</v>
      </c>
      <c r="F159" s="28">
        <v>100</v>
      </c>
      <c r="G159" s="28">
        <v>50</v>
      </c>
      <c r="H159" s="25">
        <f t="shared" si="24"/>
        <v>1.5</v>
      </c>
      <c r="I159" s="25">
        <f t="shared" si="29"/>
        <v>6.06</v>
      </c>
      <c r="J159" s="25">
        <f t="shared" si="30"/>
        <v>14.1804</v>
      </c>
      <c r="K159" s="25">
        <f t="shared" si="25"/>
        <v>171.7404</v>
      </c>
      <c r="L159" s="25">
        <f>E159*K159</f>
        <v>686.9616</v>
      </c>
      <c r="M159" s="59" t="s">
        <v>99</v>
      </c>
      <c r="N159" s="59" t="s">
        <v>421</v>
      </c>
      <c r="O159" s="60"/>
    </row>
    <row r="160" s="3" customFormat="1" customHeight="1" spans="1:15">
      <c r="A160" s="26">
        <v>6</v>
      </c>
      <c r="B160" s="34" t="s">
        <v>423</v>
      </c>
      <c r="C160" s="23" t="s">
        <v>424</v>
      </c>
      <c r="D160" s="23" t="s">
        <v>174</v>
      </c>
      <c r="E160" s="24">
        <v>1</v>
      </c>
      <c r="F160" s="28"/>
      <c r="G160" s="28">
        <v>4784.21052631579</v>
      </c>
      <c r="H160" s="25">
        <f t="shared" si="24"/>
        <v>47.8421052631579</v>
      </c>
      <c r="I160" s="25">
        <f t="shared" si="29"/>
        <v>193.282105263158</v>
      </c>
      <c r="J160" s="25">
        <f t="shared" si="30"/>
        <v>452.280126315789</v>
      </c>
      <c r="K160" s="25">
        <f t="shared" si="25"/>
        <v>5477.6148631579</v>
      </c>
      <c r="L160" s="25">
        <f t="shared" ref="L160:L168" si="31">E160*K160</f>
        <v>5477.6148631579</v>
      </c>
      <c r="M160" s="59" t="s">
        <v>252</v>
      </c>
      <c r="N160" s="59" t="s">
        <v>253</v>
      </c>
      <c r="O160" s="60"/>
    </row>
    <row r="161" s="3" customFormat="1" customHeight="1" spans="1:15">
      <c r="A161" s="26">
        <v>7</v>
      </c>
      <c r="B161" s="34" t="s">
        <v>425</v>
      </c>
      <c r="C161" s="23" t="s">
        <v>426</v>
      </c>
      <c r="D161" s="23" t="s">
        <v>174</v>
      </c>
      <c r="E161" s="24">
        <v>1</v>
      </c>
      <c r="F161" s="28">
        <v>500</v>
      </c>
      <c r="G161" s="28">
        <v>0</v>
      </c>
      <c r="H161" s="25">
        <f t="shared" si="24"/>
        <v>5</v>
      </c>
      <c r="I161" s="25">
        <f t="shared" si="29"/>
        <v>20.2</v>
      </c>
      <c r="J161" s="25">
        <f t="shared" si="30"/>
        <v>47.268</v>
      </c>
      <c r="K161" s="25">
        <f t="shared" si="25"/>
        <v>572.468</v>
      </c>
      <c r="L161" s="25">
        <f t="shared" si="31"/>
        <v>572.468</v>
      </c>
      <c r="M161" s="59" t="s">
        <v>427</v>
      </c>
      <c r="N161" s="59" t="s">
        <v>428</v>
      </c>
      <c r="O161" s="60"/>
    </row>
    <row r="162" s="3" customFormat="1" customHeight="1" spans="1:15">
      <c r="A162" s="26">
        <v>8</v>
      </c>
      <c r="B162" s="34" t="s">
        <v>268</v>
      </c>
      <c r="C162" s="23" t="s">
        <v>269</v>
      </c>
      <c r="D162" s="23" t="s">
        <v>142</v>
      </c>
      <c r="E162" s="24">
        <v>80</v>
      </c>
      <c r="F162" s="28">
        <v>1.2</v>
      </c>
      <c r="G162" s="28">
        <v>1.7861052631579</v>
      </c>
      <c r="H162" s="25">
        <f t="shared" si="24"/>
        <v>0.029861052631579</v>
      </c>
      <c r="I162" s="25">
        <f t="shared" si="29"/>
        <v>0.120638652631579</v>
      </c>
      <c r="J162" s="25">
        <f t="shared" si="30"/>
        <v>0.282294447157895</v>
      </c>
      <c r="K162" s="25">
        <f t="shared" si="25"/>
        <v>3.41889941557895</v>
      </c>
      <c r="L162" s="25">
        <f t="shared" si="31"/>
        <v>273.511953246316</v>
      </c>
      <c r="M162" s="59" t="s">
        <v>145</v>
      </c>
      <c r="N162" s="59" t="s">
        <v>270</v>
      </c>
      <c r="O162" s="60"/>
    </row>
    <row r="163" s="3" customFormat="1" customHeight="1" spans="1:15">
      <c r="A163" s="26">
        <v>9</v>
      </c>
      <c r="B163" s="34" t="s">
        <v>376</v>
      </c>
      <c r="C163" s="23" t="s">
        <v>375</v>
      </c>
      <c r="D163" s="23" t="s">
        <v>142</v>
      </c>
      <c r="E163" s="24">
        <v>50</v>
      </c>
      <c r="F163" s="28">
        <v>2</v>
      </c>
      <c r="G163" s="28">
        <v>7.8376</v>
      </c>
      <c r="H163" s="25">
        <f t="shared" si="24"/>
        <v>0.0983760000000001</v>
      </c>
      <c r="I163" s="25">
        <f t="shared" si="29"/>
        <v>0.39743904</v>
      </c>
      <c r="J163" s="25">
        <f t="shared" si="30"/>
        <v>0.9300073536</v>
      </c>
      <c r="K163" s="25">
        <f t="shared" si="25"/>
        <v>11.2634223936</v>
      </c>
      <c r="L163" s="25">
        <f t="shared" si="31"/>
        <v>563.17111968</v>
      </c>
      <c r="M163" s="59" t="s">
        <v>99</v>
      </c>
      <c r="N163" s="59" t="s">
        <v>376</v>
      </c>
      <c r="O163" s="60"/>
    </row>
    <row r="164" s="3" customFormat="1" customHeight="1" spans="1:15">
      <c r="A164" s="26">
        <v>10</v>
      </c>
      <c r="B164" s="34" t="s">
        <v>429</v>
      </c>
      <c r="C164" s="23" t="s">
        <v>430</v>
      </c>
      <c r="D164" s="23" t="s">
        <v>142</v>
      </c>
      <c r="E164" s="24">
        <v>40</v>
      </c>
      <c r="F164" s="67">
        <v>1.2</v>
      </c>
      <c r="G164" s="67">
        <v>3.5</v>
      </c>
      <c r="H164" s="25">
        <f t="shared" si="24"/>
        <v>0.047</v>
      </c>
      <c r="I164" s="25">
        <f t="shared" si="29"/>
        <v>0.18988</v>
      </c>
      <c r="J164" s="25">
        <f t="shared" si="30"/>
        <v>0.4443192</v>
      </c>
      <c r="K164" s="25">
        <f t="shared" si="25"/>
        <v>5.3811992</v>
      </c>
      <c r="L164" s="25">
        <f t="shared" si="31"/>
        <v>215.247968</v>
      </c>
      <c r="M164" s="59" t="s">
        <v>145</v>
      </c>
      <c r="N164" s="59" t="s">
        <v>429</v>
      </c>
      <c r="O164" s="60"/>
    </row>
    <row r="165" s="3" customFormat="1" customHeight="1" spans="1:15">
      <c r="A165" s="26">
        <v>11</v>
      </c>
      <c r="B165" s="34" t="s">
        <v>211</v>
      </c>
      <c r="C165" s="23" t="s">
        <v>212</v>
      </c>
      <c r="D165" s="23" t="s">
        <v>142</v>
      </c>
      <c r="E165" s="24">
        <v>40</v>
      </c>
      <c r="F165" s="28">
        <v>2</v>
      </c>
      <c r="G165" s="28">
        <v>0.9393</v>
      </c>
      <c r="H165" s="25">
        <f t="shared" si="24"/>
        <v>0.029393</v>
      </c>
      <c r="I165" s="25">
        <f t="shared" si="29"/>
        <v>0.11874772</v>
      </c>
      <c r="J165" s="25">
        <f t="shared" si="30"/>
        <v>0.2778696648</v>
      </c>
      <c r="K165" s="25">
        <f t="shared" si="25"/>
        <v>3.3653103848</v>
      </c>
      <c r="L165" s="25">
        <f t="shared" si="31"/>
        <v>134.612415392</v>
      </c>
      <c r="M165" s="59" t="s">
        <v>99</v>
      </c>
      <c r="N165" s="59" t="s">
        <v>211</v>
      </c>
      <c r="O165" s="60"/>
    </row>
    <row r="166" s="3" customFormat="1" customHeight="1" spans="1:15">
      <c r="A166" s="26">
        <v>12</v>
      </c>
      <c r="B166" s="34" t="s">
        <v>213</v>
      </c>
      <c r="C166" s="23" t="s">
        <v>214</v>
      </c>
      <c r="D166" s="23" t="s">
        <v>142</v>
      </c>
      <c r="E166" s="24">
        <v>50</v>
      </c>
      <c r="F166" s="28">
        <v>2</v>
      </c>
      <c r="G166" s="28">
        <v>1.56284210526316</v>
      </c>
      <c r="H166" s="25">
        <f t="shared" si="24"/>
        <v>0.0356284210526316</v>
      </c>
      <c r="I166" s="25">
        <f t="shared" si="29"/>
        <v>0.143938821052632</v>
      </c>
      <c r="J166" s="25">
        <f t="shared" si="30"/>
        <v>0.336816841263158</v>
      </c>
      <c r="K166" s="25">
        <f t="shared" si="25"/>
        <v>4.07922618863158</v>
      </c>
      <c r="L166" s="25">
        <f t="shared" si="31"/>
        <v>203.961309431579</v>
      </c>
      <c r="M166" s="59" t="s">
        <v>99</v>
      </c>
      <c r="N166" s="59" t="s">
        <v>213</v>
      </c>
      <c r="O166" s="60"/>
    </row>
    <row r="167" s="3" customFormat="1" customHeight="1" spans="1:15">
      <c r="A167" s="20" t="s">
        <v>431</v>
      </c>
      <c r="B167" s="21"/>
      <c r="C167" s="22"/>
      <c r="D167" s="23" t="s">
        <v>32</v>
      </c>
      <c r="E167" s="24"/>
      <c r="F167" s="25"/>
      <c r="G167" s="25"/>
      <c r="H167" s="25">
        <f t="shared" ref="H167:H195" si="32">(F167+G167)*1%</f>
        <v>0</v>
      </c>
      <c r="I167" s="25"/>
      <c r="J167" s="25"/>
      <c r="K167" s="25">
        <f t="shared" ref="K167:K194" si="33">J167+I167+H167+G167+F167</f>
        <v>0</v>
      </c>
      <c r="L167" s="53">
        <f>SUM(L168:L173)</f>
        <v>82749.0399860253</v>
      </c>
      <c r="M167" s="31"/>
      <c r="N167" s="31"/>
      <c r="O167" s="26"/>
    </row>
    <row r="168" s="3" customFormat="1" customHeight="1" spans="1:15">
      <c r="A168" s="26">
        <v>1</v>
      </c>
      <c r="B168" s="27" t="s">
        <v>432</v>
      </c>
      <c r="C168" s="23" t="s">
        <v>433</v>
      </c>
      <c r="D168" s="26" t="s">
        <v>174</v>
      </c>
      <c r="E168" s="24">
        <v>34</v>
      </c>
      <c r="F168" s="28">
        <v>80</v>
      </c>
      <c r="G168" s="28">
        <v>1050</v>
      </c>
      <c r="H168" s="25">
        <f t="shared" si="32"/>
        <v>11.3</v>
      </c>
      <c r="I168" s="25">
        <f t="shared" ref="I168:I173" si="34">(H168+G168+F168)*$I$4</f>
        <v>45.652</v>
      </c>
      <c r="J168" s="25">
        <f t="shared" ref="J168:J173" si="35">(I168+H168+G168+F168)*$J$4</f>
        <v>106.82568</v>
      </c>
      <c r="K168" s="25">
        <f t="shared" si="33"/>
        <v>1293.77768</v>
      </c>
      <c r="L168" s="25">
        <f t="shared" ref="L168:L173" si="36">E168*K168</f>
        <v>43988.44112</v>
      </c>
      <c r="M168" s="59" t="s">
        <v>218</v>
      </c>
      <c r="N168" s="59" t="s">
        <v>434</v>
      </c>
      <c r="O168" s="60"/>
    </row>
    <row r="169" s="3" customFormat="1" customHeight="1" spans="1:15">
      <c r="A169" s="26">
        <v>2</v>
      </c>
      <c r="B169" s="27" t="s">
        <v>435</v>
      </c>
      <c r="C169" s="31" t="s">
        <v>436</v>
      </c>
      <c r="D169" s="26" t="s">
        <v>81</v>
      </c>
      <c r="E169" s="24">
        <v>20</v>
      </c>
      <c r="F169" s="67">
        <v>80</v>
      </c>
      <c r="G169" s="67">
        <v>1050</v>
      </c>
      <c r="H169" s="25">
        <f t="shared" si="32"/>
        <v>11.3</v>
      </c>
      <c r="I169" s="25">
        <f t="shared" si="34"/>
        <v>45.652</v>
      </c>
      <c r="J169" s="25">
        <f t="shared" si="35"/>
        <v>106.82568</v>
      </c>
      <c r="K169" s="25">
        <f t="shared" si="33"/>
        <v>1293.77768</v>
      </c>
      <c r="L169" s="25">
        <f t="shared" si="36"/>
        <v>25875.5536</v>
      </c>
      <c r="M169" s="59" t="s">
        <v>218</v>
      </c>
      <c r="N169" s="59" t="s">
        <v>437</v>
      </c>
      <c r="O169" s="60"/>
    </row>
    <row r="170" s="3" customFormat="1" customHeight="1" spans="1:15">
      <c r="A170" s="26">
        <v>3</v>
      </c>
      <c r="B170" s="34" t="s">
        <v>438</v>
      </c>
      <c r="C170" s="36" t="s">
        <v>439</v>
      </c>
      <c r="D170" s="23" t="s">
        <v>142</v>
      </c>
      <c r="E170" s="24">
        <v>1450</v>
      </c>
      <c r="F170" s="28">
        <v>1.2</v>
      </c>
      <c r="G170" s="28">
        <v>5.61180000000001</v>
      </c>
      <c r="H170" s="25">
        <f t="shared" si="32"/>
        <v>0.0681180000000001</v>
      </c>
      <c r="I170" s="25">
        <f t="shared" si="34"/>
        <v>0.27519672</v>
      </c>
      <c r="J170" s="25">
        <f t="shared" si="35"/>
        <v>0.643960324800001</v>
      </c>
      <c r="K170" s="25">
        <f t="shared" si="33"/>
        <v>7.79907504480001</v>
      </c>
      <c r="L170" s="25">
        <f t="shared" si="36"/>
        <v>11308.65881496</v>
      </c>
      <c r="M170" s="59" t="s">
        <v>145</v>
      </c>
      <c r="N170" s="59" t="s">
        <v>438</v>
      </c>
      <c r="O170" s="60"/>
    </row>
    <row r="171" s="3" customFormat="1" customHeight="1" spans="1:15">
      <c r="A171" s="26">
        <v>4</v>
      </c>
      <c r="B171" s="34" t="s">
        <v>440</v>
      </c>
      <c r="C171" s="23" t="s">
        <v>441</v>
      </c>
      <c r="D171" s="23" t="s">
        <v>142</v>
      </c>
      <c r="E171" s="24">
        <v>100</v>
      </c>
      <c r="F171" s="67">
        <v>1.2</v>
      </c>
      <c r="G171" s="67">
        <v>3.5</v>
      </c>
      <c r="H171" s="25">
        <f t="shared" si="32"/>
        <v>0.047</v>
      </c>
      <c r="I171" s="25">
        <f t="shared" si="34"/>
        <v>0.18988</v>
      </c>
      <c r="J171" s="25">
        <f t="shared" si="35"/>
        <v>0.4443192</v>
      </c>
      <c r="K171" s="25">
        <f t="shared" si="33"/>
        <v>5.3811992</v>
      </c>
      <c r="L171" s="25">
        <f t="shared" si="36"/>
        <v>538.11992</v>
      </c>
      <c r="M171" s="59" t="s">
        <v>145</v>
      </c>
      <c r="N171" s="59" t="s">
        <v>440</v>
      </c>
      <c r="O171" s="60"/>
    </row>
    <row r="172" s="3" customFormat="1" customHeight="1" spans="1:15">
      <c r="A172" s="26">
        <v>5</v>
      </c>
      <c r="B172" s="34" t="s">
        <v>204</v>
      </c>
      <c r="C172" s="23" t="s">
        <v>442</v>
      </c>
      <c r="D172" s="23" t="s">
        <v>142</v>
      </c>
      <c r="E172" s="24">
        <v>340</v>
      </c>
      <c r="F172" s="28">
        <v>1.2</v>
      </c>
      <c r="G172" s="28">
        <v>1.46715789473684</v>
      </c>
      <c r="H172" s="25">
        <f t="shared" si="32"/>
        <v>0.0266715789473684</v>
      </c>
      <c r="I172" s="25">
        <f t="shared" si="34"/>
        <v>0.107753178947368</v>
      </c>
      <c r="J172" s="25">
        <f t="shared" si="35"/>
        <v>0.252142438736842</v>
      </c>
      <c r="K172" s="25">
        <f t="shared" si="33"/>
        <v>3.05372509136842</v>
      </c>
      <c r="L172" s="25">
        <f t="shared" si="36"/>
        <v>1038.26653106526</v>
      </c>
      <c r="M172" s="59" t="s">
        <v>145</v>
      </c>
      <c r="N172" s="59" t="s">
        <v>206</v>
      </c>
      <c r="O172" s="60"/>
    </row>
    <row r="173" s="3" customFormat="1" customHeight="1" spans="1:15">
      <c r="A173" s="26">
        <v>6</v>
      </c>
      <c r="B173" s="64" t="s">
        <v>443</v>
      </c>
      <c r="C173" s="36" t="s">
        <v>444</v>
      </c>
      <c r="D173" s="65" t="s">
        <v>174</v>
      </c>
      <c r="E173" s="43">
        <v>1</v>
      </c>
      <c r="F173" s="67"/>
      <c r="G173" s="67"/>
      <c r="H173" s="25">
        <f t="shared" si="32"/>
        <v>0</v>
      </c>
      <c r="I173" s="25">
        <f t="shared" si="34"/>
        <v>0</v>
      </c>
      <c r="J173" s="25">
        <f t="shared" si="35"/>
        <v>0</v>
      </c>
      <c r="K173" s="25">
        <f t="shared" si="33"/>
        <v>0</v>
      </c>
      <c r="L173" s="25">
        <f t="shared" si="36"/>
        <v>0</v>
      </c>
      <c r="M173" s="59"/>
      <c r="N173" s="59"/>
      <c r="O173" s="60"/>
    </row>
    <row r="174" s="3" customFormat="1" customHeight="1" spans="1:15">
      <c r="A174" s="20" t="s">
        <v>445</v>
      </c>
      <c r="B174" s="21"/>
      <c r="C174" s="22"/>
      <c r="D174" s="23" t="s">
        <v>32</v>
      </c>
      <c r="E174" s="24"/>
      <c r="F174" s="25"/>
      <c r="G174" s="25"/>
      <c r="H174" s="25">
        <f t="shared" si="32"/>
        <v>0</v>
      </c>
      <c r="I174" s="25"/>
      <c r="J174" s="25"/>
      <c r="K174" s="25">
        <f t="shared" si="33"/>
        <v>0</v>
      </c>
      <c r="L174" s="53">
        <f>SUM(L175:L181)</f>
        <v>20609.006001168</v>
      </c>
      <c r="M174" s="31"/>
      <c r="N174" s="31"/>
      <c r="O174" s="26"/>
    </row>
    <row r="175" s="3" customFormat="1" ht="72" customHeight="1" spans="1:15">
      <c r="A175" s="26">
        <v>1</v>
      </c>
      <c r="B175" s="34" t="s">
        <v>446</v>
      </c>
      <c r="C175" s="23" t="s">
        <v>447</v>
      </c>
      <c r="D175" s="23" t="s">
        <v>174</v>
      </c>
      <c r="E175" s="24">
        <v>1</v>
      </c>
      <c r="F175" s="67">
        <v>1000</v>
      </c>
      <c r="G175" s="67">
        <v>15000</v>
      </c>
      <c r="H175" s="25">
        <f t="shared" si="32"/>
        <v>160</v>
      </c>
      <c r="I175" s="25">
        <f t="shared" ref="I175:I181" si="37">(H175+G175+F175)*$I$4</f>
        <v>646.4</v>
      </c>
      <c r="J175" s="25">
        <f t="shared" ref="J175:J181" si="38">(I175+H175+G175+F175)*$J$4</f>
        <v>1512.576</v>
      </c>
      <c r="K175" s="25">
        <f t="shared" si="33"/>
        <v>18318.976</v>
      </c>
      <c r="L175" s="25">
        <f t="shared" ref="L175:L181" si="39">E175*K175</f>
        <v>18318.976</v>
      </c>
      <c r="M175" s="59" t="s">
        <v>448</v>
      </c>
      <c r="N175" s="59" t="s">
        <v>449</v>
      </c>
      <c r="O175" s="60"/>
    </row>
    <row r="176" s="3" customFormat="1" customHeight="1" spans="1:15">
      <c r="A176" s="26">
        <v>2</v>
      </c>
      <c r="B176" s="34" t="s">
        <v>450</v>
      </c>
      <c r="C176" s="23" t="s">
        <v>451</v>
      </c>
      <c r="D176" s="23" t="s">
        <v>81</v>
      </c>
      <c r="E176" s="24">
        <v>1</v>
      </c>
      <c r="F176" s="67">
        <v>100</v>
      </c>
      <c r="G176" s="67">
        <v>1000</v>
      </c>
      <c r="H176" s="25">
        <f t="shared" si="32"/>
        <v>11</v>
      </c>
      <c r="I176" s="25">
        <f t="shared" si="37"/>
        <v>44.44</v>
      </c>
      <c r="J176" s="25">
        <f t="shared" si="38"/>
        <v>103.9896</v>
      </c>
      <c r="K176" s="25">
        <f t="shared" si="33"/>
        <v>1259.4296</v>
      </c>
      <c r="L176" s="25">
        <f t="shared" si="39"/>
        <v>1259.4296</v>
      </c>
      <c r="M176" s="59" t="s">
        <v>448</v>
      </c>
      <c r="N176" s="59" t="s">
        <v>450</v>
      </c>
      <c r="O176" s="60"/>
    </row>
    <row r="177" s="3" customFormat="1" customHeight="1" spans="1:15">
      <c r="A177" s="26">
        <v>3</v>
      </c>
      <c r="B177" s="34" t="s">
        <v>100</v>
      </c>
      <c r="C177" s="23" t="s">
        <v>452</v>
      </c>
      <c r="D177" s="23" t="s">
        <v>236</v>
      </c>
      <c r="E177" s="24">
        <v>1</v>
      </c>
      <c r="F177" s="28">
        <v>20</v>
      </c>
      <c r="G177" s="28">
        <v>500</v>
      </c>
      <c r="H177" s="25">
        <f t="shared" si="32"/>
        <v>5.2</v>
      </c>
      <c r="I177" s="25">
        <f t="shared" si="37"/>
        <v>21.008</v>
      </c>
      <c r="J177" s="25">
        <f t="shared" si="38"/>
        <v>49.15872</v>
      </c>
      <c r="K177" s="25">
        <f t="shared" si="33"/>
        <v>595.36672</v>
      </c>
      <c r="L177" s="25">
        <f t="shared" si="39"/>
        <v>595.36672</v>
      </c>
      <c r="M177" s="59" t="s">
        <v>99</v>
      </c>
      <c r="N177" s="59" t="s">
        <v>453</v>
      </c>
      <c r="O177" s="60"/>
    </row>
    <row r="178" s="3" customFormat="1" customHeight="1" spans="1:15">
      <c r="A178" s="26">
        <v>4</v>
      </c>
      <c r="B178" s="34" t="s">
        <v>206</v>
      </c>
      <c r="C178" s="23" t="s">
        <v>454</v>
      </c>
      <c r="D178" s="23" t="s">
        <v>142</v>
      </c>
      <c r="E178" s="24">
        <v>20</v>
      </c>
      <c r="F178" s="28">
        <v>1.2</v>
      </c>
      <c r="G178" s="28">
        <v>1.46715789473684</v>
      </c>
      <c r="H178" s="25">
        <f t="shared" si="32"/>
        <v>0.0266715789473684</v>
      </c>
      <c r="I178" s="25">
        <f t="shared" si="37"/>
        <v>0.107753178947368</v>
      </c>
      <c r="J178" s="25">
        <f t="shared" si="38"/>
        <v>0.252142438736842</v>
      </c>
      <c r="K178" s="25">
        <f t="shared" si="33"/>
        <v>3.05372509136842</v>
      </c>
      <c r="L178" s="25">
        <f t="shared" si="39"/>
        <v>61.0745018273684</v>
      </c>
      <c r="M178" s="59" t="s">
        <v>145</v>
      </c>
      <c r="N178" s="59" t="s">
        <v>206</v>
      </c>
      <c r="O178" s="60"/>
    </row>
    <row r="179" s="3" customFormat="1" customHeight="1" spans="1:15">
      <c r="A179" s="26">
        <v>5</v>
      </c>
      <c r="B179" s="34" t="s">
        <v>376</v>
      </c>
      <c r="C179" s="36" t="s">
        <v>375</v>
      </c>
      <c r="D179" s="23" t="s">
        <v>142</v>
      </c>
      <c r="E179" s="24">
        <v>20</v>
      </c>
      <c r="F179" s="28">
        <v>2</v>
      </c>
      <c r="G179" s="28">
        <v>7.8376</v>
      </c>
      <c r="H179" s="25">
        <f t="shared" si="32"/>
        <v>0.0983760000000001</v>
      </c>
      <c r="I179" s="25">
        <f t="shared" si="37"/>
        <v>0.39743904</v>
      </c>
      <c r="J179" s="25">
        <f t="shared" si="38"/>
        <v>0.9300073536</v>
      </c>
      <c r="K179" s="25">
        <f t="shared" si="33"/>
        <v>11.2634223936</v>
      </c>
      <c r="L179" s="25">
        <f t="shared" si="39"/>
        <v>225.268447872</v>
      </c>
      <c r="M179" s="59" t="s">
        <v>99</v>
      </c>
      <c r="N179" s="59" t="s">
        <v>376</v>
      </c>
      <c r="O179" s="60"/>
    </row>
    <row r="180" s="2" customFormat="1" customHeight="1" spans="1:15">
      <c r="A180" s="26">
        <v>6</v>
      </c>
      <c r="B180" s="34" t="s">
        <v>455</v>
      </c>
      <c r="C180" s="23" t="s">
        <v>456</v>
      </c>
      <c r="D180" s="23" t="s">
        <v>142</v>
      </c>
      <c r="E180" s="24">
        <v>20</v>
      </c>
      <c r="F180" s="28">
        <v>2</v>
      </c>
      <c r="G180" s="28">
        <v>0.9393</v>
      </c>
      <c r="H180" s="25">
        <f t="shared" si="32"/>
        <v>0.029393</v>
      </c>
      <c r="I180" s="25">
        <f t="shared" si="37"/>
        <v>0.11874772</v>
      </c>
      <c r="J180" s="25">
        <f t="shared" si="38"/>
        <v>0.2778696648</v>
      </c>
      <c r="K180" s="25">
        <f t="shared" si="33"/>
        <v>3.3653103848</v>
      </c>
      <c r="L180" s="25">
        <f t="shared" si="39"/>
        <v>67.306207696</v>
      </c>
      <c r="M180" s="31" t="s">
        <v>99</v>
      </c>
      <c r="N180" s="31" t="s">
        <v>211</v>
      </c>
      <c r="O180" s="26"/>
    </row>
    <row r="181" s="2" customFormat="1" customHeight="1" spans="1:15">
      <c r="A181" s="26">
        <v>7</v>
      </c>
      <c r="B181" s="34" t="s">
        <v>457</v>
      </c>
      <c r="C181" s="23" t="s">
        <v>458</v>
      </c>
      <c r="D181" s="23" t="s">
        <v>142</v>
      </c>
      <c r="E181" s="24">
        <v>20</v>
      </c>
      <c r="F181" s="28">
        <v>2</v>
      </c>
      <c r="G181" s="28">
        <v>1.56284210526316</v>
      </c>
      <c r="H181" s="25">
        <f t="shared" si="32"/>
        <v>0.0356284210526316</v>
      </c>
      <c r="I181" s="25">
        <f t="shared" si="37"/>
        <v>0.143938821052632</v>
      </c>
      <c r="J181" s="25">
        <f t="shared" si="38"/>
        <v>0.336816841263158</v>
      </c>
      <c r="K181" s="25">
        <f t="shared" si="33"/>
        <v>4.07922618863158</v>
      </c>
      <c r="L181" s="25">
        <f t="shared" si="39"/>
        <v>81.5845237726316</v>
      </c>
      <c r="M181" s="31" t="s">
        <v>99</v>
      </c>
      <c r="N181" s="31" t="s">
        <v>213</v>
      </c>
      <c r="O181" s="26"/>
    </row>
    <row r="182" s="3" customFormat="1" customHeight="1" spans="1:15">
      <c r="A182" s="20" t="s">
        <v>459</v>
      </c>
      <c r="B182" s="21"/>
      <c r="C182" s="22"/>
      <c r="D182" s="23" t="s">
        <v>32</v>
      </c>
      <c r="E182" s="24"/>
      <c r="F182" s="25"/>
      <c r="G182" s="25"/>
      <c r="H182" s="25">
        <f t="shared" si="32"/>
        <v>0</v>
      </c>
      <c r="I182" s="25"/>
      <c r="J182" s="25"/>
      <c r="K182" s="25">
        <f t="shared" si="33"/>
        <v>0</v>
      </c>
      <c r="L182" s="53">
        <f>SUM(L183:L185)</f>
        <v>3261.84251848</v>
      </c>
      <c r="M182" s="31"/>
      <c r="N182" s="31"/>
      <c r="O182" s="26"/>
    </row>
    <row r="183" s="2" customFormat="1" ht="48" customHeight="1" spans="1:15">
      <c r="A183" s="26">
        <v>1</v>
      </c>
      <c r="B183" s="34" t="s">
        <v>460</v>
      </c>
      <c r="C183" s="23" t="s">
        <v>461</v>
      </c>
      <c r="D183" s="23" t="s">
        <v>174</v>
      </c>
      <c r="E183" s="24">
        <v>3</v>
      </c>
      <c r="F183" s="67">
        <v>50</v>
      </c>
      <c r="G183" s="67">
        <v>500</v>
      </c>
      <c r="H183" s="25">
        <f t="shared" si="32"/>
        <v>5.5</v>
      </c>
      <c r="I183" s="25">
        <f>(H183+G183+F183)*$I$4</f>
        <v>22.22</v>
      </c>
      <c r="J183" s="25">
        <f>(I183+H183+G183+F183)*$J$4</f>
        <v>51.9948</v>
      </c>
      <c r="K183" s="25">
        <f t="shared" si="33"/>
        <v>629.7148</v>
      </c>
      <c r="L183" s="25">
        <f t="shared" ref="L183:L185" si="40">E183*K183</f>
        <v>1889.1444</v>
      </c>
      <c r="M183" s="59" t="s">
        <v>99</v>
      </c>
      <c r="N183" s="59" t="s">
        <v>460</v>
      </c>
      <c r="O183" s="60"/>
    </row>
    <row r="184" s="2" customFormat="1" customHeight="1" spans="1:15">
      <c r="A184" s="26">
        <v>2</v>
      </c>
      <c r="B184" s="34" t="s">
        <v>462</v>
      </c>
      <c r="C184" s="23" t="s">
        <v>463</v>
      </c>
      <c r="D184" s="23" t="s">
        <v>142</v>
      </c>
      <c r="E184" s="24">
        <v>200</v>
      </c>
      <c r="F184" s="67">
        <v>1.2</v>
      </c>
      <c r="G184" s="67">
        <v>3.325</v>
      </c>
      <c r="H184" s="25">
        <f t="shared" si="32"/>
        <v>0.04525</v>
      </c>
      <c r="I184" s="25">
        <f>(H184+G184+F184)*$I$4</f>
        <v>0.18281</v>
      </c>
      <c r="J184" s="25">
        <f>(I184+H184+G184+F184)*$J$4</f>
        <v>0.4277754</v>
      </c>
      <c r="K184" s="25">
        <f t="shared" si="33"/>
        <v>5.1808354</v>
      </c>
      <c r="L184" s="25">
        <f t="shared" si="40"/>
        <v>1036.16708</v>
      </c>
      <c r="M184" s="59" t="s">
        <v>99</v>
      </c>
      <c r="N184" s="59" t="s">
        <v>464</v>
      </c>
      <c r="O184" s="60"/>
    </row>
    <row r="185" s="2" customFormat="1" customHeight="1" spans="1:15">
      <c r="A185" s="26">
        <v>3</v>
      </c>
      <c r="B185" s="34" t="s">
        <v>455</v>
      </c>
      <c r="C185" s="23" t="s">
        <v>456</v>
      </c>
      <c r="D185" s="23" t="s">
        <v>142</v>
      </c>
      <c r="E185" s="24">
        <v>100</v>
      </c>
      <c r="F185" s="28">
        <v>2</v>
      </c>
      <c r="G185" s="28">
        <v>0.9393</v>
      </c>
      <c r="H185" s="25">
        <f t="shared" si="32"/>
        <v>0.029393</v>
      </c>
      <c r="I185" s="25">
        <f>(H185+G185+F185)*$I$4</f>
        <v>0.11874772</v>
      </c>
      <c r="J185" s="25">
        <f>(I185+H185+G185+F185)*$J$4</f>
        <v>0.2778696648</v>
      </c>
      <c r="K185" s="25">
        <f t="shared" si="33"/>
        <v>3.3653103848</v>
      </c>
      <c r="L185" s="25">
        <f t="shared" si="40"/>
        <v>336.53103848</v>
      </c>
      <c r="M185" s="59" t="s">
        <v>99</v>
      </c>
      <c r="N185" s="59" t="s">
        <v>211</v>
      </c>
      <c r="O185" s="60"/>
    </row>
    <row r="186" s="3" customFormat="1" customHeight="1" spans="1:15">
      <c r="A186" s="20" t="s">
        <v>465</v>
      </c>
      <c r="B186" s="21"/>
      <c r="C186" s="22"/>
      <c r="D186" s="23" t="s">
        <v>32</v>
      </c>
      <c r="E186" s="24"/>
      <c r="F186" s="25"/>
      <c r="G186" s="25"/>
      <c r="H186" s="25">
        <f t="shared" si="32"/>
        <v>0</v>
      </c>
      <c r="I186" s="25"/>
      <c r="J186" s="25"/>
      <c r="K186" s="25">
        <f t="shared" si="33"/>
        <v>0</v>
      </c>
      <c r="L186" s="53">
        <f>SUM(L187:L194)</f>
        <v>71853.18362768</v>
      </c>
      <c r="M186" s="31"/>
      <c r="N186" s="31"/>
      <c r="O186" s="26"/>
    </row>
    <row r="187" s="3" customFormat="1" customHeight="1" spans="1:15">
      <c r="A187" s="26">
        <v>1</v>
      </c>
      <c r="B187" s="34" t="s">
        <v>466</v>
      </c>
      <c r="C187" s="23" t="s">
        <v>467</v>
      </c>
      <c r="D187" s="23" t="s">
        <v>468</v>
      </c>
      <c r="E187" s="24">
        <v>24</v>
      </c>
      <c r="F187" s="28">
        <v>300</v>
      </c>
      <c r="G187" s="28">
        <v>202</v>
      </c>
      <c r="H187" s="25">
        <f t="shared" si="32"/>
        <v>5.02</v>
      </c>
      <c r="I187" s="25">
        <f t="shared" ref="I187:I195" si="41">(H187+G187+F187)*$I$4</f>
        <v>20.2808</v>
      </c>
      <c r="J187" s="25">
        <f t="shared" ref="J187:J195" si="42">(I187+H187+G187+F187)*$J$4</f>
        <v>47.457072</v>
      </c>
      <c r="K187" s="25">
        <f t="shared" si="33"/>
        <v>574.757872</v>
      </c>
      <c r="L187" s="25">
        <f t="shared" ref="L187:L195" si="43">E187*K187</f>
        <v>13794.188928</v>
      </c>
      <c r="M187" s="59" t="s">
        <v>99</v>
      </c>
      <c r="N187" s="59" t="s">
        <v>469</v>
      </c>
      <c r="O187" s="60"/>
    </row>
    <row r="188" s="3" customFormat="1" customHeight="1" spans="1:15">
      <c r="A188" s="26">
        <v>2</v>
      </c>
      <c r="B188" s="34" t="s">
        <v>470</v>
      </c>
      <c r="C188" s="23" t="s">
        <v>471</v>
      </c>
      <c r="D188" s="23" t="s">
        <v>468</v>
      </c>
      <c r="E188" s="24">
        <v>1</v>
      </c>
      <c r="F188" s="28">
        <v>500</v>
      </c>
      <c r="G188" s="28">
        <v>505</v>
      </c>
      <c r="H188" s="25">
        <f t="shared" si="32"/>
        <v>10.05</v>
      </c>
      <c r="I188" s="25">
        <f t="shared" si="41"/>
        <v>40.602</v>
      </c>
      <c r="J188" s="25">
        <f t="shared" si="42"/>
        <v>95.00868</v>
      </c>
      <c r="K188" s="25">
        <f t="shared" si="33"/>
        <v>1150.66068</v>
      </c>
      <c r="L188" s="25">
        <f t="shared" si="43"/>
        <v>1150.66068</v>
      </c>
      <c r="M188" s="59" t="s">
        <v>99</v>
      </c>
      <c r="N188" s="59" t="s">
        <v>472</v>
      </c>
      <c r="O188" s="60"/>
    </row>
    <row r="189" s="3" customFormat="1" customHeight="1" spans="1:15">
      <c r="A189" s="26">
        <v>3</v>
      </c>
      <c r="B189" s="34" t="s">
        <v>473</v>
      </c>
      <c r="C189" s="23" t="s">
        <v>474</v>
      </c>
      <c r="D189" s="23" t="s">
        <v>142</v>
      </c>
      <c r="E189" s="24">
        <v>1550</v>
      </c>
      <c r="F189" s="67">
        <v>5</v>
      </c>
      <c r="G189" s="67">
        <v>8.5</v>
      </c>
      <c r="H189" s="25">
        <f t="shared" si="32"/>
        <v>0.135</v>
      </c>
      <c r="I189" s="25">
        <f t="shared" si="41"/>
        <v>0.5454</v>
      </c>
      <c r="J189" s="25">
        <f t="shared" si="42"/>
        <v>1.276236</v>
      </c>
      <c r="K189" s="25">
        <f t="shared" si="33"/>
        <v>15.456636</v>
      </c>
      <c r="L189" s="25">
        <f t="shared" si="43"/>
        <v>23957.7858</v>
      </c>
      <c r="M189" s="59" t="s">
        <v>99</v>
      </c>
      <c r="N189" s="59" t="s">
        <v>473</v>
      </c>
      <c r="O189" s="60"/>
    </row>
    <row r="190" s="3" customFormat="1" customHeight="1" spans="1:15">
      <c r="A190" s="26">
        <v>4</v>
      </c>
      <c r="B190" s="34" t="s">
        <v>475</v>
      </c>
      <c r="C190" s="23" t="s">
        <v>476</v>
      </c>
      <c r="D190" s="23" t="s">
        <v>142</v>
      </c>
      <c r="E190" s="24">
        <v>650</v>
      </c>
      <c r="F190" s="67">
        <v>6</v>
      </c>
      <c r="G190" s="67">
        <v>15</v>
      </c>
      <c r="H190" s="25">
        <f t="shared" si="32"/>
        <v>0.21</v>
      </c>
      <c r="I190" s="25">
        <f t="shared" si="41"/>
        <v>0.8484</v>
      </c>
      <c r="J190" s="25">
        <f t="shared" si="42"/>
        <v>1.985256</v>
      </c>
      <c r="K190" s="25">
        <f t="shared" si="33"/>
        <v>24.043656</v>
      </c>
      <c r="L190" s="25">
        <f t="shared" si="43"/>
        <v>15628.3764</v>
      </c>
      <c r="M190" s="59" t="s">
        <v>99</v>
      </c>
      <c r="N190" s="59" t="s">
        <v>475</v>
      </c>
      <c r="O190" s="60"/>
    </row>
    <row r="191" s="3" customFormat="1" customHeight="1" spans="1:15">
      <c r="A191" s="26">
        <v>5</v>
      </c>
      <c r="B191" s="34" t="s">
        <v>477</v>
      </c>
      <c r="C191" s="23" t="s">
        <v>478</v>
      </c>
      <c r="D191" s="23" t="s">
        <v>142</v>
      </c>
      <c r="E191" s="24">
        <v>180</v>
      </c>
      <c r="F191" s="33">
        <v>5</v>
      </c>
      <c r="G191" s="33">
        <v>7</v>
      </c>
      <c r="H191" s="25">
        <f t="shared" si="32"/>
        <v>0.12</v>
      </c>
      <c r="I191" s="25">
        <f t="shared" si="41"/>
        <v>0.4848</v>
      </c>
      <c r="J191" s="25">
        <f t="shared" si="42"/>
        <v>1.134432</v>
      </c>
      <c r="K191" s="25">
        <f t="shared" si="33"/>
        <v>13.739232</v>
      </c>
      <c r="L191" s="73">
        <f t="shared" si="43"/>
        <v>2473.06176</v>
      </c>
      <c r="M191" s="74" t="s">
        <v>99</v>
      </c>
      <c r="N191" s="74" t="s">
        <v>479</v>
      </c>
      <c r="O191" s="75"/>
    </row>
    <row r="192" s="3" customFormat="1" customHeight="1" spans="1:15">
      <c r="A192" s="26">
        <v>6</v>
      </c>
      <c r="B192" s="34" t="s">
        <v>480</v>
      </c>
      <c r="C192" s="23" t="s">
        <v>481</v>
      </c>
      <c r="D192" s="23" t="s">
        <v>142</v>
      </c>
      <c r="E192" s="24">
        <v>40</v>
      </c>
      <c r="F192" s="33">
        <v>8</v>
      </c>
      <c r="G192" s="33">
        <v>36</v>
      </c>
      <c r="H192" s="25">
        <f t="shared" si="32"/>
        <v>0.44</v>
      </c>
      <c r="I192" s="25">
        <f t="shared" si="41"/>
        <v>1.7776</v>
      </c>
      <c r="J192" s="25">
        <f t="shared" si="42"/>
        <v>4.159584</v>
      </c>
      <c r="K192" s="25">
        <f t="shared" si="33"/>
        <v>50.377184</v>
      </c>
      <c r="L192" s="25">
        <f t="shared" si="43"/>
        <v>2015.08736</v>
      </c>
      <c r="M192" s="59" t="s">
        <v>99</v>
      </c>
      <c r="N192" s="59" t="s">
        <v>480</v>
      </c>
      <c r="O192" s="60"/>
    </row>
    <row r="193" s="3" customFormat="1" customHeight="1" spans="1:15">
      <c r="A193" s="26">
        <v>7</v>
      </c>
      <c r="B193" s="34" t="s">
        <v>482</v>
      </c>
      <c r="C193" s="76" t="s">
        <v>483</v>
      </c>
      <c r="D193" s="23" t="s">
        <v>484</v>
      </c>
      <c r="E193" s="24">
        <v>273</v>
      </c>
      <c r="F193" s="33">
        <v>25</v>
      </c>
      <c r="G193" s="33">
        <v>6.06</v>
      </c>
      <c r="H193" s="25">
        <f t="shared" si="32"/>
        <v>0.3106</v>
      </c>
      <c r="I193" s="25">
        <f t="shared" si="41"/>
        <v>1.254824</v>
      </c>
      <c r="J193" s="25">
        <f t="shared" si="42"/>
        <v>2.93628816</v>
      </c>
      <c r="K193" s="25">
        <f t="shared" si="33"/>
        <v>35.56171216</v>
      </c>
      <c r="L193" s="25">
        <f t="shared" si="43"/>
        <v>9708.34741968</v>
      </c>
      <c r="M193" s="59"/>
      <c r="N193" s="59" t="s">
        <v>485</v>
      </c>
      <c r="O193" s="60"/>
    </row>
    <row r="194" s="3" customFormat="1" customHeight="1" spans="1:15">
      <c r="A194" s="26">
        <v>8</v>
      </c>
      <c r="B194" s="34" t="s">
        <v>486</v>
      </c>
      <c r="C194" s="77" t="s">
        <v>487</v>
      </c>
      <c r="D194" s="23" t="s">
        <v>484</v>
      </c>
      <c r="E194" s="24">
        <v>273</v>
      </c>
      <c r="F194" s="33">
        <v>10</v>
      </c>
      <c r="G194" s="33">
        <v>0</v>
      </c>
      <c r="H194" s="25">
        <f t="shared" si="32"/>
        <v>0.1</v>
      </c>
      <c r="I194" s="25">
        <f t="shared" si="41"/>
        <v>0.404</v>
      </c>
      <c r="J194" s="25">
        <f t="shared" si="42"/>
        <v>0.94536</v>
      </c>
      <c r="K194" s="25">
        <f t="shared" si="33"/>
        <v>11.44936</v>
      </c>
      <c r="L194" s="73">
        <f t="shared" si="43"/>
        <v>3125.67528</v>
      </c>
      <c r="M194" s="74"/>
      <c r="N194" s="74" t="s">
        <v>488</v>
      </c>
      <c r="O194" s="75"/>
    </row>
    <row r="195" s="3" customFormat="1" customHeight="1" spans="1:15">
      <c r="A195" s="20" t="s">
        <v>489</v>
      </c>
      <c r="B195" s="21"/>
      <c r="C195" s="78"/>
      <c r="D195" s="23" t="s">
        <v>490</v>
      </c>
      <c r="E195" s="24">
        <v>1</v>
      </c>
      <c r="F195" s="67"/>
      <c r="G195" s="67"/>
      <c r="H195" s="25">
        <f t="shared" si="32"/>
        <v>0</v>
      </c>
      <c r="I195" s="25">
        <f t="shared" si="41"/>
        <v>0</v>
      </c>
      <c r="J195" s="25">
        <f t="shared" si="42"/>
        <v>0</v>
      </c>
      <c r="K195" s="25">
        <v>7915.03166273027</v>
      </c>
      <c r="L195" s="73">
        <f t="shared" si="43"/>
        <v>7915.03166273027</v>
      </c>
      <c r="M195" s="59"/>
      <c r="N195" s="59"/>
      <c r="O195" s="60"/>
    </row>
    <row r="196" s="2" customFormat="1" customHeight="1" spans="1:15">
      <c r="A196" s="20" t="s">
        <v>491</v>
      </c>
      <c r="B196" s="21"/>
      <c r="C196" s="78"/>
      <c r="D196" s="23" t="s">
        <v>32</v>
      </c>
      <c r="E196" s="23"/>
      <c r="F196" s="33"/>
      <c r="G196" s="33"/>
      <c r="H196" s="25"/>
      <c r="I196" s="25"/>
      <c r="J196" s="25"/>
      <c r="K196" s="25"/>
      <c r="L196" s="53">
        <f>L5+L38+L62+L89+L91+L96+L102+L112+L132+L141+L154+L167+L174+L182+L186+L195</f>
        <v>1364528.90426545</v>
      </c>
      <c r="M196" s="31"/>
      <c r="N196" s="31"/>
      <c r="O196" s="26"/>
    </row>
    <row r="197" s="3" customFormat="1" customHeight="1" spans="2:14">
      <c r="B197" s="79"/>
      <c r="E197" s="80"/>
      <c r="F197" s="81"/>
      <c r="G197" s="81"/>
      <c r="H197" s="81"/>
      <c r="I197" s="81"/>
      <c r="J197" s="81"/>
      <c r="K197" s="81"/>
      <c r="L197" s="81"/>
      <c r="M197" s="82"/>
      <c r="N197" s="82"/>
    </row>
  </sheetData>
  <autoFilter xmlns:etc="http://www.wps.cn/officeDocument/2017/etCustomData" ref="A3:O198" etc:filterBottomFollowUsedRange="0">
    <extLst/>
  </autoFilter>
  <mergeCells count="31">
    <mergeCell ref="A1:M1"/>
    <mergeCell ref="F2:J2"/>
    <mergeCell ref="A5:C5"/>
    <mergeCell ref="A38:C38"/>
    <mergeCell ref="A62:C62"/>
    <mergeCell ref="A89:C89"/>
    <mergeCell ref="A91:C91"/>
    <mergeCell ref="A96:C96"/>
    <mergeCell ref="A102:C102"/>
    <mergeCell ref="A112:C112"/>
    <mergeCell ref="A132:C132"/>
    <mergeCell ref="A141:C141"/>
    <mergeCell ref="A154:C154"/>
    <mergeCell ref="A167:C167"/>
    <mergeCell ref="A174:C174"/>
    <mergeCell ref="A182:C182"/>
    <mergeCell ref="A186:C186"/>
    <mergeCell ref="A195:C195"/>
    <mergeCell ref="A196:C196"/>
    <mergeCell ref="A2:A4"/>
    <mergeCell ref="B2:B4"/>
    <mergeCell ref="C2:C4"/>
    <mergeCell ref="D2:D4"/>
    <mergeCell ref="E2:E4"/>
    <mergeCell ref="F3:F4"/>
    <mergeCell ref="G3:G4"/>
    <mergeCell ref="H3:H4"/>
    <mergeCell ref="K2:K4"/>
    <mergeCell ref="L2:L4"/>
    <mergeCell ref="O2:O4"/>
    <mergeCell ref="M2:N4"/>
  </mergeCells>
  <pageMargins left="0.75" right="0.75" top="1" bottom="1" header="0.5" footer="0.5"/>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报价说明</vt:lpstr>
      <vt:lpstr>栾川山水文苑S7项目一期智能化工程汇总表</vt:lpstr>
      <vt:lpstr>栾川山水文苑S7项目一期智能化工程清单报价表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AA</cp:lastModifiedBy>
  <dcterms:created xsi:type="dcterms:W3CDTF">2006-09-16T00:00:00Z</dcterms:created>
  <cp:lastPrinted>2016-12-11T16:15:00Z</cp:lastPrinted>
  <dcterms:modified xsi:type="dcterms:W3CDTF">2025-01-03T03:48:06Z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B80CDA3173254BB09D0F61591FE05E8C_13</vt:lpwstr>
  </property>
</Properties>
</file>