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03"/>
  </bookViews>
  <sheets>
    <sheet name="栾川山水文苑S7项目一期智能化工程汇总表" sheetId="91" r:id="rId1"/>
    <sheet name="22#楼" sheetId="9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<sst xmlns="http://schemas.openxmlformats.org/spreadsheetml/2006/main" count="218" uniqueCount="120">
  <si>
    <t>栾川山水文苑S7项目一期（22#楼）智能化工程汇总表</t>
  </si>
  <si>
    <t>序号</t>
  </si>
  <si>
    <t>名称</t>
  </si>
  <si>
    <t>单位</t>
  </si>
  <si>
    <t>小计（元）</t>
  </si>
  <si>
    <t>备注</t>
  </si>
  <si>
    <t>一</t>
  </si>
  <si>
    <t>智能化设备网络系统</t>
  </si>
  <si>
    <t>元</t>
  </si>
  <si>
    <t>不含22#东单元102/201/202室内报警敷线、按钮；不含22#东单元一层大堂监控敷线、门磁、开门按钮、不含22#东单元一层单元主机敷线</t>
  </si>
  <si>
    <t>二</t>
  </si>
  <si>
    <t>可视对讲及门禁管理系统</t>
  </si>
  <si>
    <t>三</t>
  </si>
  <si>
    <t>视频监控系统</t>
  </si>
  <si>
    <t>四</t>
  </si>
  <si>
    <t>电梯梯控系统</t>
  </si>
  <si>
    <t>五</t>
  </si>
  <si>
    <t>合计</t>
  </si>
  <si>
    <t>栾川山水文苑S7项目一期（22#楼）智能化工程清单报价表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</si>
  <si>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</si>
  <si>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</si>
  <si>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</si>
  <si>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</si>
  <si>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</si>
  <si>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</si>
  <si>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品牌型号</t>
  </si>
  <si>
    <t>人工费
a</t>
  </si>
  <si>
    <t>主材费
b</t>
  </si>
  <si>
    <t>机械、辅材及其他
C</t>
  </si>
  <si>
    <t>管理费及利润
d=(a+b+c)*费率</t>
  </si>
  <si>
    <t>税金
e=(a+b+c+d)*费率</t>
  </si>
  <si>
    <t>一、智能化设备网络小计</t>
  </si>
  <si>
    <t>16口汇聚交换机</t>
  </si>
  <si>
    <t>1.名称：16口汇聚交换机
2.规格：16个千兆电口，4个千兆光电复用口，网管型；
3.含安装和相关配件、辅材,相关调试，未详尽处满足图纸设计、满足相关规范要求</t>
  </si>
  <si>
    <t>台</t>
  </si>
  <si>
    <t>锐捷</t>
  </si>
  <si>
    <t>RG-ES118GS-E</t>
  </si>
  <si>
    <t>24口百兆接入交换机</t>
  </si>
  <si>
    <t>1.名称：24口百兆接入交换机
2.规格：24个百兆电口；非网管型交换机；
3.含安装和相关配件、辅材,相关调试，未详尽处满足图纸设计、满足相关规范要求</t>
  </si>
  <si>
    <t>RG-ES124</t>
  </si>
  <si>
    <t>对讲设备箱</t>
  </si>
  <si>
    <t>1.名称：对讲设备箱
2.规格：400*500*200mm（宽高深），镀锌钢板，静电喷塑，含空开与排插
3.含安装和相关配件、辅材,相关调试，未详尽处满足图纸设计、满足相关规范要求</t>
  </si>
  <si>
    <t>国产</t>
  </si>
  <si>
    <t>对讲弱电设备箱DJ</t>
  </si>
  <si>
    <t>汇聚弱电设备箱</t>
  </si>
  <si>
    <t>1.名称：汇聚弱电设备箱
2.规格：15U壁挂式，含PDU、空开
3.含安装和相关配件、辅材,相关调试，未详尽处满足图纸设计、满足相关规范要求</t>
  </si>
  <si>
    <t>汇聚弱电设备箱HJ</t>
  </si>
  <si>
    <t>含物业中心</t>
  </si>
  <si>
    <t>UTP6</t>
  </si>
  <si>
    <t>1.名称：UTP6
2.敷设方式：穿管、桥架内敷设
3.含安装和相关配件、辅材,相关调试，未详尽处满足图纸设计、满足相关规范要求</t>
  </si>
  <si>
    <t>米</t>
  </si>
  <si>
    <t>爱谱华顿</t>
  </si>
  <si>
    <t>BYJ2.5</t>
  </si>
  <si>
    <t>1.名称：BYJ2.5
2.敷设方式：穿管、桥架内敷设
3.含安装和相关配件、辅材,相关调试，未详尽处满足图纸设计、满足相关规范要求</t>
  </si>
  <si>
    <t>BYJ-2.5</t>
  </si>
  <si>
    <t>JDG20</t>
  </si>
  <si>
    <t>1.名称：JDG20
2.敷设方式：明敷
3.含安装和相关配件、辅材，未详尽处满足图纸设计、满足相关规范要求</t>
  </si>
  <si>
    <t>二、楼宇对讲及门禁系统小计</t>
  </si>
  <si>
    <t>室内对讲分机</t>
  </si>
  <si>
    <t>1.名称：室内对讲分机
2.规格：触摸7寸彩色可视，支持报警接入，支持住户间户户对讲功能；
3.含相关配件、辅材,相关调试，未详尽处满足图纸设计、满足相关规范要求</t>
  </si>
  <si>
    <t>安居宝</t>
  </si>
  <si>
    <t>AJB-SZI9B</t>
  </si>
  <si>
    <t>单元对讲主机</t>
  </si>
  <si>
    <t>1.名称：单元对讲主机（10寸）
2.规格：支持刷卡、密码、二维码开锁、人脸通行开锁，支持对讲与远程开门
3.含安装和相关配件、辅材,相关调试，未详尽处满足图纸设计、满足相关规范要求</t>
  </si>
  <si>
    <t>AJB-ZJ20AAR(AN)1P-2</t>
  </si>
  <si>
    <t>单元对讲主机（立柱型）</t>
  </si>
  <si>
    <t>1.名称：单元对讲主机（10寸立柱型）
2.规格：支持刷卡、密码、二维码开锁、人脸通行开锁，支持对讲与远程开门
3.含安装和相关配件、辅材,相关调试，未详尽处满足图纸设计、满足相关规范要求</t>
  </si>
  <si>
    <t>门禁一体机</t>
  </si>
  <si>
    <t>1.名称：门禁一体机
2.规格：支持刷卡、密码开锁、支持离线
3.含安装和相关配件、辅材,相关调试，未详尽处满足图纸设计、满足相关规范要求</t>
  </si>
  <si>
    <t>AJB-MJ21A</t>
  </si>
  <si>
    <t>开门按钮</t>
  </si>
  <si>
    <t>1.名称：开门按钮
2.规格：86型/窄边型开门按钮
3.含安装和相关配件、辅材,相关调试，未详尽处满足图纸设计、满足相关规范要求</t>
  </si>
  <si>
    <t>把</t>
  </si>
  <si>
    <t>单门磁力锁</t>
  </si>
  <si>
    <t>1.名称：单门磁力锁
2.规格：280kg
3.含安装和相关配件、辅材,相关调试，未详尽处满足图纸设计、满足相关规范要求</t>
  </si>
  <si>
    <t>双门磁力锁</t>
  </si>
  <si>
    <t>1.名称：双门磁力锁
2.规格：2*280kg
3.含安装和相关配件、辅材,相关调试，未详尽处满足图纸设计、满足相关规范要求</t>
  </si>
  <si>
    <t>对讲分机电源</t>
  </si>
  <si>
    <t>1.名称：对讲分机电源
2.规格：DC12V/10A,对讲设备配套，每个电源可带10户
3.含安装和相关配件、辅材,相关调试，未详尽处满足图纸设计、满足相关规范要求</t>
  </si>
  <si>
    <t>对讲主机电源</t>
  </si>
  <si>
    <t>1.名称：对讲主机电源
2.规格：DC12V/3A(与产品选型配套)
3.含安装和相关配件、辅材,相关调试，未详尽处满足图纸设计、满足相关规范要求</t>
  </si>
  <si>
    <t>紧急报警按钮</t>
  </si>
  <si>
    <t>1.名称：紧急报警按钮
2.规格：86型，手动钥匙复位
3.含安装和相关配件、辅材,相关调试，未详尽处满足图纸设计、满足相关规范要求</t>
  </si>
  <si>
    <t>个</t>
  </si>
  <si>
    <t>RVV2*0.5</t>
  </si>
  <si>
    <t>1.名称：RVV2*0.5
2.敷设方式：穿管、桥架内敷设
3.含安装和相关配件、辅材,相关调试，未详尽处满足图纸设计、满足相关规范要求</t>
  </si>
  <si>
    <t>UTP5e</t>
  </si>
  <si>
    <t>1.名称：UTP5e
2.敷设方式：穿管、桥架内敷设
3.含安装和相关配件、辅材,相关调试，未详尽处满足图纸设计、满足相关规范要求</t>
  </si>
  <si>
    <t>UTP5E</t>
  </si>
  <si>
    <t>RVV2*1.0</t>
  </si>
  <si>
    <t>1.名称：RVV2*1.0
2.敷设方式：穿管、桥架内敷设
3.含安装和相关配件、辅材,相关调试，未详尽处满足图纸设计、满足相关规范要求</t>
  </si>
  <si>
    <t>RVV4*1.0</t>
  </si>
  <si>
    <t>1.名称：RVV4*1.0
2.敷设方式：穿管、桥架内敷设
3.含安装和相关配件、辅材,相关调试，未详尽处满足图纸设计、满足相关规范要求</t>
  </si>
  <si>
    <t>PVC25</t>
  </si>
  <si>
    <t>1.名称：PVC25
2.敷设方式：明敷
3.含安装和相关配件、辅材，未详尽处满足图纸设计、满足相关规范要求</t>
  </si>
  <si>
    <t>三、视频监控系统小计</t>
  </si>
  <si>
    <t>红外半球网络摄像机</t>
  </si>
  <si>
    <t>1.名称：红外半球网络摄像机
2.规格：200万像素，支持H.265，红外≥30米，支持DC12V供电
3.含安装和相关配件、辅材,相关调试，未详尽处满足图纸设计、满足相关规范要求</t>
  </si>
  <si>
    <t>海康威视</t>
  </si>
  <si>
    <t>DS-IPC-T12HV3-IA(POE)</t>
  </si>
  <si>
    <t>电梯轿厢专用摄像机</t>
  </si>
  <si>
    <t>1.名称：电梯轿厢专用摄像机
2.规格：200万像素，支持H.265，2.8mm镜头，含电源
3.含安装和相关配件、辅材,相关调试，未详尽处满足图纸设计、满足相关规范要求</t>
  </si>
  <si>
    <t>DS-2CD3526FWDA3-ITS/DT</t>
  </si>
  <si>
    <t>无线网桥</t>
  </si>
  <si>
    <t>1.名称：无线网桥
2.规格：2个百兆电口，含发送端和接收端，速率300Mbps，传输距离500米
3.含安装和相关配件、辅材,相关调试，未详尽处满足图纸设计、满足相关规范要求</t>
  </si>
  <si>
    <t>对</t>
  </si>
  <si>
    <t>监控DC12V电源</t>
  </si>
  <si>
    <t>1.名称：监控DC12V电源
2.规格：DC12V/10A
3.含安装和相关配件、辅材,相关调试，未详尽处满足图纸设计、满足相关规范要求</t>
  </si>
  <si>
    <t>四、电梯梯控系统小计</t>
  </si>
  <si>
    <t>电梯控制器</t>
  </si>
  <si>
    <t>1.名称：电梯控制器
2.规格：含扩展板
3.含安装和相关配件、辅材,相关调试，未详尽处满足图纸设计、满足相关规范要求</t>
  </si>
  <si>
    <t>套</t>
  </si>
  <si>
    <t xml:space="preserve">DS-K22-ZH *1
</t>
  </si>
  <si>
    <t>通讯解码器设备</t>
  </si>
  <si>
    <t>RVVSP2*1.0</t>
  </si>
  <si>
    <t>1.名称：RVVSP2*1.0
2.规格：穿管、桥架内敷设
3.含安装和相关配件、辅材,相关调试，未详尽处满足图纸设计、满足相关规范要求</t>
  </si>
  <si>
    <t>RVV24*0.12</t>
  </si>
  <si>
    <t>1.名称：RVV24*0.12
2.规格：穿管、桥架内敷设
3.含安装和相关配件、辅材,相关调试，未详尽处满足图纸设计、满足相关规范要求</t>
  </si>
  <si>
    <t>1.名称：UTP5e
2.规格：穿管、桥架内敷设
3.含安装和相关配件、辅材,相关调试，未详尽处满足图纸设计、满足相关规范要求</t>
  </si>
  <si>
    <t>五、合计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</si>
</sst>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);[Red]\(#,##0\)"/>
    <numFmt numFmtId="178" formatCode="0_ "/>
  </numFmts>
  <fonts count="7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sz val="10"/>
      <name val="Geneva"/>
      <charset val="134"/>
    </font>
    <font>
      <sz val="9"/>
      <color theme="1"/>
      <name val="宋体"/>
      <charset val="134"/>
      <scheme val="minor"/>
    </font>
    <font>
      <sz val="12"/>
      <name val="Times New Roman"/>
      <charset val="0"/>
    </font>
  </fonts>
  <fills count="9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676503799554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676503799554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67650379955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676503799554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67650379955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>
      <alignment vertical="center"/>
    </xf>
    <xf numFmtId="0" fontId="37" fillId="0" borderId="0"/>
    <xf numFmtId="0" fontId="38" fillId="0" borderId="0"/>
    <xf numFmtId="0" fontId="37" fillId="0" borderId="0"/>
    <xf numFmtId="0" fontId="37" fillId="0" borderId="0">
      <alignment vertical="center"/>
    </xf>
    <xf numFmtId="0" fontId="39" fillId="0" borderId="0"/>
    <xf numFmtId="0" fontId="0" fillId="33" borderId="0" applyAlignment="0">
      <alignment vertical="center"/>
    </xf>
    <xf numFmtId="0" fontId="40" fillId="34" borderId="0" applyNumberFormat="0" applyBorder="0" applyAlignment="0" applyProtection="0">
      <alignment vertical="center"/>
    </xf>
    <xf numFmtId="0" fontId="0" fillId="35" borderId="0" applyAlignment="0">
      <alignment vertical="center"/>
    </xf>
    <xf numFmtId="0" fontId="0" fillId="36" borderId="0" applyAlignment="0">
      <alignment vertical="center"/>
    </xf>
    <xf numFmtId="0" fontId="0" fillId="37" borderId="0" applyAlignment="0">
      <alignment vertical="center"/>
    </xf>
    <xf numFmtId="0" fontId="40" fillId="38" borderId="0" applyNumberFormat="0" applyBorder="0" applyAlignment="0" applyProtection="0">
      <alignment vertical="center"/>
    </xf>
    <xf numFmtId="0" fontId="0" fillId="39" borderId="0" applyAlignment="0">
      <alignment vertical="center"/>
    </xf>
    <xf numFmtId="0" fontId="0" fillId="40" borderId="0" applyAlignment="0">
      <alignment vertical="center"/>
    </xf>
    <xf numFmtId="0" fontId="0" fillId="41" borderId="0" applyAlignment="0">
      <alignment vertical="center"/>
    </xf>
    <xf numFmtId="0" fontId="40" fillId="42" borderId="0" applyNumberFormat="0" applyBorder="0" applyAlignment="0" applyProtection="0">
      <alignment vertical="center"/>
    </xf>
    <xf numFmtId="0" fontId="0" fillId="43" borderId="0" applyAlignment="0">
      <alignment vertical="center"/>
    </xf>
    <xf numFmtId="0" fontId="0" fillId="44" borderId="0" applyAlignment="0">
      <alignment vertical="center"/>
    </xf>
    <xf numFmtId="0" fontId="0" fillId="45" borderId="0" applyAlignment="0">
      <alignment vertical="center"/>
    </xf>
    <xf numFmtId="0" fontId="40" fillId="46" borderId="0" applyNumberFormat="0" applyBorder="0" applyAlignment="0" applyProtection="0">
      <alignment vertical="center"/>
    </xf>
    <xf numFmtId="0" fontId="0" fillId="47" borderId="0" applyAlignment="0">
      <alignment vertical="center"/>
    </xf>
    <xf numFmtId="0" fontId="0" fillId="48" borderId="0" applyAlignment="0">
      <alignment vertical="center"/>
    </xf>
    <xf numFmtId="0" fontId="0" fillId="49" borderId="0" applyAlignment="0">
      <alignment vertical="center"/>
    </xf>
    <xf numFmtId="0" fontId="40" fillId="50" borderId="0" applyNumberFormat="0" applyBorder="0" applyAlignment="0" applyProtection="0">
      <alignment vertical="center"/>
    </xf>
    <xf numFmtId="0" fontId="0" fillId="51" borderId="0" applyAlignment="0">
      <alignment vertical="center"/>
    </xf>
    <xf numFmtId="0" fontId="0" fillId="52" borderId="0" applyAlignment="0">
      <alignment vertical="center"/>
    </xf>
    <xf numFmtId="0" fontId="0" fillId="53" borderId="0" applyAlignment="0">
      <alignment vertical="center"/>
    </xf>
    <xf numFmtId="0" fontId="40" fillId="54" borderId="0" applyNumberFormat="0" applyBorder="0" applyAlignment="0" applyProtection="0">
      <alignment vertical="center"/>
    </xf>
    <xf numFmtId="0" fontId="0" fillId="55" borderId="0" applyAlignment="0">
      <alignment vertical="center"/>
    </xf>
    <xf numFmtId="0" fontId="0" fillId="56" borderId="0" applyAlignment="0">
      <alignment vertical="center"/>
    </xf>
    <xf numFmtId="0" fontId="0" fillId="11" borderId="0" applyAlignment="0">
      <alignment vertical="center"/>
    </xf>
    <xf numFmtId="0" fontId="40" fillId="57" borderId="0" applyNumberFormat="0" applyBorder="0" applyAlignment="0" applyProtection="0">
      <alignment vertical="center"/>
    </xf>
    <xf numFmtId="0" fontId="0" fillId="15" borderId="0" applyAlignment="0">
      <alignment vertical="center"/>
    </xf>
    <xf numFmtId="0" fontId="40" fillId="58" borderId="0" applyNumberFormat="0" applyBorder="0" applyAlignment="0" applyProtection="0">
      <alignment vertical="center"/>
    </xf>
    <xf numFmtId="0" fontId="0" fillId="19" borderId="0" applyAlignment="0">
      <alignment vertical="center"/>
    </xf>
    <xf numFmtId="0" fontId="40" fillId="59" borderId="0" applyNumberFormat="0" applyBorder="0" applyAlignment="0" applyProtection="0">
      <alignment vertical="center"/>
    </xf>
    <xf numFmtId="0" fontId="0" fillId="23" borderId="0" applyAlignment="0">
      <alignment vertical="center"/>
    </xf>
    <xf numFmtId="0" fontId="0" fillId="27" borderId="0" applyAlignment="0">
      <alignment vertical="center"/>
    </xf>
    <xf numFmtId="0" fontId="0" fillId="31" borderId="0" applyAlignment="0">
      <alignment vertical="center"/>
    </xf>
    <xf numFmtId="0" fontId="40" fillId="60" borderId="0" applyNumberFormat="0" applyBorder="0" applyAlignment="0" applyProtection="0">
      <alignment vertical="center"/>
    </xf>
    <xf numFmtId="0" fontId="41" fillId="61" borderId="0" applyAlignment="0">
      <alignment vertical="center"/>
    </xf>
    <xf numFmtId="0" fontId="42" fillId="62" borderId="0" applyNumberFormat="0" applyBorder="0" applyAlignment="0" applyProtection="0">
      <alignment vertical="center"/>
    </xf>
    <xf numFmtId="0" fontId="41" fillId="63" borderId="0" applyAlignment="0">
      <alignment vertical="center"/>
    </xf>
    <xf numFmtId="0" fontId="41" fillId="64" borderId="0" applyAlignment="0">
      <alignment vertical="center"/>
    </xf>
    <xf numFmtId="0" fontId="41" fillId="65" borderId="0" applyAlignment="0">
      <alignment vertical="center"/>
    </xf>
    <xf numFmtId="0" fontId="42" fillId="58" borderId="0" applyNumberFormat="0" applyBorder="0" applyAlignment="0" applyProtection="0">
      <alignment vertical="center"/>
    </xf>
    <xf numFmtId="0" fontId="41" fillId="66" borderId="0" applyAlignment="0">
      <alignment vertical="center"/>
    </xf>
    <xf numFmtId="0" fontId="41" fillId="67" borderId="0" applyAlignment="0">
      <alignment vertical="center"/>
    </xf>
    <xf numFmtId="0" fontId="41" fillId="68" borderId="0" applyAlignment="0">
      <alignment vertical="center"/>
    </xf>
    <xf numFmtId="0" fontId="42" fillId="59" borderId="0" applyNumberFormat="0" applyBorder="0" applyAlignment="0" applyProtection="0">
      <alignment vertical="center"/>
    </xf>
    <xf numFmtId="0" fontId="41" fillId="69" borderId="0" applyAlignment="0">
      <alignment vertical="center"/>
    </xf>
    <xf numFmtId="0" fontId="41" fillId="70" borderId="0" applyAlignment="0">
      <alignment vertical="center"/>
    </xf>
    <xf numFmtId="0" fontId="41" fillId="71" borderId="0" applyAlignment="0">
      <alignment vertical="center"/>
    </xf>
    <xf numFmtId="0" fontId="42" fillId="72" borderId="0" applyNumberFormat="0" applyBorder="0" applyAlignment="0" applyProtection="0">
      <alignment vertical="center"/>
    </xf>
    <xf numFmtId="0" fontId="41" fillId="73" borderId="0" applyAlignment="0">
      <alignment vertical="center"/>
    </xf>
    <xf numFmtId="0" fontId="41" fillId="74" borderId="0" applyAlignment="0">
      <alignment vertical="center"/>
    </xf>
    <xf numFmtId="0" fontId="41" fillId="75" borderId="0" applyAlignment="0">
      <alignment vertical="center"/>
    </xf>
    <xf numFmtId="0" fontId="42" fillId="76" borderId="0" applyNumberFormat="0" applyBorder="0" applyAlignment="0" applyProtection="0">
      <alignment vertical="center"/>
    </xf>
    <xf numFmtId="0" fontId="41" fillId="77" borderId="0" applyAlignment="0">
      <alignment vertical="center"/>
    </xf>
    <xf numFmtId="0" fontId="41" fillId="78" borderId="0" applyAlignment="0">
      <alignment vertical="center"/>
    </xf>
    <xf numFmtId="0" fontId="41" fillId="79" borderId="0" applyAlignment="0">
      <alignment vertical="center"/>
    </xf>
    <xf numFmtId="0" fontId="42" fillId="80" borderId="0" applyNumberFormat="0" applyBorder="0" applyAlignment="0" applyProtection="0">
      <alignment vertical="center"/>
    </xf>
    <xf numFmtId="0" fontId="41" fillId="81" borderId="0" applyAlignment="0">
      <alignment vertical="center"/>
    </xf>
    <xf numFmtId="0" fontId="41" fillId="82" borderId="0" applyAlignment="0">
      <alignment vertical="center"/>
    </xf>
    <xf numFmtId="0" fontId="43" fillId="0" borderId="0"/>
    <xf numFmtId="0" fontId="4" fillId="0" borderId="0"/>
    <xf numFmtId="9" fontId="44" fillId="0" borderId="0" applyFont="0" applyFill="0" applyBorder="0" applyAlignment="0" applyProtection="0">
      <alignment vertical="center"/>
    </xf>
    <xf numFmtId="0" fontId="21" fillId="0" borderId="22" applyAlignment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0" borderId="24" applyAlignment="0">
      <alignment vertical="center"/>
    </xf>
    <xf numFmtId="0" fontId="47" fillId="0" borderId="25" applyNumberFormat="0" applyFill="0" applyAlignment="0" applyProtection="0">
      <alignment vertical="center"/>
    </xf>
    <xf numFmtId="0" fontId="23" fillId="0" borderId="26" applyAlignment="0">
      <alignment vertical="center"/>
    </xf>
    <xf numFmtId="0" fontId="48" fillId="0" borderId="27" applyNumberFormat="0" applyFill="0" applyAlignment="0" applyProtection="0">
      <alignment vertical="center"/>
    </xf>
    <xf numFmtId="0" fontId="23" fillId="0" borderId="28" applyAlignment="0">
      <alignment vertical="center"/>
    </xf>
    <xf numFmtId="0" fontId="23" fillId="0" borderId="29" applyAlignment="0">
      <alignment vertical="center"/>
    </xf>
    <xf numFmtId="0" fontId="23" fillId="0" borderId="0" applyAlignment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Alignment="0">
      <alignment vertical="center"/>
    </xf>
    <xf numFmtId="0" fontId="50" fillId="7" borderId="0" applyAlignment="0">
      <alignment vertical="center"/>
    </xf>
    <xf numFmtId="0" fontId="51" fillId="38" borderId="0" applyNumberFormat="0" applyBorder="0" applyAlignment="0" applyProtection="0">
      <alignment vertical="center"/>
    </xf>
    <xf numFmtId="0" fontId="37" fillId="0" borderId="0">
      <alignment vertical="center"/>
    </xf>
    <xf numFmtId="0" fontId="52" fillId="0" borderId="0"/>
    <xf numFmtId="0" fontId="53" fillId="0" borderId="0"/>
    <xf numFmtId="0" fontId="40" fillId="0" borderId="0">
      <alignment vertical="center"/>
    </xf>
    <xf numFmtId="0" fontId="37" fillId="0" borderId="0">
      <alignment vertical="center"/>
    </xf>
    <xf numFmtId="0" fontId="44" fillId="0" borderId="0"/>
    <xf numFmtId="0" fontId="0" fillId="0" borderId="0"/>
    <xf numFmtId="0" fontId="40" fillId="0" borderId="0" applyAlignment="0"/>
    <xf numFmtId="0" fontId="52" fillId="0" borderId="0">
      <alignment vertical="center"/>
    </xf>
    <xf numFmtId="0" fontId="44" fillId="0" borderId="0">
      <alignment vertical="center"/>
    </xf>
    <xf numFmtId="0" fontId="38" fillId="0" borderId="0">
      <alignment vertical="center"/>
    </xf>
    <xf numFmtId="0" fontId="54" fillId="6" borderId="0" applyAlignment="0">
      <alignment vertical="center"/>
    </xf>
    <xf numFmtId="0" fontId="55" fillId="42" borderId="0" applyNumberFormat="0" applyBorder="0" applyAlignment="0" applyProtection="0">
      <alignment vertical="center"/>
    </xf>
    <xf numFmtId="0" fontId="56" fillId="0" borderId="21" applyAlignment="0">
      <alignment vertical="center"/>
    </xf>
    <xf numFmtId="0" fontId="57" fillId="0" borderId="30" applyNumberFormat="0" applyFill="0" applyAlignment="0" applyProtection="0">
      <alignment vertical="center"/>
    </xf>
    <xf numFmtId="0" fontId="58" fillId="4" borderId="17" applyAlignment="0">
      <alignment vertical="center"/>
    </xf>
    <xf numFmtId="0" fontId="59" fillId="83" borderId="31" applyNumberFormat="0" applyAlignment="0" applyProtection="0">
      <alignment vertical="center"/>
    </xf>
    <xf numFmtId="0" fontId="60" fillId="5" borderId="19" applyAlignment="0">
      <alignment vertical="center"/>
    </xf>
    <xf numFmtId="0" fontId="61" fillId="84" borderId="32" applyNumberFormat="0" applyAlignment="0" applyProtection="0">
      <alignment vertical="center"/>
    </xf>
    <xf numFmtId="0" fontId="62" fillId="0" borderId="0" applyAlignment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Alignment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0" applyAlignment="0">
      <alignment vertical="center"/>
    </xf>
    <xf numFmtId="0" fontId="67" fillId="0" borderId="33" applyNumberFormat="0" applyFill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9" borderId="0" applyAlignment="0">
      <alignment vertical="center"/>
    </xf>
    <xf numFmtId="0" fontId="42" fillId="85" borderId="0" applyNumberFormat="0" applyBorder="0" applyAlignment="0" applyProtection="0">
      <alignment vertical="center"/>
    </xf>
    <xf numFmtId="0" fontId="41" fillId="13" borderId="0" applyAlignment="0">
      <alignment vertical="center"/>
    </xf>
    <xf numFmtId="0" fontId="42" fillId="86" borderId="0" applyNumberFormat="0" applyBorder="0" applyAlignment="0" applyProtection="0">
      <alignment vertical="center"/>
    </xf>
    <xf numFmtId="0" fontId="41" fillId="17" borderId="0" applyAlignment="0">
      <alignment vertical="center"/>
    </xf>
    <xf numFmtId="0" fontId="42" fillId="87" borderId="0" applyNumberFormat="0" applyBorder="0" applyAlignment="0" applyProtection="0">
      <alignment vertical="center"/>
    </xf>
    <xf numFmtId="0" fontId="41" fillId="21" borderId="0" applyAlignment="0">
      <alignment vertical="center"/>
    </xf>
    <xf numFmtId="0" fontId="41" fillId="25" borderId="0" applyAlignment="0">
      <alignment vertical="center"/>
    </xf>
    <xf numFmtId="0" fontId="41" fillId="29" borderId="0" applyAlignment="0">
      <alignment vertical="center"/>
    </xf>
    <xf numFmtId="0" fontId="42" fillId="8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89" borderId="0" applyNumberFormat="0" applyBorder="0" applyAlignment="0" applyProtection="0">
      <alignment vertical="center"/>
    </xf>
    <xf numFmtId="0" fontId="68" fillId="8" borderId="0" applyAlignment="0">
      <alignment vertical="center"/>
    </xf>
    <xf numFmtId="0" fontId="70" fillId="4" borderId="18" applyAlignment="0">
      <alignment vertical="center"/>
    </xf>
    <xf numFmtId="0" fontId="71" fillId="83" borderId="34" applyNumberFormat="0" applyAlignment="0" applyProtection="0">
      <alignment vertical="center"/>
    </xf>
    <xf numFmtId="0" fontId="72" fillId="3" borderId="17" applyAlignment="0">
      <alignment vertical="center"/>
    </xf>
    <xf numFmtId="0" fontId="73" fillId="54" borderId="31" applyNumberFormat="0" applyAlignment="0" applyProtection="0">
      <alignment vertical="center"/>
    </xf>
    <xf numFmtId="0" fontId="74" fillId="0" borderId="0"/>
    <xf numFmtId="0" fontId="36" fillId="0" borderId="0"/>
    <xf numFmtId="0" fontId="74" fillId="0" borderId="0">
      <alignment vertical="center"/>
    </xf>
    <xf numFmtId="0" fontId="0" fillId="2" borderId="14" applyAlignment="0">
      <alignment vertical="center"/>
    </xf>
    <xf numFmtId="0" fontId="37" fillId="90" borderId="35" applyNumberFormat="0" applyFont="0" applyAlignment="0" applyProtection="0">
      <alignment vertical="center"/>
    </xf>
    <xf numFmtId="176" fontId="38" fillId="0" borderId="1">
      <alignment horizontal="right" vertical="center" wrapText="1"/>
    </xf>
    <xf numFmtId="0" fontId="0" fillId="0" borderId="0">
      <alignment vertical="center"/>
    </xf>
    <xf numFmtId="0" fontId="38" fillId="0" borderId="0" applyProtection="0">
      <alignment vertical="center"/>
    </xf>
    <xf numFmtId="0" fontId="75" fillId="0" borderId="0"/>
    <xf numFmtId="0" fontId="0" fillId="0" borderId="0"/>
    <xf numFmtId="0" fontId="37" fillId="0" borderId="0"/>
    <xf numFmtId="0" fontId="76" fillId="0" borderId="0">
      <alignment vertical="center"/>
    </xf>
  </cellStyleXfs>
  <cellXfs count="7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138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3" fontId="5" fillId="0" borderId="0" xfId="0" applyNumberFormat="1" applyFont="1" applyFill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 wrapText="1"/>
    </xf>
    <xf numFmtId="43" fontId="9" fillId="0" borderId="3" xfId="0" applyNumberFormat="1" applyFont="1" applyFill="1" applyBorder="1" applyAlignment="1">
      <alignment horizontal="center" vertical="center" wrapText="1"/>
    </xf>
    <xf numFmtId="0" fontId="2" fillId="0" borderId="4" xfId="138" applyFont="1" applyFill="1" applyBorder="1" applyAlignment="1">
      <alignment horizontal="center" vertical="center"/>
    </xf>
    <xf numFmtId="0" fontId="2" fillId="0" borderId="5" xfId="138" applyFont="1" applyFill="1" applyBorder="1" applyAlignment="1">
      <alignment horizontal="left" vertical="center"/>
    </xf>
    <xf numFmtId="0" fontId="2" fillId="0" borderId="5" xfId="138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10" fillId="0" borderId="1" xfId="138" applyFont="1" applyFill="1" applyBorder="1" applyAlignment="1">
      <alignment horizontal="center" vertical="center"/>
    </xf>
    <xf numFmtId="43" fontId="2" fillId="0" borderId="1" xfId="138" applyNumberFormat="1" applyFont="1" applyFill="1" applyBorder="1" applyAlignment="1">
      <alignment horizontal="center" vertical="center"/>
    </xf>
    <xf numFmtId="0" fontId="2" fillId="0" borderId="1" xfId="138" applyFont="1" applyFill="1" applyBorder="1" applyAlignment="1">
      <alignment horizontal="center" vertical="center"/>
    </xf>
    <xf numFmtId="0" fontId="2" fillId="0" borderId="1" xfId="138" applyFont="1" applyFill="1" applyBorder="1" applyAlignment="1">
      <alignment horizontal="left" vertical="center"/>
    </xf>
    <xf numFmtId="43" fontId="10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left" vertical="center" wrapText="1"/>
    </xf>
    <xf numFmtId="177" fontId="10" fillId="0" borderId="1" xfId="54" applyNumberFormat="1" applyFont="1" applyFill="1" applyBorder="1" applyAlignment="1">
      <alignment horizontal="center" vertical="center" wrapText="1" shrinkToFit="1"/>
    </xf>
    <xf numFmtId="0" fontId="10" fillId="0" borderId="3" xfId="138" applyFont="1" applyFill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left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0" fillId="0" borderId="2" xfId="138" applyFont="1" applyFill="1" applyBorder="1" applyAlignment="1">
      <alignment horizontal="center" vertical="center"/>
    </xf>
    <xf numFmtId="0" fontId="10" fillId="0" borderId="3" xfId="52" applyFont="1" applyFill="1" applyBorder="1" applyAlignment="1">
      <alignment horizontal="left" vertical="center" wrapText="1"/>
    </xf>
    <xf numFmtId="0" fontId="10" fillId="0" borderId="1" xfId="138" applyFont="1" applyFill="1" applyBorder="1" applyAlignment="1">
      <alignment horizontal="center" vertical="center" wrapText="1"/>
    </xf>
    <xf numFmtId="43" fontId="2" fillId="0" borderId="1" xfId="138" applyNumberFormat="1" applyFont="1" applyFill="1" applyBorder="1" applyAlignment="1">
      <alignment horizontal="center" vertical="center" wrapText="1"/>
    </xf>
    <xf numFmtId="178" fontId="10" fillId="0" borderId="1" xfId="138" applyNumberFormat="1" applyFont="1" applyFill="1" applyBorder="1" applyAlignment="1">
      <alignment horizontal="center" vertical="center"/>
    </xf>
    <xf numFmtId="0" fontId="2" fillId="0" borderId="1" xfId="138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2" fillId="0" borderId="6" xfId="138" applyFont="1" applyFill="1" applyBorder="1" applyAlignment="1">
      <alignment horizontal="center" vertical="center"/>
    </xf>
    <xf numFmtId="43" fontId="10" fillId="0" borderId="1" xfId="138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43" fontId="11" fillId="0" borderId="1" xfId="138" applyNumberFormat="1" applyFont="1" applyFill="1" applyBorder="1" applyAlignment="1">
      <alignment horizontal="center" vertical="center"/>
    </xf>
    <xf numFmtId="0" fontId="2" fillId="0" borderId="0" xfId="138" applyFont="1" applyFill="1" applyAlignment="1">
      <alignment horizontal="center" vertical="center" wrapText="1"/>
    </xf>
    <xf numFmtId="0" fontId="2" fillId="0" borderId="2" xfId="138" applyFont="1" applyFill="1" applyBorder="1" applyAlignment="1">
      <alignment horizontal="center" vertical="center" wrapText="1"/>
    </xf>
    <xf numFmtId="0" fontId="2" fillId="0" borderId="2" xfId="13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43" fontId="13" fillId="0" borderId="0" xfId="0" applyNumberFormat="1" applyFont="1"/>
    <xf numFmtId="0" fontId="14" fillId="0" borderId="0" xfId="0" applyFont="1" applyBorder="1" applyAlignment="1">
      <alignment horizontal="center" vertical="center"/>
    </xf>
    <xf numFmtId="43" fontId="14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3" fontId="1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3" fontId="13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3" fontId="12" fillId="0" borderId="1" xfId="0" applyNumberFormat="1" applyFont="1" applyBorder="1" applyAlignment="1">
      <alignment horizontal="center" vertical="center"/>
    </xf>
    <xf numFmtId="9" fontId="13" fillId="0" borderId="0" xfId="0" applyNumberFormat="1" applyFont="1"/>
  </cellXfs>
  <cellStyles count="1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2" xfId="50"/>
    <cellStyle name="_ET_STYLE_NoName_00_ 3" xfId="51"/>
    <cellStyle name="0,0_x000d__x000a_NA_x000d__x000a_" xfId="52"/>
    <cellStyle name="0,0_x000d__x000a_NA_x000d__x000a_ 11" xfId="53"/>
    <cellStyle name="0,0_x000d__x000a_NA_x000d__x000a_ 2" xfId="54"/>
    <cellStyle name="0,0_x000d__x000a_NA_x000d__x000a_ 3" xfId="55"/>
    <cellStyle name="0,0_x000d__x000a_NA_x000d__x000a_ 4" xfId="56"/>
    <cellStyle name="20% - 强调文字颜色 1 2" xfId="57"/>
    <cellStyle name="20% - 强调文字颜色 1 2 2" xfId="58"/>
    <cellStyle name="20% - 强调文字颜色 1 2 3" xfId="59"/>
    <cellStyle name="20% - 强调文字颜色 1 2 5" xfId="60"/>
    <cellStyle name="20% - 强调文字颜色 2 2" xfId="61"/>
    <cellStyle name="20% - 强调文字颜色 2 2 2" xfId="62"/>
    <cellStyle name="20% - 强调文字颜色 2 2 3" xfId="63"/>
    <cellStyle name="20% - 强调文字颜色 2 2 5" xfId="64"/>
    <cellStyle name="20% - 强调文字颜色 3 2" xfId="65"/>
    <cellStyle name="20% - 强调文字颜色 3 2 2" xfId="66"/>
    <cellStyle name="20% - 强调文字颜色 3 2 3" xfId="67"/>
    <cellStyle name="20% - 强调文字颜色 3 2 5" xfId="68"/>
    <cellStyle name="20% - 强调文字颜色 4 2" xfId="69"/>
    <cellStyle name="20% - 强调文字颜色 4 2 2" xfId="70"/>
    <cellStyle name="20% - 强调文字颜色 4 2 3" xfId="71"/>
    <cellStyle name="20% - 强调文字颜色 4 2 5" xfId="72"/>
    <cellStyle name="20% - 强调文字颜色 5 2" xfId="73"/>
    <cellStyle name="20% - 强调文字颜色 5 2 2" xfId="74"/>
    <cellStyle name="20% - 强调文字颜色 5 2 3" xfId="75"/>
    <cellStyle name="20% - 强调文字颜色 5 2 5" xfId="76"/>
    <cellStyle name="20% - 强调文字颜色 6 2" xfId="77"/>
    <cellStyle name="20% - 强调文字颜色 6 2 2" xfId="78"/>
    <cellStyle name="20% - 强调文字颜色 6 2 3" xfId="79"/>
    <cellStyle name="20% - 强调文字颜色 6 2 5" xfId="80"/>
    <cellStyle name="40% - 强调文字颜色 1 2" xfId="81"/>
    <cellStyle name="40% - 强调文字颜色 1 2 2" xfId="82"/>
    <cellStyle name="40% - 强调文字颜色 2 2" xfId="83"/>
    <cellStyle name="40% - 强调文字颜色 2 2 2" xfId="84"/>
    <cellStyle name="40% - 强调文字颜色 3 2" xfId="85"/>
    <cellStyle name="40% - 强调文字颜色 3 2 2" xfId="86"/>
    <cellStyle name="40% - 强调文字颜色 4 2" xfId="87"/>
    <cellStyle name="40% - 强调文字颜色 5 2" xfId="88"/>
    <cellStyle name="40% - 强调文字颜色 6 2" xfId="89"/>
    <cellStyle name="40% - 强调文字颜色 6 2 2" xfId="90"/>
    <cellStyle name="60% - 强调文字颜色 1 2" xfId="91"/>
    <cellStyle name="60% - 强调文字颜色 1 2 2" xfId="92"/>
    <cellStyle name="60% - 强调文字颜色 1 2 3" xfId="93"/>
    <cellStyle name="60% - 强调文字颜色 1 2 5" xfId="94"/>
    <cellStyle name="60% - 强调文字颜色 2 2" xfId="95"/>
    <cellStyle name="60% - 强调文字颜色 2 2 2" xfId="96"/>
    <cellStyle name="60% - 强调文字颜色 2 2 3" xfId="97"/>
    <cellStyle name="60% - 强调文字颜色 2 2 5" xfId="98"/>
    <cellStyle name="60% - 强调文字颜色 3 2" xfId="99"/>
    <cellStyle name="60% - 强调文字颜色 3 2 2" xfId="100"/>
    <cellStyle name="60% - 强调文字颜色 3 2 3" xfId="101"/>
    <cellStyle name="60% - 强调文字颜色 3 2 5" xfId="102"/>
    <cellStyle name="60% - 强调文字颜色 4 2" xfId="103"/>
    <cellStyle name="60% - 强调文字颜色 4 2 2" xfId="104"/>
    <cellStyle name="60% - 强调文字颜色 4 2 3" xfId="105"/>
    <cellStyle name="60% - 强调文字颜色 4 2 5" xfId="106"/>
    <cellStyle name="60% - 强调文字颜色 5 2" xfId="107"/>
    <cellStyle name="60% - 强调文字颜色 5 2 2" xfId="108"/>
    <cellStyle name="60% - 强调文字颜色 5 2 3" xfId="109"/>
    <cellStyle name="60% - 强调文字颜色 5 2 5" xfId="110"/>
    <cellStyle name="60% - 强调文字颜色 6 2" xfId="111"/>
    <cellStyle name="60% - 强调文字颜色 6 2 2" xfId="112"/>
    <cellStyle name="60% - 强调文字颜色 6 2 3" xfId="113"/>
    <cellStyle name="60% - 强调文字颜色 6 2 5" xfId="114"/>
    <cellStyle name="Normal_报价单98" xfId="115"/>
    <cellStyle name="百分比 2" xfId="116"/>
    <cellStyle name="百分比 3" xfId="117"/>
    <cellStyle name="标题 1 2" xfId="118"/>
    <cellStyle name="标题 1 2 2" xfId="119"/>
    <cellStyle name="标题 10" xfId="120"/>
    <cellStyle name="标题 2 2" xfId="121"/>
    <cellStyle name="标题 2 2 2" xfId="122"/>
    <cellStyle name="标题 3 2" xfId="123"/>
    <cellStyle name="标题 3 2 2" xfId="124"/>
    <cellStyle name="标题 3 2 3" xfId="125"/>
    <cellStyle name="标题 3 2 5" xfId="126"/>
    <cellStyle name="标题 4 2" xfId="127"/>
    <cellStyle name="标题 4 2 2" xfId="128"/>
    <cellStyle name="标题 5" xfId="129"/>
    <cellStyle name="差 2" xfId="130"/>
    <cellStyle name="差 2 2" xfId="131"/>
    <cellStyle name="常规 10" xfId="132"/>
    <cellStyle name="常规 10 2 2 2 2" xfId="133"/>
    <cellStyle name="常规 10 3" xfId="134"/>
    <cellStyle name="常规 10 6 2" xfId="135"/>
    <cellStyle name="常规 11" xfId="136"/>
    <cellStyle name="常规 16" xfId="137"/>
    <cellStyle name="常规 17" xfId="138"/>
    <cellStyle name="常规 2 2 2" xfId="139"/>
    <cellStyle name="常规 2 2 4" xfId="140"/>
    <cellStyle name="常规 2 4" xfId="141"/>
    <cellStyle name="常规 3 2 3" xfId="142"/>
    <cellStyle name="好 2" xfId="143"/>
    <cellStyle name="好 2 2" xfId="144"/>
    <cellStyle name="汇总 2" xfId="145"/>
    <cellStyle name="汇总 2 2" xfId="146"/>
    <cellStyle name="计算 2" xfId="147"/>
    <cellStyle name="计算 2 2" xfId="148"/>
    <cellStyle name="检查单元格 2" xfId="149"/>
    <cellStyle name="检查单元格 2 2" xfId="150"/>
    <cellStyle name="解释性文本 2" xfId="151"/>
    <cellStyle name="解释性文本 2 2" xfId="152"/>
    <cellStyle name="警告文本 2" xfId="153"/>
    <cellStyle name="警告文本 2 2" xfId="154"/>
    <cellStyle name="链接单元格 2" xfId="155"/>
    <cellStyle name="链接单元格 2 2" xfId="156"/>
    <cellStyle name="千位分隔 3" xfId="157"/>
    <cellStyle name="强调文字颜色 1 2" xfId="158"/>
    <cellStyle name="强调文字颜色 1 2 2" xfId="159"/>
    <cellStyle name="强调文字颜色 2 2" xfId="160"/>
    <cellStyle name="强调文字颜色 2 2 2" xfId="161"/>
    <cellStyle name="强调文字颜色 3 2" xfId="162"/>
    <cellStyle name="强调文字颜色 3 2 2" xfId="163"/>
    <cellStyle name="强调文字颜色 4 2" xfId="164"/>
    <cellStyle name="强调文字颜色 5 2" xfId="165"/>
    <cellStyle name="强调文字颜色 6 2" xfId="166"/>
    <cellStyle name="强调文字颜色 6 2 2" xfId="167"/>
    <cellStyle name="适中 10" xfId="168"/>
    <cellStyle name="适中 2 2" xfId="169"/>
    <cellStyle name="适中 2 4" xfId="170"/>
    <cellStyle name="输出 2" xfId="171"/>
    <cellStyle name="输出 2 2" xfId="172"/>
    <cellStyle name="输入 2" xfId="173"/>
    <cellStyle name="输入 2 2" xfId="174"/>
    <cellStyle name="样式 1" xfId="175"/>
    <cellStyle name="样式 1 3 2" xfId="176"/>
    <cellStyle name="样式 1 4" xfId="177"/>
    <cellStyle name="注释 2" xfId="178"/>
    <cellStyle name="注释 2 2" xfId="179"/>
    <cellStyle name="表体数字 3 2 6 6" xfId="180"/>
    <cellStyle name="常规 144 4" xfId="181"/>
    <cellStyle name="?餑_x005f_x005f_x005f_x000c_睨_x005f_x005f_x005f_x0017__x005f_x005f_x005f_x000d_帼U_x005f_x005f_x005f_x0001_0_x005f_x005f_x005f_x0005_j'_x005f_x005f_x005f_x0007__x005f_x005f_x005f_x0001__x005f_x005f_x005f_x0001_ 3" xfId="182"/>
    <cellStyle name="Normal" xfId="183"/>
    <cellStyle name="常规 3" xfId="184"/>
    <cellStyle name="0,0_x000d__x000a_NA_x000d__x000a_ 10" xfId="185"/>
    <cellStyle name="0,0&#13;&#10;NA&#13;&#10;" xfId="186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" defaultRowHeight="12" outlineLevelCol="5"/>
  <cols>
    <col min="1" max="1" width="9" style="60"/>
    <col min="2" max="2" width="36.5" style="60" customWidth="1"/>
    <col min="3" max="3" width="9" style="60"/>
    <col min="4" max="4" width="18.5583333333333" style="61" customWidth="1"/>
    <col min="5" max="5" width="21.4416666666667" style="60" customWidth="1"/>
    <col min="6" max="6" width="9" style="60"/>
    <col min="7" max="7" width="11.775" style="60"/>
    <col min="8" max="16384" width="9" style="60"/>
  </cols>
  <sheetData>
    <row r="1" ht="42" customHeight="1" spans="1:5">
      <c r="A1" s="62" t="s">
        <v>0</v>
      </c>
      <c r="B1" s="62"/>
      <c r="C1" s="62"/>
      <c r="D1" s="63"/>
      <c r="E1" s="62"/>
    </row>
    <row r="2" s="59" customFormat="1" ht="27" customHeight="1" spans="1:5">
      <c r="A2" s="64" t="s">
        <v>1</v>
      </c>
      <c r="B2" s="65" t="s">
        <v>2</v>
      </c>
      <c r="C2" s="65" t="s">
        <v>3</v>
      </c>
      <c r="D2" s="66" t="s">
        <v>4</v>
      </c>
      <c r="E2" s="65" t="s">
        <v>5</v>
      </c>
    </row>
    <row r="3" ht="57" customHeight="1" spans="1:5">
      <c r="A3" s="67" t="s">
        <v>6</v>
      </c>
      <c r="B3" s="68" t="s">
        <v>7</v>
      </c>
      <c r="C3" s="67" t="s">
        <v>8</v>
      </c>
      <c r="D3" s="69">
        <f>'22#楼'!L5</f>
        <v>3192.95425161027</v>
      </c>
      <c r="E3" s="70" t="s">
        <v>9</v>
      </c>
    </row>
    <row r="4" ht="57" customHeight="1" spans="1:5">
      <c r="A4" s="67" t="s">
        <v>10</v>
      </c>
      <c r="B4" s="68" t="s">
        <v>11</v>
      </c>
      <c r="C4" s="67" t="s">
        <v>8</v>
      </c>
      <c r="D4" s="69">
        <f>'22#楼'!L13</f>
        <v>35249.3265912551</v>
      </c>
      <c r="E4" s="71"/>
    </row>
    <row r="5" ht="57" customHeight="1" spans="1:5">
      <c r="A5" s="67" t="s">
        <v>12</v>
      </c>
      <c r="B5" s="68" t="s">
        <v>13</v>
      </c>
      <c r="C5" s="67" t="s">
        <v>8</v>
      </c>
      <c r="D5" s="69">
        <f>'22#楼'!L29</f>
        <v>5656.94317584842</v>
      </c>
      <c r="E5" s="71"/>
    </row>
    <row r="6" ht="57" customHeight="1" spans="1:5">
      <c r="A6" s="67" t="s">
        <v>14</v>
      </c>
      <c r="B6" s="68" t="s">
        <v>15</v>
      </c>
      <c r="C6" s="67" t="s">
        <v>8</v>
      </c>
      <c r="D6" s="69">
        <f>'22#楼'!L37</f>
        <v>31371.8717158354</v>
      </c>
      <c r="E6" s="72"/>
    </row>
    <row r="7" s="59" customFormat="1" ht="27" customHeight="1" spans="1:5">
      <c r="A7" s="64" t="s">
        <v>16</v>
      </c>
      <c r="B7" s="73" t="s">
        <v>17</v>
      </c>
      <c r="C7" s="64" t="s">
        <v>8</v>
      </c>
      <c r="D7" s="74">
        <f>SUM(D3:D6)</f>
        <v>75471.0957345491</v>
      </c>
      <c r="E7" s="65"/>
    </row>
    <row r="8" ht="40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 spans="6:6">
      <c r="F21" s="75"/>
    </row>
    <row r="22" ht="25" customHeight="1" spans="6:6">
      <c r="F22" s="75"/>
    </row>
    <row r="23" ht="25" customHeight="1" spans="6:6">
      <c r="F23" s="75"/>
    </row>
  </sheetData>
  <mergeCells count="2">
    <mergeCell ref="A1:E1"/>
    <mergeCell ref="E3:E6"/>
  </mergeCells>
  <pageMargins left="0.75" right="0.75" top="1" bottom="1" header="0.5" footer="0.5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zoomScale="70" zoomScaleNormal="70" workbookViewId="0">
      <selection activeCell="A1" sqref="A1:M1"/>
    </sheetView>
  </sheetViews>
  <sheetFormatPr defaultColWidth="9" defaultRowHeight="22" customHeight="1"/>
  <cols>
    <col min="1" max="1" width="5.88333333333333" style="4" customWidth="1"/>
    <col min="2" max="2" width="19.4166666666667" style="5" customWidth="1"/>
    <col min="3" max="3" width="44.2333333333333" style="4" customWidth="1"/>
    <col min="4" max="4" width="5.38333333333333" style="4" customWidth="1"/>
    <col min="5" max="5" width="8" style="6" customWidth="1"/>
    <col min="6" max="11" width="16.1833333333333" style="7" customWidth="1"/>
    <col min="12" max="12" width="18.25" style="7" customWidth="1"/>
    <col min="13" max="14" width="13.8916666666667" style="8" customWidth="1"/>
    <col min="15" max="16384" width="9" style="4"/>
  </cols>
  <sheetData>
    <row r="1" s="1" customFormat="1" customHeight="1" spans="1:13">
      <c r="A1" s="9" t="s">
        <v>18</v>
      </c>
      <c r="B1" s="10"/>
      <c r="C1" s="9"/>
      <c r="D1" s="9"/>
      <c r="E1" s="11"/>
      <c r="F1" s="12"/>
      <c r="G1" s="13"/>
      <c r="H1" s="13"/>
      <c r="I1" s="13"/>
      <c r="J1" s="13"/>
      <c r="K1" s="13"/>
      <c r="L1" s="13"/>
      <c r="M1" s="45"/>
    </row>
    <row r="2" s="1" customFormat="1" customHeight="1" spans="1:15">
      <c r="A2" s="14" t="s">
        <v>1</v>
      </c>
      <c r="B2" s="14" t="s">
        <v>19</v>
      </c>
      <c r="C2" s="14" t="s">
        <v>20</v>
      </c>
      <c r="D2" s="14" t="s">
        <v>3</v>
      </c>
      <c r="E2" s="15" t="s">
        <v>21</v>
      </c>
      <c r="F2" s="16" t="s">
        <v>22</v>
      </c>
      <c r="G2" s="17"/>
      <c r="H2" s="17"/>
      <c r="I2" s="17"/>
      <c r="J2" s="17"/>
      <c r="K2" s="17" t="s">
        <v>23</v>
      </c>
      <c r="L2" s="17" t="s">
        <v>24</v>
      </c>
      <c r="M2" s="46" t="s">
        <v>25</v>
      </c>
      <c r="N2" s="47"/>
      <c r="O2" s="48" t="s">
        <v>5</v>
      </c>
    </row>
    <row r="3" s="1" customFormat="1" customHeight="1" spans="1:15">
      <c r="A3" s="14"/>
      <c r="B3" s="14"/>
      <c r="C3" s="14"/>
      <c r="D3" s="14"/>
      <c r="E3" s="15"/>
      <c r="F3" s="17" t="s">
        <v>26</v>
      </c>
      <c r="G3" s="18" t="s">
        <v>27</v>
      </c>
      <c r="H3" s="18" t="s">
        <v>28</v>
      </c>
      <c r="I3" s="17" t="s">
        <v>29</v>
      </c>
      <c r="J3" s="17" t="s">
        <v>30</v>
      </c>
      <c r="K3" s="17"/>
      <c r="L3" s="17"/>
      <c r="M3" s="49"/>
      <c r="N3" s="50"/>
      <c r="O3" s="48"/>
    </row>
    <row r="4" s="1" customFormat="1" customHeight="1" spans="1:15">
      <c r="A4" s="14"/>
      <c r="B4" s="14"/>
      <c r="C4" s="14"/>
      <c r="D4" s="14"/>
      <c r="E4" s="15"/>
      <c r="F4" s="17"/>
      <c r="G4" s="19"/>
      <c r="H4" s="19"/>
      <c r="I4" s="17">
        <v>0.04</v>
      </c>
      <c r="J4" s="17">
        <v>0.09</v>
      </c>
      <c r="K4" s="17"/>
      <c r="L4" s="17"/>
      <c r="M4" s="51"/>
      <c r="N4" s="52"/>
      <c r="O4" s="48"/>
    </row>
    <row r="5" s="2" customFormat="1" customHeight="1" spans="1:15">
      <c r="A5" s="20" t="s">
        <v>31</v>
      </c>
      <c r="B5" s="21"/>
      <c r="C5" s="22"/>
      <c r="D5" s="23" t="s">
        <v>8</v>
      </c>
      <c r="E5" s="24"/>
      <c r="F5" s="25"/>
      <c r="G5" s="25"/>
      <c r="H5" s="25"/>
      <c r="I5" s="25"/>
      <c r="J5" s="25"/>
      <c r="K5" s="25"/>
      <c r="L5" s="53">
        <f>SUM(L6:L12)</f>
        <v>3192.95425161027</v>
      </c>
      <c r="M5" s="41"/>
      <c r="N5" s="41"/>
      <c r="O5" s="26"/>
    </row>
    <row r="6" s="2" customFormat="1" customHeight="1" spans="1:15">
      <c r="A6" s="26">
        <v>1</v>
      </c>
      <c r="B6" s="27" t="s">
        <v>32</v>
      </c>
      <c r="C6" s="23" t="s">
        <v>33</v>
      </c>
      <c r="D6" s="23" t="s">
        <v>34</v>
      </c>
      <c r="E6" s="23">
        <v>2</v>
      </c>
      <c r="F6" s="28">
        <v>30</v>
      </c>
      <c r="G6" s="28">
        <v>463.915433333334</v>
      </c>
      <c r="H6" s="25">
        <f>(F6+G6)*1%</f>
        <v>4.93915433333334</v>
      </c>
      <c r="I6" s="25">
        <f>(H6+G6+F6)*$I$4</f>
        <v>19.9541835066667</v>
      </c>
      <c r="J6" s="25">
        <f>(I6+H6+G6+F6)*$J$4</f>
        <v>46.6927894056001</v>
      </c>
      <c r="K6" s="25">
        <f>J6+I6+H6+G6+F6</f>
        <v>565.501560578934</v>
      </c>
      <c r="L6" s="25">
        <f>E6*K6</f>
        <v>1131.00312115787</v>
      </c>
      <c r="M6" s="38" t="s">
        <v>35</v>
      </c>
      <c r="N6" s="41" t="s">
        <v>36</v>
      </c>
      <c r="O6" s="26"/>
    </row>
    <row r="7" s="2" customFormat="1" customHeight="1" spans="1:15">
      <c r="A7" s="26">
        <v>2</v>
      </c>
      <c r="B7" s="27" t="s">
        <v>37</v>
      </c>
      <c r="C7" s="23" t="s">
        <v>38</v>
      </c>
      <c r="D7" s="23" t="s">
        <v>34</v>
      </c>
      <c r="E7" s="23">
        <v>2</v>
      </c>
      <c r="F7" s="28">
        <v>30</v>
      </c>
      <c r="G7" s="28">
        <v>296.067777777778</v>
      </c>
      <c r="H7" s="25">
        <f t="shared" ref="H7:H14" si="0">(F7+G7)*1%</f>
        <v>3.26067777777778</v>
      </c>
      <c r="I7" s="25">
        <f t="shared" ref="I7:I12" si="1">(H7+G7+F7)*$I$4</f>
        <v>13.1731382222222</v>
      </c>
      <c r="J7" s="25">
        <f t="shared" ref="J7:J12" si="2">(I7+H7+G7+F7)*$J$4</f>
        <v>30.82514344</v>
      </c>
      <c r="K7" s="25">
        <f t="shared" ref="K7:K14" si="3">J7+I7+H7+G7+F7</f>
        <v>373.326737217778</v>
      </c>
      <c r="L7" s="25">
        <f t="shared" ref="L7:L12" si="4">E7*K7</f>
        <v>746.653474435556</v>
      </c>
      <c r="M7" s="38" t="s">
        <v>35</v>
      </c>
      <c r="N7" s="41" t="s">
        <v>39</v>
      </c>
      <c r="O7" s="26"/>
    </row>
    <row r="8" s="2" customFormat="1" customHeight="1" spans="1:15">
      <c r="A8" s="26">
        <v>3</v>
      </c>
      <c r="B8" s="27" t="s">
        <v>40</v>
      </c>
      <c r="C8" s="29" t="s">
        <v>41</v>
      </c>
      <c r="D8" s="23" t="s">
        <v>34</v>
      </c>
      <c r="E8" s="23">
        <v>2</v>
      </c>
      <c r="F8" s="28">
        <v>60</v>
      </c>
      <c r="G8" s="28">
        <v>85.0526315789474</v>
      </c>
      <c r="H8" s="25">
        <f t="shared" si="0"/>
        <v>1.45052631578947</v>
      </c>
      <c r="I8" s="25">
        <f t="shared" si="1"/>
        <v>5.86012631578948</v>
      </c>
      <c r="J8" s="25">
        <f t="shared" si="2"/>
        <v>13.7126955789474</v>
      </c>
      <c r="K8" s="25">
        <f t="shared" si="3"/>
        <v>166.075979789474</v>
      </c>
      <c r="L8" s="25">
        <f t="shared" si="4"/>
        <v>332.151959578947</v>
      </c>
      <c r="M8" s="41" t="s">
        <v>42</v>
      </c>
      <c r="N8" s="41" t="s">
        <v>43</v>
      </c>
      <c r="O8" s="26"/>
    </row>
    <row r="9" s="2" customFormat="1" customHeight="1" spans="1:15">
      <c r="A9" s="26">
        <v>4</v>
      </c>
      <c r="B9" s="27" t="s">
        <v>44</v>
      </c>
      <c r="C9" s="29" t="s">
        <v>45</v>
      </c>
      <c r="D9" s="23" t="s">
        <v>34</v>
      </c>
      <c r="E9" s="24">
        <v>2</v>
      </c>
      <c r="F9" s="28">
        <v>60</v>
      </c>
      <c r="G9" s="28">
        <v>170.105263157895</v>
      </c>
      <c r="H9" s="25">
        <f t="shared" si="0"/>
        <v>2.30105263157895</v>
      </c>
      <c r="I9" s="25">
        <f t="shared" si="1"/>
        <v>9.29625263157896</v>
      </c>
      <c r="J9" s="25">
        <f t="shared" si="2"/>
        <v>21.7532311578948</v>
      </c>
      <c r="K9" s="25">
        <f t="shared" si="3"/>
        <v>263.455799578948</v>
      </c>
      <c r="L9" s="25">
        <f t="shared" si="4"/>
        <v>526.911599157895</v>
      </c>
      <c r="M9" s="54" t="s">
        <v>42</v>
      </c>
      <c r="N9" s="54" t="s">
        <v>46</v>
      </c>
      <c r="O9" s="41" t="s">
        <v>47</v>
      </c>
    </row>
    <row r="10" s="2" customFormat="1" customHeight="1" spans="1:15">
      <c r="A10" s="26">
        <v>5</v>
      </c>
      <c r="B10" s="30" t="s">
        <v>48</v>
      </c>
      <c r="C10" s="31" t="s">
        <v>49</v>
      </c>
      <c r="D10" s="23" t="s">
        <v>50</v>
      </c>
      <c r="E10" s="23">
        <v>95</v>
      </c>
      <c r="F10" s="28">
        <v>1.2</v>
      </c>
      <c r="G10" s="28">
        <v>2.04126315789474</v>
      </c>
      <c r="H10" s="25">
        <f t="shared" si="0"/>
        <v>0.0324126315789474</v>
      </c>
      <c r="I10" s="25">
        <f t="shared" si="1"/>
        <v>0.130947031578947</v>
      </c>
      <c r="J10" s="25">
        <f t="shared" si="2"/>
        <v>0.306416053894737</v>
      </c>
      <c r="K10" s="25">
        <f t="shared" si="3"/>
        <v>3.71103887494737</v>
      </c>
      <c r="L10" s="25">
        <f t="shared" si="4"/>
        <v>352.54869312</v>
      </c>
      <c r="M10" s="41" t="s">
        <v>51</v>
      </c>
      <c r="N10" s="41" t="s">
        <v>48</v>
      </c>
      <c r="O10" s="26"/>
    </row>
    <row r="11" s="2" customFormat="1" customHeight="1" spans="1:15">
      <c r="A11" s="26">
        <v>6</v>
      </c>
      <c r="B11" s="30" t="s">
        <v>52</v>
      </c>
      <c r="C11" s="23" t="s">
        <v>53</v>
      </c>
      <c r="D11" s="23" t="s">
        <v>50</v>
      </c>
      <c r="E11" s="24">
        <v>15</v>
      </c>
      <c r="F11" s="28">
        <v>1.2</v>
      </c>
      <c r="G11" s="28">
        <v>2.58559999999999</v>
      </c>
      <c r="H11" s="25">
        <f t="shared" si="0"/>
        <v>0.0378559999999999</v>
      </c>
      <c r="I11" s="25">
        <f t="shared" si="1"/>
        <v>0.15293824</v>
      </c>
      <c r="J11" s="25">
        <f t="shared" si="2"/>
        <v>0.357875481599999</v>
      </c>
      <c r="K11" s="25">
        <f t="shared" si="3"/>
        <v>4.33426972159999</v>
      </c>
      <c r="L11" s="25">
        <f t="shared" si="4"/>
        <v>65.0140458239999</v>
      </c>
      <c r="M11" s="41" t="s">
        <v>42</v>
      </c>
      <c r="N11" s="41" t="s">
        <v>54</v>
      </c>
      <c r="O11" s="41"/>
    </row>
    <row r="12" s="2" customFormat="1" customHeight="1" spans="1:15">
      <c r="A12" s="26">
        <v>7</v>
      </c>
      <c r="B12" s="30" t="s">
        <v>55</v>
      </c>
      <c r="C12" s="23" t="s">
        <v>56</v>
      </c>
      <c r="D12" s="23" t="s">
        <v>50</v>
      </c>
      <c r="E12" s="24">
        <v>8</v>
      </c>
      <c r="F12" s="28">
        <v>2</v>
      </c>
      <c r="G12" s="28">
        <v>2.222</v>
      </c>
      <c r="H12" s="25">
        <f t="shared" si="0"/>
        <v>0.04222</v>
      </c>
      <c r="I12" s="25">
        <f t="shared" si="1"/>
        <v>0.1705688</v>
      </c>
      <c r="J12" s="25">
        <f t="shared" si="2"/>
        <v>0.399130992</v>
      </c>
      <c r="K12" s="25">
        <f t="shared" si="3"/>
        <v>4.833919792</v>
      </c>
      <c r="L12" s="25">
        <f t="shared" si="4"/>
        <v>38.671358336</v>
      </c>
      <c r="M12" s="41" t="s">
        <v>42</v>
      </c>
      <c r="N12" s="41" t="s">
        <v>55</v>
      </c>
      <c r="O12" s="41"/>
    </row>
    <row r="13" s="2" customFormat="1" customHeight="1" spans="1:15">
      <c r="A13" s="20" t="s">
        <v>57</v>
      </c>
      <c r="B13" s="21"/>
      <c r="C13" s="22"/>
      <c r="D13" s="23" t="s">
        <v>8</v>
      </c>
      <c r="E13" s="24"/>
      <c r="F13" s="25"/>
      <c r="G13" s="25"/>
      <c r="H13" s="25">
        <f t="shared" si="0"/>
        <v>0</v>
      </c>
      <c r="I13" s="25"/>
      <c r="J13" s="25"/>
      <c r="K13" s="25">
        <f t="shared" si="3"/>
        <v>0</v>
      </c>
      <c r="L13" s="53">
        <f>SUM(L14:L28)</f>
        <v>35249.3265912551</v>
      </c>
      <c r="M13" s="41"/>
      <c r="N13" s="41"/>
      <c r="O13" s="26"/>
    </row>
    <row r="14" s="2" customFormat="1" customHeight="1" spans="1:15">
      <c r="A14" s="32">
        <v>1</v>
      </c>
      <c r="B14" s="30" t="s">
        <v>58</v>
      </c>
      <c r="C14" s="33" t="s">
        <v>59</v>
      </c>
      <c r="D14" s="23" t="s">
        <v>34</v>
      </c>
      <c r="E14" s="24">
        <v>36</v>
      </c>
      <c r="F14" s="28">
        <v>5</v>
      </c>
      <c r="G14" s="28">
        <v>242.15053</v>
      </c>
      <c r="H14" s="25">
        <f t="shared" si="0"/>
        <v>2.4715053</v>
      </c>
      <c r="I14" s="25">
        <f>(H14+G14+F14)*$I$4</f>
        <v>9.984881412</v>
      </c>
      <c r="J14" s="25">
        <f>(I14+H14+G14+F14)*$J$4</f>
        <v>23.36462250408</v>
      </c>
      <c r="K14" s="25">
        <f t="shared" si="3"/>
        <v>282.97153921608</v>
      </c>
      <c r="L14" s="25">
        <f>E14*K14</f>
        <v>10186.9754117789</v>
      </c>
      <c r="M14" s="41" t="s">
        <v>60</v>
      </c>
      <c r="N14" s="41" t="s">
        <v>61</v>
      </c>
      <c r="O14" s="26"/>
    </row>
    <row r="15" s="2" customFormat="1" customHeight="1" spans="1:15">
      <c r="A15" s="32">
        <v>2</v>
      </c>
      <c r="B15" s="30" t="s">
        <v>62</v>
      </c>
      <c r="C15" s="23" t="s">
        <v>63</v>
      </c>
      <c r="D15" s="23" t="s">
        <v>34</v>
      </c>
      <c r="E15" s="24">
        <v>2</v>
      </c>
      <c r="F15" s="28">
        <v>80</v>
      </c>
      <c r="G15" s="28">
        <v>2082.95431</v>
      </c>
      <c r="H15" s="25">
        <f t="shared" ref="H15:H30" si="5">(F15+G15)*1%</f>
        <v>21.6295431</v>
      </c>
      <c r="I15" s="25">
        <f t="shared" ref="I15:I28" si="6">(H15+G15+F15)*$I$4</f>
        <v>87.383354124</v>
      </c>
      <c r="J15" s="25">
        <f t="shared" ref="J15:J28" si="7">(I15+H15+G15+F15)*$J$4</f>
        <v>204.47704865016</v>
      </c>
      <c r="K15" s="25">
        <f t="shared" ref="K15:K30" si="8">J15+I15+H15+G15+F15</f>
        <v>2476.44425587416</v>
      </c>
      <c r="L15" s="25">
        <f t="shared" ref="L15:L28" si="9">E15*K15</f>
        <v>4952.88851174832</v>
      </c>
      <c r="M15" s="41" t="s">
        <v>60</v>
      </c>
      <c r="N15" s="41" t="s">
        <v>64</v>
      </c>
      <c r="O15" s="26"/>
    </row>
    <row r="16" s="2" customFormat="1" customHeight="1" spans="1:15">
      <c r="A16" s="32">
        <v>3</v>
      </c>
      <c r="B16" s="30" t="s">
        <v>65</v>
      </c>
      <c r="C16" s="23" t="s">
        <v>66</v>
      </c>
      <c r="D16" s="23" t="s">
        <v>34</v>
      </c>
      <c r="E16" s="24">
        <v>2</v>
      </c>
      <c r="F16" s="28">
        <v>80</v>
      </c>
      <c r="G16" s="28">
        <v>2082.95431</v>
      </c>
      <c r="H16" s="25">
        <f t="shared" si="5"/>
        <v>21.6295431</v>
      </c>
      <c r="I16" s="25">
        <f t="shared" si="6"/>
        <v>87.383354124</v>
      </c>
      <c r="J16" s="25">
        <f t="shared" si="7"/>
        <v>204.47704865016</v>
      </c>
      <c r="K16" s="25">
        <f t="shared" si="8"/>
        <v>2476.44425587416</v>
      </c>
      <c r="L16" s="25">
        <f t="shared" si="9"/>
        <v>4952.88851174832</v>
      </c>
      <c r="M16" s="41" t="s">
        <v>60</v>
      </c>
      <c r="N16" s="41" t="s">
        <v>64</v>
      </c>
      <c r="O16" s="26"/>
    </row>
    <row r="17" s="2" customFormat="1" customHeight="1" spans="1:15">
      <c r="A17" s="32">
        <v>5</v>
      </c>
      <c r="B17" s="30" t="s">
        <v>67</v>
      </c>
      <c r="C17" s="23" t="s">
        <v>68</v>
      </c>
      <c r="D17" s="23" t="s">
        <v>34</v>
      </c>
      <c r="E17" s="24">
        <v>4</v>
      </c>
      <c r="F17" s="28">
        <v>30</v>
      </c>
      <c r="G17" s="28">
        <v>297.684210526316</v>
      </c>
      <c r="H17" s="25">
        <f t="shared" si="5"/>
        <v>3.27684210526316</v>
      </c>
      <c r="I17" s="25">
        <f t="shared" si="6"/>
        <v>13.2384421052632</v>
      </c>
      <c r="J17" s="25">
        <f t="shared" si="7"/>
        <v>30.9779545263158</v>
      </c>
      <c r="K17" s="25">
        <f t="shared" si="8"/>
        <v>375.177449263158</v>
      </c>
      <c r="L17" s="25">
        <f t="shared" si="9"/>
        <v>1500.70979705263</v>
      </c>
      <c r="M17" s="41" t="s">
        <v>60</v>
      </c>
      <c r="N17" s="41" t="s">
        <v>69</v>
      </c>
      <c r="O17" s="26"/>
    </row>
    <row r="18" s="2" customFormat="1" customHeight="1" spans="1:15">
      <c r="A18" s="32">
        <v>6</v>
      </c>
      <c r="B18" s="30" t="s">
        <v>70</v>
      </c>
      <c r="C18" s="23" t="s">
        <v>71</v>
      </c>
      <c r="D18" s="23" t="s">
        <v>72</v>
      </c>
      <c r="E18" s="24">
        <v>7</v>
      </c>
      <c r="F18" s="28">
        <v>5</v>
      </c>
      <c r="G18" s="28">
        <v>3.72105263157895</v>
      </c>
      <c r="H18" s="25">
        <f t="shared" si="5"/>
        <v>0.0872105263157895</v>
      </c>
      <c r="I18" s="25">
        <f t="shared" si="6"/>
        <v>0.35233052631579</v>
      </c>
      <c r="J18" s="25">
        <f t="shared" si="7"/>
        <v>0.824453431578948</v>
      </c>
      <c r="K18" s="25">
        <f t="shared" si="8"/>
        <v>9.98504711578948</v>
      </c>
      <c r="L18" s="25">
        <f t="shared" si="9"/>
        <v>69.8953298105263</v>
      </c>
      <c r="M18" s="41" t="s">
        <v>42</v>
      </c>
      <c r="N18" s="41" t="s">
        <v>70</v>
      </c>
      <c r="O18" s="26"/>
    </row>
    <row r="19" s="2" customFormat="1" customHeight="1" spans="1:15">
      <c r="A19" s="32">
        <v>7</v>
      </c>
      <c r="B19" s="30" t="s">
        <v>73</v>
      </c>
      <c r="C19" s="23" t="s">
        <v>74</v>
      </c>
      <c r="D19" s="23" t="s">
        <v>72</v>
      </c>
      <c r="E19" s="24">
        <v>4</v>
      </c>
      <c r="F19" s="28">
        <v>100</v>
      </c>
      <c r="G19" s="28">
        <v>150</v>
      </c>
      <c r="H19" s="25">
        <f t="shared" si="5"/>
        <v>2.5</v>
      </c>
      <c r="I19" s="25">
        <f t="shared" si="6"/>
        <v>10.1</v>
      </c>
      <c r="J19" s="25">
        <f t="shared" si="7"/>
        <v>23.634</v>
      </c>
      <c r="K19" s="25">
        <f t="shared" si="8"/>
        <v>286.234</v>
      </c>
      <c r="L19" s="25">
        <f t="shared" si="9"/>
        <v>1144.936</v>
      </c>
      <c r="M19" s="41" t="s">
        <v>42</v>
      </c>
      <c r="N19" s="41" t="s">
        <v>73</v>
      </c>
      <c r="O19" s="26"/>
    </row>
    <row r="20" s="2" customFormat="1" customHeight="1" spans="1:15">
      <c r="A20" s="32">
        <v>8</v>
      </c>
      <c r="B20" s="30" t="s">
        <v>75</v>
      </c>
      <c r="C20" s="23" t="s">
        <v>76</v>
      </c>
      <c r="D20" s="23" t="s">
        <v>72</v>
      </c>
      <c r="E20" s="24">
        <v>3</v>
      </c>
      <c r="F20" s="28">
        <v>120</v>
      </c>
      <c r="G20" s="28">
        <v>200</v>
      </c>
      <c r="H20" s="25">
        <f t="shared" si="5"/>
        <v>3.2</v>
      </c>
      <c r="I20" s="25">
        <f t="shared" si="6"/>
        <v>12.928</v>
      </c>
      <c r="J20" s="25">
        <f t="shared" si="7"/>
        <v>30.25152</v>
      </c>
      <c r="K20" s="25">
        <f t="shared" si="8"/>
        <v>366.37952</v>
      </c>
      <c r="L20" s="25">
        <f t="shared" si="9"/>
        <v>1099.13856</v>
      </c>
      <c r="M20" s="41" t="s">
        <v>42</v>
      </c>
      <c r="N20" s="41" t="s">
        <v>75</v>
      </c>
      <c r="O20" s="26"/>
    </row>
    <row r="21" s="2" customFormat="1" customHeight="1" spans="1:15">
      <c r="A21" s="32">
        <v>9</v>
      </c>
      <c r="B21" s="34" t="s">
        <v>77</v>
      </c>
      <c r="C21" s="35" t="s">
        <v>78</v>
      </c>
      <c r="D21" s="35" t="s">
        <v>34</v>
      </c>
      <c r="E21" s="36">
        <v>6</v>
      </c>
      <c r="F21" s="28">
        <v>20</v>
      </c>
      <c r="G21" s="28">
        <v>40</v>
      </c>
      <c r="H21" s="25">
        <f t="shared" si="5"/>
        <v>0.6</v>
      </c>
      <c r="I21" s="25">
        <f t="shared" si="6"/>
        <v>2.424</v>
      </c>
      <c r="J21" s="25">
        <f t="shared" si="7"/>
        <v>5.67216</v>
      </c>
      <c r="K21" s="25">
        <f t="shared" si="8"/>
        <v>68.69616</v>
      </c>
      <c r="L21" s="25">
        <f t="shared" si="9"/>
        <v>412.17696</v>
      </c>
      <c r="M21" s="41" t="s">
        <v>42</v>
      </c>
      <c r="N21" s="41" t="s">
        <v>77</v>
      </c>
      <c r="O21" s="26"/>
    </row>
    <row r="22" s="2" customFormat="1" customHeight="1" spans="1:15">
      <c r="A22" s="32">
        <v>10</v>
      </c>
      <c r="B22" s="34" t="s">
        <v>79</v>
      </c>
      <c r="C22" s="35" t="s">
        <v>80</v>
      </c>
      <c r="D22" s="35" t="s">
        <v>34</v>
      </c>
      <c r="E22" s="36">
        <v>8</v>
      </c>
      <c r="F22" s="28">
        <v>40</v>
      </c>
      <c r="G22" s="28">
        <v>31.8947368421053</v>
      </c>
      <c r="H22" s="25">
        <f t="shared" si="5"/>
        <v>0.718947368421053</v>
      </c>
      <c r="I22" s="25">
        <f t="shared" si="6"/>
        <v>2.90454736842105</v>
      </c>
      <c r="J22" s="25">
        <f t="shared" si="7"/>
        <v>6.79664084210527</v>
      </c>
      <c r="K22" s="25">
        <f t="shared" si="8"/>
        <v>82.3148724210527</v>
      </c>
      <c r="L22" s="25">
        <f t="shared" si="9"/>
        <v>658.518979368421</v>
      </c>
      <c r="M22" s="55" t="s">
        <v>42</v>
      </c>
      <c r="N22" s="55" t="s">
        <v>79</v>
      </c>
      <c r="O22" s="56"/>
    </row>
    <row r="23" s="2" customFormat="1" customHeight="1" spans="1:15">
      <c r="A23" s="32">
        <v>11</v>
      </c>
      <c r="B23" s="30" t="s">
        <v>81</v>
      </c>
      <c r="C23" s="35" t="s">
        <v>82</v>
      </c>
      <c r="D23" s="23" t="s">
        <v>83</v>
      </c>
      <c r="E23" s="24">
        <v>33</v>
      </c>
      <c r="F23" s="28">
        <v>8</v>
      </c>
      <c r="G23" s="28">
        <v>3.72105263157895</v>
      </c>
      <c r="H23" s="25">
        <f t="shared" si="5"/>
        <v>0.11721052631579</v>
      </c>
      <c r="I23" s="25">
        <f t="shared" si="6"/>
        <v>0.47353052631579</v>
      </c>
      <c r="J23" s="25">
        <f t="shared" si="7"/>
        <v>1.10806143157895</v>
      </c>
      <c r="K23" s="25">
        <f t="shared" si="8"/>
        <v>13.4198551157895</v>
      </c>
      <c r="L23" s="25">
        <f t="shared" si="9"/>
        <v>442.855218821053</v>
      </c>
      <c r="M23" s="41" t="s">
        <v>42</v>
      </c>
      <c r="N23" s="41" t="s">
        <v>81</v>
      </c>
      <c r="O23" s="26"/>
    </row>
    <row r="24" s="2" customFormat="1" customHeight="1" spans="1:15">
      <c r="A24" s="32">
        <v>12</v>
      </c>
      <c r="B24" s="30" t="s">
        <v>84</v>
      </c>
      <c r="C24" s="23" t="s">
        <v>85</v>
      </c>
      <c r="D24" s="23" t="s">
        <v>50</v>
      </c>
      <c r="E24" s="24">
        <v>765.87</v>
      </c>
      <c r="F24" s="28">
        <v>1.2</v>
      </c>
      <c r="G24" s="28">
        <v>1.11631578947369</v>
      </c>
      <c r="H24" s="25">
        <f t="shared" si="5"/>
        <v>0.0231631578947369</v>
      </c>
      <c r="I24" s="25">
        <f t="shared" si="6"/>
        <v>0.0935791578947371</v>
      </c>
      <c r="J24" s="25">
        <f t="shared" si="7"/>
        <v>0.218975229473685</v>
      </c>
      <c r="K24" s="25">
        <f t="shared" si="8"/>
        <v>2.65203333473685</v>
      </c>
      <c r="L24" s="25">
        <f t="shared" si="9"/>
        <v>2031.11277007491</v>
      </c>
      <c r="M24" s="41" t="s">
        <v>51</v>
      </c>
      <c r="N24" s="41" t="s">
        <v>84</v>
      </c>
      <c r="O24" s="26"/>
    </row>
    <row r="25" s="2" customFormat="1" customHeight="1" spans="1:15">
      <c r="A25" s="32">
        <v>13</v>
      </c>
      <c r="B25" s="37" t="s">
        <v>86</v>
      </c>
      <c r="C25" s="23" t="s">
        <v>87</v>
      </c>
      <c r="D25" s="23" t="s">
        <v>50</v>
      </c>
      <c r="E25" s="24">
        <v>1008.3</v>
      </c>
      <c r="F25" s="28">
        <v>1.2</v>
      </c>
      <c r="G25" s="28">
        <v>1.46715789473684</v>
      </c>
      <c r="H25" s="25">
        <f t="shared" si="5"/>
        <v>0.0266715789473684</v>
      </c>
      <c r="I25" s="25">
        <f t="shared" si="6"/>
        <v>0.107753178947368</v>
      </c>
      <c r="J25" s="25">
        <f t="shared" si="7"/>
        <v>0.252142438736842</v>
      </c>
      <c r="K25" s="25">
        <f t="shared" si="8"/>
        <v>3.05372509136842</v>
      </c>
      <c r="L25" s="25">
        <f t="shared" si="9"/>
        <v>3079.07100962678</v>
      </c>
      <c r="M25" s="41" t="s">
        <v>51</v>
      </c>
      <c r="N25" s="41" t="s">
        <v>88</v>
      </c>
      <c r="O25" s="26"/>
    </row>
    <row r="26" s="2" customFormat="1" customHeight="1" spans="1:15">
      <c r="A26" s="32">
        <v>14</v>
      </c>
      <c r="B26" s="30" t="s">
        <v>89</v>
      </c>
      <c r="C26" s="23" t="s">
        <v>90</v>
      </c>
      <c r="D26" s="23" t="s">
        <v>50</v>
      </c>
      <c r="E26" s="24">
        <v>1081</v>
      </c>
      <c r="F26" s="28">
        <v>1.2</v>
      </c>
      <c r="G26" s="28">
        <v>2.11568421052631</v>
      </c>
      <c r="H26" s="25">
        <f t="shared" si="5"/>
        <v>0.0331568421052631</v>
      </c>
      <c r="I26" s="25">
        <f t="shared" si="6"/>
        <v>0.133953642105263</v>
      </c>
      <c r="J26" s="25">
        <f t="shared" si="7"/>
        <v>0.313451522526315</v>
      </c>
      <c r="K26" s="25">
        <f t="shared" si="8"/>
        <v>3.79624621726315</v>
      </c>
      <c r="L26" s="25">
        <f t="shared" si="9"/>
        <v>4103.74216086147</v>
      </c>
      <c r="M26" s="41" t="s">
        <v>51</v>
      </c>
      <c r="N26" s="41" t="s">
        <v>89</v>
      </c>
      <c r="O26" s="26"/>
    </row>
    <row r="27" s="2" customFormat="1" customHeight="1" spans="1:15">
      <c r="A27" s="32">
        <v>15</v>
      </c>
      <c r="B27" s="30" t="s">
        <v>91</v>
      </c>
      <c r="C27" s="23" t="s">
        <v>92</v>
      </c>
      <c r="D27" s="23" t="s">
        <v>50</v>
      </c>
      <c r="E27" s="24">
        <v>73</v>
      </c>
      <c r="F27" s="28">
        <v>1.2</v>
      </c>
      <c r="G27" s="28">
        <v>3.95494736842105</v>
      </c>
      <c r="H27" s="25">
        <f t="shared" si="5"/>
        <v>0.0515494736842105</v>
      </c>
      <c r="I27" s="25">
        <f t="shared" si="6"/>
        <v>0.20825987368421</v>
      </c>
      <c r="J27" s="25">
        <f t="shared" si="7"/>
        <v>0.487328104421052</v>
      </c>
      <c r="K27" s="25">
        <f t="shared" si="8"/>
        <v>5.90208482021052</v>
      </c>
      <c r="L27" s="25">
        <f t="shared" si="9"/>
        <v>430.852191875368</v>
      </c>
      <c r="M27" s="41" t="s">
        <v>51</v>
      </c>
      <c r="N27" s="41" t="s">
        <v>91</v>
      </c>
      <c r="O27" s="26"/>
    </row>
    <row r="28" s="2" customFormat="1" customHeight="1" spans="1:15">
      <c r="A28" s="32">
        <v>16</v>
      </c>
      <c r="B28" s="30" t="s">
        <v>93</v>
      </c>
      <c r="C28" s="23" t="s">
        <v>94</v>
      </c>
      <c r="D28" s="23" t="s">
        <v>50</v>
      </c>
      <c r="E28" s="24">
        <v>45</v>
      </c>
      <c r="F28" s="28">
        <v>2</v>
      </c>
      <c r="G28" s="28">
        <v>1.56284210526316</v>
      </c>
      <c r="H28" s="25">
        <f t="shared" si="5"/>
        <v>0.0356284210526316</v>
      </c>
      <c r="I28" s="25">
        <f t="shared" si="6"/>
        <v>0.143938821052632</v>
      </c>
      <c r="J28" s="25">
        <f t="shared" si="7"/>
        <v>0.336816841263158</v>
      </c>
      <c r="K28" s="25">
        <f t="shared" si="8"/>
        <v>4.07922618863158</v>
      </c>
      <c r="L28" s="25">
        <f t="shared" si="9"/>
        <v>183.565178488421</v>
      </c>
      <c r="M28" s="41" t="s">
        <v>42</v>
      </c>
      <c r="N28" s="41" t="s">
        <v>93</v>
      </c>
      <c r="O28" s="26"/>
    </row>
    <row r="29" s="3" customFormat="1" customHeight="1" spans="1:15">
      <c r="A29" s="20" t="s">
        <v>95</v>
      </c>
      <c r="B29" s="21"/>
      <c r="C29" s="22"/>
      <c r="D29" s="23" t="s">
        <v>8</v>
      </c>
      <c r="E29" s="38"/>
      <c r="F29" s="39"/>
      <c r="G29" s="39"/>
      <c r="H29" s="25">
        <f t="shared" si="5"/>
        <v>0</v>
      </c>
      <c r="I29" s="39"/>
      <c r="J29" s="39"/>
      <c r="K29" s="25">
        <f t="shared" si="8"/>
        <v>0</v>
      </c>
      <c r="L29" s="53">
        <f>SUM(L30:L36)</f>
        <v>5656.94317584842</v>
      </c>
      <c r="M29" s="41"/>
      <c r="N29" s="41"/>
      <c r="O29" s="41"/>
    </row>
    <row r="30" s="3" customFormat="1" customHeight="1" spans="1:15">
      <c r="A30" s="24">
        <v>1</v>
      </c>
      <c r="B30" s="30" t="s">
        <v>96</v>
      </c>
      <c r="C30" s="23" t="s">
        <v>97</v>
      </c>
      <c r="D30" s="23" t="s">
        <v>34</v>
      </c>
      <c r="E30" s="24">
        <v>5</v>
      </c>
      <c r="F30" s="28">
        <v>50</v>
      </c>
      <c r="G30" s="28">
        <v>252.5</v>
      </c>
      <c r="H30" s="25">
        <f t="shared" si="5"/>
        <v>3.025</v>
      </c>
      <c r="I30" s="25">
        <f>(H30+G30+F30)*$I$4</f>
        <v>12.221</v>
      </c>
      <c r="J30" s="25">
        <f>(I30+H30+G30+F30)*$J$4</f>
        <v>28.59714</v>
      </c>
      <c r="K30" s="25">
        <f t="shared" si="8"/>
        <v>346.34314</v>
      </c>
      <c r="L30" s="25">
        <f>E30*K30</f>
        <v>1731.7157</v>
      </c>
      <c r="M30" s="57" t="s">
        <v>98</v>
      </c>
      <c r="N30" s="57" t="s">
        <v>99</v>
      </c>
      <c r="O30" s="58"/>
    </row>
    <row r="31" s="3" customFormat="1" customHeight="1" spans="1:15">
      <c r="A31" s="24">
        <v>2</v>
      </c>
      <c r="B31" s="30" t="s">
        <v>100</v>
      </c>
      <c r="C31" s="23" t="s">
        <v>101</v>
      </c>
      <c r="D31" s="23" t="s">
        <v>34</v>
      </c>
      <c r="E31" s="24">
        <v>2</v>
      </c>
      <c r="F31" s="28">
        <v>100</v>
      </c>
      <c r="G31" s="28">
        <v>280</v>
      </c>
      <c r="H31" s="25">
        <f t="shared" ref="H31:H42" si="10">(F31+G31)*1%</f>
        <v>3.8</v>
      </c>
      <c r="I31" s="25">
        <f t="shared" ref="I31:I36" si="11">(H31+G31+F31)*$I$4</f>
        <v>15.352</v>
      </c>
      <c r="J31" s="25">
        <f t="shared" ref="J31:J36" si="12">(I31+H31+G31+F31)*$J$4</f>
        <v>35.92368</v>
      </c>
      <c r="K31" s="25">
        <f t="shared" ref="K31:K42" si="13">J31+I31+H31+G31+F31</f>
        <v>435.07568</v>
      </c>
      <c r="L31" s="25">
        <f t="shared" ref="L31:L36" si="14">E31*K31</f>
        <v>870.15136</v>
      </c>
      <c r="M31" s="57" t="s">
        <v>98</v>
      </c>
      <c r="N31" s="57" t="s">
        <v>102</v>
      </c>
      <c r="O31" s="58"/>
    </row>
    <row r="32" s="3" customFormat="1" customHeight="1" spans="1:15">
      <c r="A32" s="24">
        <v>3</v>
      </c>
      <c r="B32" s="30" t="s">
        <v>103</v>
      </c>
      <c r="C32" s="23" t="s">
        <v>104</v>
      </c>
      <c r="D32" s="23" t="s">
        <v>105</v>
      </c>
      <c r="E32" s="24">
        <v>2</v>
      </c>
      <c r="F32" s="28">
        <v>80</v>
      </c>
      <c r="G32" s="28">
        <v>252.5</v>
      </c>
      <c r="H32" s="25">
        <f t="shared" si="10"/>
        <v>3.325</v>
      </c>
      <c r="I32" s="25">
        <f t="shared" si="11"/>
        <v>13.433</v>
      </c>
      <c r="J32" s="25">
        <f t="shared" si="12"/>
        <v>31.43322</v>
      </c>
      <c r="K32" s="25">
        <f t="shared" si="13"/>
        <v>380.69122</v>
      </c>
      <c r="L32" s="25">
        <f t="shared" si="14"/>
        <v>761.38244</v>
      </c>
      <c r="M32" s="57" t="s">
        <v>42</v>
      </c>
      <c r="N32" s="57" t="s">
        <v>103</v>
      </c>
      <c r="O32" s="58"/>
    </row>
    <row r="33" s="3" customFormat="1" customHeight="1" spans="1:15">
      <c r="A33" s="24">
        <v>4</v>
      </c>
      <c r="B33" s="30" t="s">
        <v>106</v>
      </c>
      <c r="C33" s="23" t="s">
        <v>107</v>
      </c>
      <c r="D33" s="23" t="s">
        <v>34</v>
      </c>
      <c r="E33" s="24">
        <v>2</v>
      </c>
      <c r="F33" s="28">
        <v>30</v>
      </c>
      <c r="G33" s="28">
        <v>45</v>
      </c>
      <c r="H33" s="25">
        <f t="shared" si="10"/>
        <v>0.75</v>
      </c>
      <c r="I33" s="25">
        <f t="shared" si="11"/>
        <v>3.03</v>
      </c>
      <c r="J33" s="25">
        <f t="shared" si="12"/>
        <v>7.0902</v>
      </c>
      <c r="K33" s="25">
        <f t="shared" si="13"/>
        <v>85.8702</v>
      </c>
      <c r="L33" s="25">
        <f t="shared" si="14"/>
        <v>171.7404</v>
      </c>
      <c r="M33" s="57" t="s">
        <v>42</v>
      </c>
      <c r="N33" s="57" t="s">
        <v>106</v>
      </c>
      <c r="O33" s="58"/>
    </row>
    <row r="34" s="2" customFormat="1" customHeight="1" spans="1:15">
      <c r="A34" s="24">
        <v>5</v>
      </c>
      <c r="B34" s="30" t="s">
        <v>86</v>
      </c>
      <c r="C34" s="23" t="s">
        <v>87</v>
      </c>
      <c r="D34" s="23" t="s">
        <v>50</v>
      </c>
      <c r="E34" s="40">
        <v>280</v>
      </c>
      <c r="F34" s="28">
        <v>1.2</v>
      </c>
      <c r="G34" s="28">
        <v>1.46715789473684</v>
      </c>
      <c r="H34" s="25">
        <f t="shared" si="10"/>
        <v>0.0266715789473684</v>
      </c>
      <c r="I34" s="25">
        <f t="shared" si="11"/>
        <v>0.107753178947368</v>
      </c>
      <c r="J34" s="25">
        <f t="shared" si="12"/>
        <v>0.252142438736842</v>
      </c>
      <c r="K34" s="25">
        <f t="shared" si="13"/>
        <v>3.05372509136842</v>
      </c>
      <c r="L34" s="25">
        <f t="shared" si="14"/>
        <v>855.043025583157</v>
      </c>
      <c r="M34" s="41" t="s">
        <v>51</v>
      </c>
      <c r="N34" s="41" t="s">
        <v>88</v>
      </c>
      <c r="O34" s="26"/>
    </row>
    <row r="35" s="2" customFormat="1" customHeight="1" spans="1:15">
      <c r="A35" s="24">
        <v>6</v>
      </c>
      <c r="B35" s="30" t="s">
        <v>89</v>
      </c>
      <c r="C35" s="23" t="s">
        <v>90</v>
      </c>
      <c r="D35" s="23" t="s">
        <v>50</v>
      </c>
      <c r="E35" s="40">
        <v>280</v>
      </c>
      <c r="F35" s="28">
        <v>1.2</v>
      </c>
      <c r="G35" s="28">
        <v>2.11568421052631</v>
      </c>
      <c r="H35" s="25">
        <f t="shared" si="10"/>
        <v>0.0331568421052631</v>
      </c>
      <c r="I35" s="25">
        <f t="shared" si="11"/>
        <v>0.133953642105263</v>
      </c>
      <c r="J35" s="25">
        <f t="shared" si="12"/>
        <v>0.313451522526315</v>
      </c>
      <c r="K35" s="25">
        <f t="shared" si="13"/>
        <v>3.79624621726315</v>
      </c>
      <c r="L35" s="25">
        <f t="shared" si="14"/>
        <v>1062.94894083368</v>
      </c>
      <c r="M35" s="41" t="s">
        <v>51</v>
      </c>
      <c r="N35" s="41" t="s">
        <v>89</v>
      </c>
      <c r="O35" s="26"/>
    </row>
    <row r="36" s="3" customFormat="1" customHeight="1" spans="1:15">
      <c r="A36" s="24">
        <v>7</v>
      </c>
      <c r="B36" s="30" t="s">
        <v>93</v>
      </c>
      <c r="C36" s="23" t="s">
        <v>94</v>
      </c>
      <c r="D36" s="23" t="s">
        <v>50</v>
      </c>
      <c r="E36" s="40">
        <v>50</v>
      </c>
      <c r="F36" s="28">
        <v>2</v>
      </c>
      <c r="G36" s="28">
        <v>1.56284210526316</v>
      </c>
      <c r="H36" s="25">
        <f t="shared" si="10"/>
        <v>0.0356284210526316</v>
      </c>
      <c r="I36" s="25">
        <f t="shared" si="11"/>
        <v>0.143938821052632</v>
      </c>
      <c r="J36" s="25">
        <f t="shared" si="12"/>
        <v>0.336816841263158</v>
      </c>
      <c r="K36" s="25">
        <f t="shared" si="13"/>
        <v>4.07922618863158</v>
      </c>
      <c r="L36" s="25">
        <f t="shared" si="14"/>
        <v>203.961309431579</v>
      </c>
      <c r="M36" s="57" t="s">
        <v>42</v>
      </c>
      <c r="N36" s="57" t="s">
        <v>93</v>
      </c>
      <c r="O36" s="58"/>
    </row>
    <row r="37" s="3" customFormat="1" customHeight="1" spans="1:15">
      <c r="A37" s="20" t="s">
        <v>108</v>
      </c>
      <c r="B37" s="21"/>
      <c r="C37" s="22"/>
      <c r="D37" s="23" t="s">
        <v>8</v>
      </c>
      <c r="E37" s="24"/>
      <c r="F37" s="25"/>
      <c r="G37" s="25"/>
      <c r="H37" s="25">
        <f t="shared" si="10"/>
        <v>0</v>
      </c>
      <c r="I37" s="25"/>
      <c r="J37" s="25"/>
      <c r="K37" s="25">
        <f t="shared" si="13"/>
        <v>0</v>
      </c>
      <c r="L37" s="53">
        <f>SUM(L38:L42)</f>
        <v>31371.8717158354</v>
      </c>
      <c r="M37" s="41"/>
      <c r="N37" s="41"/>
      <c r="O37" s="26"/>
    </row>
    <row r="38" s="3" customFormat="1" customHeight="1" spans="1:15">
      <c r="A38" s="26">
        <v>1</v>
      </c>
      <c r="B38" s="27" t="s">
        <v>109</v>
      </c>
      <c r="C38" s="23" t="s">
        <v>110</v>
      </c>
      <c r="D38" s="26" t="s">
        <v>111</v>
      </c>
      <c r="E38" s="24">
        <v>2</v>
      </c>
      <c r="F38" s="28">
        <v>80</v>
      </c>
      <c r="G38" s="28">
        <v>1050</v>
      </c>
      <c r="H38" s="25">
        <f t="shared" si="10"/>
        <v>11.3</v>
      </c>
      <c r="I38" s="25">
        <f>(H38+G38+F38)*$I$4</f>
        <v>45.652</v>
      </c>
      <c r="J38" s="25">
        <f>(I38+H38+G38+F38)*$J$4</f>
        <v>106.82568</v>
      </c>
      <c r="K38" s="25">
        <f t="shared" si="13"/>
        <v>1293.77768</v>
      </c>
      <c r="L38" s="25">
        <f>E38*K38</f>
        <v>2587.55536</v>
      </c>
      <c r="M38" s="57" t="s">
        <v>98</v>
      </c>
      <c r="N38" s="57" t="s">
        <v>112</v>
      </c>
      <c r="O38" s="58"/>
    </row>
    <row r="39" s="3" customFormat="1" customHeight="1" spans="1:15">
      <c r="A39" s="26">
        <v>2</v>
      </c>
      <c r="B39" s="27" t="s">
        <v>113</v>
      </c>
      <c r="C39" s="41"/>
      <c r="D39" s="26" t="s">
        <v>111</v>
      </c>
      <c r="E39" s="24">
        <v>36</v>
      </c>
      <c r="F39" s="42">
        <v>80</v>
      </c>
      <c r="G39" s="42">
        <v>600</v>
      </c>
      <c r="H39" s="25">
        <f t="shared" si="10"/>
        <v>6.8</v>
      </c>
      <c r="I39" s="25">
        <f>(H39+G39+F39)*$I$4</f>
        <v>27.472</v>
      </c>
      <c r="J39" s="25">
        <f>(I39+H39+G39+F39)*$J$4</f>
        <v>64.28448</v>
      </c>
      <c r="K39" s="25">
        <f t="shared" si="13"/>
        <v>778.55648</v>
      </c>
      <c r="L39" s="25">
        <f>E39*K39</f>
        <v>28028.03328</v>
      </c>
      <c r="M39" s="57" t="s">
        <v>98</v>
      </c>
      <c r="N39" s="57" t="s">
        <v>113</v>
      </c>
      <c r="O39" s="58"/>
    </row>
    <row r="40" s="3" customFormat="1" customHeight="1" spans="1:15">
      <c r="A40" s="26">
        <v>3</v>
      </c>
      <c r="B40" s="30" t="s">
        <v>114</v>
      </c>
      <c r="C40" s="31" t="s">
        <v>115</v>
      </c>
      <c r="D40" s="23" t="s">
        <v>50</v>
      </c>
      <c r="E40" s="24">
        <v>85</v>
      </c>
      <c r="F40" s="28">
        <v>1.2</v>
      </c>
      <c r="G40" s="28">
        <v>5.61180000000001</v>
      </c>
      <c r="H40" s="25">
        <f t="shared" si="10"/>
        <v>0.0681180000000001</v>
      </c>
      <c r="I40" s="25">
        <f>(H40+G40+F40)*$I$4</f>
        <v>0.27519672</v>
      </c>
      <c r="J40" s="25">
        <f>(I40+H40+G40+F40)*$J$4</f>
        <v>0.643960324800001</v>
      </c>
      <c r="K40" s="25">
        <f t="shared" si="13"/>
        <v>7.79907504480001</v>
      </c>
      <c r="L40" s="25">
        <f>E40*K40</f>
        <v>662.921378808001</v>
      </c>
      <c r="M40" s="57" t="s">
        <v>51</v>
      </c>
      <c r="N40" s="57" t="s">
        <v>114</v>
      </c>
      <c r="O40" s="58"/>
    </row>
    <row r="41" s="3" customFormat="1" customHeight="1" spans="1:15">
      <c r="A41" s="26">
        <v>4</v>
      </c>
      <c r="B41" s="30" t="s">
        <v>116</v>
      </c>
      <c r="C41" s="23" t="s">
        <v>117</v>
      </c>
      <c r="D41" s="23" t="s">
        <v>50</v>
      </c>
      <c r="E41" s="24">
        <v>6</v>
      </c>
      <c r="F41" s="42">
        <v>1.2</v>
      </c>
      <c r="G41" s="42">
        <v>3.5</v>
      </c>
      <c r="H41" s="25">
        <f t="shared" si="10"/>
        <v>0.047</v>
      </c>
      <c r="I41" s="25">
        <f>(H41+G41+F41)*$I$4</f>
        <v>0.18988</v>
      </c>
      <c r="J41" s="25">
        <f>(I41+H41+G41+F41)*$J$4</f>
        <v>0.4443192</v>
      </c>
      <c r="K41" s="25">
        <f t="shared" si="13"/>
        <v>5.3811992</v>
      </c>
      <c r="L41" s="25">
        <f>E41*K41</f>
        <v>32.2871952</v>
      </c>
      <c r="M41" s="57" t="s">
        <v>51</v>
      </c>
      <c r="N41" s="57" t="s">
        <v>116</v>
      </c>
      <c r="O41" s="58"/>
    </row>
    <row r="42" s="3" customFormat="1" customHeight="1" spans="1:15">
      <c r="A42" s="26">
        <v>5</v>
      </c>
      <c r="B42" s="30" t="s">
        <v>86</v>
      </c>
      <c r="C42" s="23" t="s">
        <v>118</v>
      </c>
      <c r="D42" s="23" t="s">
        <v>50</v>
      </c>
      <c r="E42" s="24">
        <v>20</v>
      </c>
      <c r="F42" s="28">
        <v>1.2</v>
      </c>
      <c r="G42" s="28">
        <v>1.46715789473684</v>
      </c>
      <c r="H42" s="25">
        <f t="shared" si="10"/>
        <v>0.0266715789473684</v>
      </c>
      <c r="I42" s="25">
        <f>(H42+G42+F42)*$I$4</f>
        <v>0.107753178947368</v>
      </c>
      <c r="J42" s="25">
        <f>(I42+H42+G42+F42)*$J$4</f>
        <v>0.252142438736842</v>
      </c>
      <c r="K42" s="25">
        <f t="shared" si="13"/>
        <v>3.05372509136842</v>
      </c>
      <c r="L42" s="25">
        <f>E42*K42</f>
        <v>61.0745018273684</v>
      </c>
      <c r="M42" s="57" t="s">
        <v>51</v>
      </c>
      <c r="N42" s="57" t="s">
        <v>88</v>
      </c>
      <c r="O42" s="58"/>
    </row>
    <row r="43" s="2" customFormat="1" ht="31" customHeight="1" spans="1:15">
      <c r="A43" s="20" t="s">
        <v>119</v>
      </c>
      <c r="B43" s="21"/>
      <c r="C43" s="43"/>
      <c r="D43" s="23" t="s">
        <v>8</v>
      </c>
      <c r="E43" s="23"/>
      <c r="F43" s="44"/>
      <c r="G43" s="44"/>
      <c r="H43" s="25"/>
      <c r="I43" s="25"/>
      <c r="J43" s="25"/>
      <c r="K43" s="25"/>
      <c r="L43" s="53">
        <f>L5+L13+L29+L37</f>
        <v>75471.0957345491</v>
      </c>
      <c r="M43" s="41"/>
      <c r="N43" s="41"/>
      <c r="O43" s="26"/>
    </row>
  </sheetData>
  <mergeCells count="19">
    <mergeCell ref="A1:M1"/>
    <mergeCell ref="F2:J2"/>
    <mergeCell ref="A5:C5"/>
    <mergeCell ref="A13:C13"/>
    <mergeCell ref="A29:C29"/>
    <mergeCell ref="A37:C37"/>
    <mergeCell ref="A43:C43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O2:O4"/>
    <mergeCell ref="M2:N4"/>
  </mergeCell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栾川山水文苑S7项目一期智能化工程汇总表</vt:lpstr>
      <vt:lpstr>22#楼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Cerlia</cp:lastModifiedBy>
  <dcterms:created xsi:type="dcterms:W3CDTF">2006-09-16T00:00:00Z</dcterms:created>
  <cp:lastPrinted>2016-12-11T16:15:00Z</cp:lastPrinted>
  <dcterms:modified xsi:type="dcterms:W3CDTF">2024-12-26T01:40:45Z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33330BE7B4FF47A9A5E5C7CE85F04E47_13</vt:lpwstr>
  </property>
</Properties>
</file>