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 activeTab="1"/>
  </bookViews>
  <sheets>
    <sheet name="2资料存档目录" sheetId="1" r:id="rId1"/>
    <sheet name="3工程结算汇总表" sheetId="3" r:id="rId2"/>
    <sheet name="4结算明细汇总表" sheetId="9" r:id="rId3"/>
    <sheet name="Sheet1" sheetId="10" r:id="rId4"/>
  </sheets>
  <definedNames>
    <definedName name="_xlnm.Print_Area" localSheetId="0">'2资料存档目录'!$A$1:$F$18</definedName>
    <definedName name="_xlnm.Print_Area" localSheetId="1">'3工程结算汇总表'!$A$1:$H$34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<sst xmlns="http://schemas.openxmlformats.org/spreadsheetml/2006/main" count="178" uniqueCount="128">
  <si>
    <t>洛宁山水文苑项目临时围挡及临时大门工程合同结算资料存档目录</t>
  </si>
  <si>
    <t>序号</t>
  </si>
  <si>
    <t>名称</t>
  </si>
  <si>
    <t>份/页</t>
  </si>
  <si>
    <t>页码</t>
  </si>
  <si>
    <t>原件/复印件</t>
  </si>
  <si>
    <t>备注</t>
  </si>
  <si>
    <t>洛宁山水文苑项目临时围挡及临时大门工程合同结算审批表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</si>
  <si>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</si>
  <si>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</si>
  <si>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</si>
  <si>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</si>
  <si>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</si>
  <si>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</si>
  <si>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</si>
  <si>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</si>
  <si>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</si>
  <si>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</si>
  <si>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</si>
  <si>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</si>
  <si>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</si>
  <si>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</si>
  <si>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</si>
  <si>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</si>
  <si>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</si>
  <si>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</si>
  <si>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工程往来账目明细</t>
  </si>
  <si>
    <t>第9页</t>
  </si>
  <si>
    <t>工程结算工作交接单</t>
  </si>
  <si>
    <t>第10页</t>
  </si>
  <si>
    <t>水电费结清证明那</t>
  </si>
  <si>
    <t>第11页</t>
  </si>
  <si>
    <t>验收单</t>
  </si>
  <si>
    <t>1份7页</t>
  </si>
  <si>
    <t>第12-18页</t>
  </si>
  <si>
    <t>约谈记录</t>
  </si>
  <si>
    <t>第19-20页</t>
  </si>
  <si>
    <t>合同审批</t>
  </si>
  <si>
    <t>1份8页</t>
  </si>
  <si>
    <t>第21-28页</t>
  </si>
  <si>
    <t>造价师：</t>
  </si>
  <si>
    <t>日期：</t>
  </si>
  <si>
    <t>洛宁山水文苑项目临时围挡及临时大门工程合同结算汇总表</t>
  </si>
  <si>
    <t xml:space="preserve">合同编号：LNSSWY-QQ-073                                 合同金额：195156.79元 </t>
  </si>
  <si>
    <t>合同名称：洛宁山水文苑项目临时围挡及临时大门工程合同</t>
  </si>
  <si>
    <t>甲    方：洛阳浩德浩康置业有限公司</t>
  </si>
  <si>
    <t>乙    方：洛阳星立建筑劳务分包有限责任公司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</si>
  <si>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</si>
  <si>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</si>
  <si>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</si>
  <si>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</si>
  <si>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</si>
  <si>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</si>
  <si>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</si>
  <si>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</si>
  <si>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</si>
  <si>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</si>
  <si>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</si>
  <si>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</si>
  <si>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</si>
  <si>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</si>
  <si>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</si>
  <si>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</si>
  <si>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</si>
  <si>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</si>
  <si>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</si>
  <si>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</si>
  <si>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</si>
  <si>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</si>
  <si>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</si>
  <si>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</si>
  <si>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</si>
  <si>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</si>
  <si>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</si>
  <si>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</si>
  <si>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</si>
  <si>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</si>
  <si>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</si>
  <si>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</si>
  <si>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</si>
  <si>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</si>
  <si>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洛宁山水文苑项目临时围挡及临时大门工程合同结算明细</t>
  </si>
  <si>
    <t>工作内容</t>
  </si>
  <si>
    <t>单位</t>
  </si>
  <si>
    <t>工程量
a</t>
  </si>
  <si>
    <r>
      <rPr>
        <b/>
        <sz val="9"/>
        <rFont val="宋体"/>
        <charset val="134"/>
      </rPr>
      <t>含</t>
    </r>
    <r>
      <rPr>
        <b/>
        <u/>
        <sz val="9"/>
        <rFont val="宋体"/>
        <charset val="134"/>
      </rPr>
      <t>3%</t>
    </r>
    <r>
      <rPr>
        <b/>
        <sz val="9"/>
        <rFont val="宋体"/>
        <charset val="134"/>
      </rPr>
      <t>税固定综合单价(元)
b</t>
    </r>
  </si>
  <si>
    <t>含税合价(元)
c=a*b</t>
  </si>
  <si>
    <t>临时大门</t>
  </si>
  <si>
    <t>道牙拆除</t>
  </si>
  <si>
    <t>1、破坏性拆除原有道牙及道牙基础
2、含垃圾清运
3、成活价，包含与之相关的所有一切费用</t>
  </si>
  <si>
    <t>m</t>
  </si>
  <si>
    <t>苗木拆除</t>
  </si>
  <si>
    <t>1、拆除原有苗木
2、含垃圾清运
3、成活价，包含与之相关的所有一切费用</t>
  </si>
  <si>
    <t>m2</t>
  </si>
  <si>
    <t>回填土</t>
  </si>
  <si>
    <t>1、土方由甲方提供
2、现场运土运距约500米~600米，综合考虑</t>
  </si>
  <si>
    <t>m3</t>
  </si>
  <si>
    <t xml:space="preserve"> </t>
  </si>
  <si>
    <t>场地整平</t>
  </si>
  <si>
    <t>1、场地整平
2、成活价，包含与之相关的所有一切费用</t>
  </si>
  <si>
    <t>浇筑砼路面</t>
  </si>
  <si>
    <t>1、200mm厚C25混凝土路面
2、含面层收面
3、混凝土拌合料要求：符合规范要求
4、模板安拆费用计入综合单价，支模方式综合考虑
5、其它满足规范和设计图纸要求
6、成活价，包含与之相关的所有一切费用</t>
  </si>
  <si>
    <t>围挡拆除</t>
  </si>
  <si>
    <t>1、原有围挡局部切割拆除、围挡草皮拆除
2、含垃圾清运
3、成活价，包含与之相关的所有一切费用</t>
  </si>
  <si>
    <t>新建围挡及临时大门</t>
  </si>
  <si>
    <t>1、新建2.5m高围挡，8cm*8cm*1.2mm立柱，4cm*6cm*1.2mm横撑，5*5cm*1.2mm斜撑，0.3mm彩钢板
2、含8m宽临时隐形门
3、含隐形门五金、门把手、配件、地插、门锁等
4、含膨胀螺丝、预埋件等
5、 成活价，包含与之相关的所有一切费用</t>
  </si>
  <si>
    <t>临时围挡</t>
  </si>
  <si>
    <t>新建2.05m地上围挡</t>
  </si>
  <si>
    <t>1、新建2.05m地上围挡
2、38mm*58mm*1.2mm方管立柱(间隔4m)，38mm*38mm*1.2mm方管横杆(三道)，38mm*58mm*1.2mm斜撑(间隔8m)，0.3mm彩钢板
3、含膨胀螺丝、预埋件等
4、成活价，包含与之相关的所有一切费用</t>
  </si>
  <si>
    <t>做法详见图纸</t>
  </si>
  <si>
    <t>新建2.05m地下围挡</t>
  </si>
  <si>
    <t>1、新建2.05m地下围挡
2、38mm*58mm*1.2mm方管立柱(间隔4m)，38mm*38mm*1.2mm方管横杆(三道)，0.3mm彩钢板
3、含膨胀螺丝、预埋件等
4、成活价，包含与之相关的所有一切费用</t>
  </si>
  <si>
    <t>砖砌基础</t>
  </si>
  <si>
    <t>1、200厚/240厚砖砌基础、370厚砖柱
2、成活价，包含与之相关的所有一切费用</t>
  </si>
  <si>
    <t>砖砌基础抹灰</t>
  </si>
  <si>
    <t>1、20厚1:2水泥砂浆抹灰
2、成活价，包含与之相关的所有一切费用</t>
  </si>
  <si>
    <t>合同外增加项</t>
  </si>
  <si>
    <t>元</t>
  </si>
  <si>
    <t>道牙拆除市政挪树</t>
  </si>
  <si>
    <t>挖掘机1台，运输板车1辆、人工4个</t>
  </si>
  <si>
    <t>项</t>
  </si>
  <si>
    <t>围挡加固</t>
  </si>
  <si>
    <t>1、围挡增加斜撑
2、围挡极端天气后维修</t>
  </si>
  <si>
    <t>增加混凝土墩子</t>
  </si>
  <si>
    <t>1、规格500*500*500
2、混凝土墩子：c25砼</t>
  </si>
  <si>
    <t>协商价格</t>
  </si>
  <si>
    <t>合计</t>
  </si>
  <si>
    <t>最终结算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</si>
</sst>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#,##0.00&quot;元&quot;"/>
    <numFmt numFmtId="179" formatCode="0_ "/>
  </numFmts>
  <fonts count="60"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u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6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4" borderId="5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6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42" fillId="33" borderId="0" applyNumberFormat="0" applyBorder="0" applyAlignment="0" applyProtection="0">
      <alignment vertical="center"/>
    </xf>
    <xf numFmtId="176" fontId="43" fillId="34" borderId="10" applyNumberFormat="0" applyAlignment="0" applyProtection="0">
      <alignment vertical="center"/>
    </xf>
    <xf numFmtId="176" fontId="42" fillId="35" borderId="0" applyNumberFormat="0" applyBorder="0" applyAlignment="0" applyProtection="0">
      <alignment vertical="center"/>
    </xf>
    <xf numFmtId="176" fontId="42" fillId="36" borderId="0" applyNumberFormat="0" applyBorder="0" applyAlignment="0" applyProtection="0">
      <alignment vertical="center"/>
    </xf>
    <xf numFmtId="176" fontId="42" fillId="37" borderId="0" applyNumberFormat="0" applyBorder="0" applyAlignment="0" applyProtection="0">
      <alignment vertical="center"/>
    </xf>
    <xf numFmtId="176" fontId="44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45" fillId="38" borderId="0" applyNumberFormat="0" applyBorder="0" applyAlignment="0" applyProtection="0">
      <alignment vertical="center"/>
    </xf>
    <xf numFmtId="176" fontId="42" fillId="39" borderId="0" applyNumberFormat="0" applyBorder="0" applyAlignment="0" applyProtection="0">
      <alignment vertical="center"/>
    </xf>
    <xf numFmtId="176" fontId="42" fillId="36" borderId="0" applyNumberFormat="0" applyBorder="0" applyAlignment="0" applyProtection="0">
      <alignment vertical="center"/>
    </xf>
    <xf numFmtId="176" fontId="42" fillId="38" borderId="0" applyNumberFormat="0" applyBorder="0" applyAlignment="0" applyProtection="0">
      <alignment vertical="center"/>
    </xf>
    <xf numFmtId="176" fontId="46" fillId="34" borderId="11" applyNumberFormat="0" applyAlignment="0" applyProtection="0">
      <alignment vertical="center"/>
    </xf>
    <xf numFmtId="176" fontId="0" fillId="0" borderId="0">
      <alignment vertical="center"/>
    </xf>
    <xf numFmtId="176" fontId="42" fillId="39" borderId="0" applyNumberFormat="0" applyBorder="0" applyAlignment="0" applyProtection="0">
      <alignment vertical="center"/>
    </xf>
    <xf numFmtId="176" fontId="47" fillId="40" borderId="0" applyNumberFormat="0" applyBorder="0" applyAlignment="0" applyProtection="0">
      <alignment vertical="center"/>
    </xf>
    <xf numFmtId="176" fontId="42" fillId="35" borderId="0" applyNumberFormat="0" applyBorder="0" applyAlignment="0" applyProtection="0">
      <alignment vertical="center"/>
    </xf>
    <xf numFmtId="176" fontId="42" fillId="33" borderId="0" applyNumberFormat="0" applyBorder="0" applyAlignment="0" applyProtection="0">
      <alignment vertical="center"/>
    </xf>
    <xf numFmtId="176" fontId="42" fillId="37" borderId="0" applyNumberFormat="0" applyBorder="0" applyAlignment="0" applyProtection="0">
      <alignment vertical="center"/>
    </xf>
    <xf numFmtId="176" fontId="46" fillId="34" borderId="11" applyNumberFormat="0" applyAlignment="0" applyProtection="0">
      <alignment vertical="center"/>
    </xf>
    <xf numFmtId="176" fontId="42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42" fillId="41" borderId="0" applyNumberFormat="0" applyBorder="0" applyAlignment="0" applyProtection="0">
      <alignment vertical="center"/>
    </xf>
    <xf numFmtId="176" fontId="42" fillId="41" borderId="0" applyNumberFormat="0" applyBorder="0" applyAlignment="0" applyProtection="0">
      <alignment vertical="center"/>
    </xf>
    <xf numFmtId="176" fontId="42" fillId="42" borderId="0" applyNumberFormat="0" applyBorder="0" applyAlignment="0" applyProtection="0">
      <alignment vertical="center"/>
    </xf>
    <xf numFmtId="176" fontId="42" fillId="42" borderId="0" applyNumberFormat="0" applyBorder="0" applyAlignment="0" applyProtection="0">
      <alignment vertical="center"/>
    </xf>
    <xf numFmtId="176" fontId="42" fillId="38" borderId="0" applyNumberFormat="0" applyBorder="0" applyAlignment="0" applyProtection="0">
      <alignment vertical="center"/>
    </xf>
    <xf numFmtId="176" fontId="42" fillId="43" borderId="0" applyNumberFormat="0" applyBorder="0" applyAlignment="0" applyProtection="0">
      <alignment vertical="center"/>
    </xf>
    <xf numFmtId="176" fontId="43" fillId="34" borderId="10" applyNumberFormat="0" applyAlignment="0" applyProtection="0">
      <alignment vertical="center"/>
    </xf>
    <xf numFmtId="176" fontId="42" fillId="43" borderId="0" applyNumberFormat="0" applyBorder="0" applyAlignment="0" applyProtection="0">
      <alignment vertical="center"/>
    </xf>
    <xf numFmtId="176" fontId="42" fillId="39" borderId="0" applyNumberFormat="0" applyBorder="0" applyAlignment="0" applyProtection="0">
      <alignment vertical="center"/>
    </xf>
    <xf numFmtId="176" fontId="48" fillId="44" borderId="12" applyNumberFormat="0" applyAlignment="0" applyProtection="0">
      <alignment vertical="center"/>
    </xf>
    <xf numFmtId="176" fontId="42" fillId="36" borderId="0" applyNumberFormat="0" applyBorder="0" applyAlignment="0" applyProtection="0">
      <alignment vertical="center"/>
    </xf>
    <xf numFmtId="176" fontId="42" fillId="36" borderId="0" applyNumberFormat="0" applyBorder="0" applyAlignment="0" applyProtection="0">
      <alignment vertical="center"/>
    </xf>
    <xf numFmtId="176" fontId="42" fillId="45" borderId="0" applyNumberFormat="0" applyBorder="0" applyAlignment="0" applyProtection="0">
      <alignment vertical="center"/>
    </xf>
    <xf numFmtId="176" fontId="47" fillId="40" borderId="0" applyNumberFormat="0" applyBorder="0" applyAlignment="0" applyProtection="0">
      <alignment vertical="center"/>
    </xf>
    <xf numFmtId="176" fontId="42" fillId="45" borderId="0" applyNumberFormat="0" applyBorder="0" applyAlignment="0" applyProtection="0">
      <alignment vertical="center"/>
    </xf>
    <xf numFmtId="176" fontId="45" fillId="46" borderId="0" applyNumberFormat="0" applyBorder="0" applyAlignment="0" applyProtection="0">
      <alignment vertical="center"/>
    </xf>
    <xf numFmtId="176" fontId="45" fillId="46" borderId="0" applyNumberFormat="0" applyBorder="0" applyAlignment="0" applyProtection="0">
      <alignment vertical="center"/>
    </xf>
    <xf numFmtId="176" fontId="45" fillId="38" borderId="0" applyNumberFormat="0" applyBorder="0" applyAlignment="0" applyProtection="0">
      <alignment vertical="center"/>
    </xf>
    <xf numFmtId="176" fontId="0" fillId="0" borderId="0">
      <alignment vertical="center"/>
    </xf>
    <xf numFmtId="176" fontId="45" fillId="43" borderId="0" applyNumberFormat="0" applyBorder="0" applyAlignment="0" applyProtection="0">
      <alignment vertical="center"/>
    </xf>
    <xf numFmtId="176" fontId="45" fillId="43" borderId="0" applyNumberFormat="0" applyBorder="0" applyAlignment="0" applyProtection="0">
      <alignment vertical="center"/>
    </xf>
    <xf numFmtId="176" fontId="45" fillId="47" borderId="0" applyNumberFormat="0" applyBorder="0" applyAlignment="0" applyProtection="0">
      <alignment vertical="center"/>
    </xf>
    <xf numFmtId="176" fontId="45" fillId="47" borderId="0" applyNumberFormat="0" applyBorder="0" applyAlignment="0" applyProtection="0">
      <alignment vertical="center"/>
    </xf>
    <xf numFmtId="176" fontId="45" fillId="48" borderId="0" applyNumberFormat="0" applyBorder="0" applyAlignment="0" applyProtection="0">
      <alignment vertical="center"/>
    </xf>
    <xf numFmtId="176" fontId="45" fillId="48" borderId="0" applyNumberFormat="0" applyBorder="0" applyAlignment="0" applyProtection="0">
      <alignment vertical="center"/>
    </xf>
    <xf numFmtId="176" fontId="45" fillId="49" borderId="0" applyNumberFormat="0" applyBorder="0" applyAlignment="0" applyProtection="0">
      <alignment vertical="center"/>
    </xf>
    <xf numFmtId="176" fontId="45" fillId="49" borderId="0" applyNumberFormat="0" applyBorder="0" applyAlignment="0" applyProtection="0">
      <alignment vertical="center"/>
    </xf>
    <xf numFmtId="176" fontId="49" fillId="0" borderId="13" applyNumberFormat="0" applyFill="0" applyAlignment="0" applyProtection="0">
      <alignment vertical="center"/>
    </xf>
    <xf numFmtId="176" fontId="49" fillId="0" borderId="13" applyNumberFormat="0" applyFill="0" applyAlignment="0" applyProtection="0">
      <alignment vertical="center"/>
    </xf>
    <xf numFmtId="176" fontId="50" fillId="0" borderId="14" applyNumberFormat="0" applyFill="0" applyAlignment="0" applyProtection="0">
      <alignment vertical="center"/>
    </xf>
    <xf numFmtId="176" fontId="50" fillId="0" borderId="14" applyNumberFormat="0" applyFill="0" applyAlignment="0" applyProtection="0">
      <alignment vertical="center"/>
    </xf>
    <xf numFmtId="176" fontId="51" fillId="0" borderId="15" applyNumberFormat="0" applyFill="0" applyAlignment="0" applyProtection="0">
      <alignment vertical="center"/>
    </xf>
    <xf numFmtId="176" fontId="51" fillId="0" borderId="15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4" fillId="0" borderId="0" applyNumberFormat="0" applyFill="0" applyBorder="0" applyAlignment="0" applyProtection="0">
      <alignment vertical="center"/>
    </xf>
    <xf numFmtId="176" fontId="54" fillId="35" borderId="0" applyNumberFormat="0" applyBorder="0" applyAlignment="0" applyProtection="0">
      <alignment vertical="center"/>
    </xf>
    <xf numFmtId="176" fontId="54" fillId="35" borderId="0" applyNumberFormat="0" applyBorder="0" applyAlignment="0" applyProtection="0">
      <alignment vertical="center"/>
    </xf>
    <xf numFmtId="176" fontId="55" fillId="0" borderId="16" applyNumberFormat="0" applyFill="0" applyAlignment="0" applyProtection="0">
      <alignment vertical="center"/>
    </xf>
    <xf numFmtId="176" fontId="55" fillId="0" borderId="16" applyNumberFormat="0" applyFill="0" applyAlignment="0" applyProtection="0">
      <alignment vertical="center"/>
    </xf>
    <xf numFmtId="176" fontId="48" fillId="44" borderId="12" applyNumberFormat="0" applyAlignment="0" applyProtection="0">
      <alignment vertical="center"/>
    </xf>
    <xf numFmtId="176" fontId="56" fillId="0" borderId="0" applyNumberFormat="0" applyFill="0" applyBorder="0" applyAlignment="0" applyProtection="0">
      <alignment vertical="center"/>
    </xf>
    <xf numFmtId="176" fontId="56" fillId="0" borderId="0" applyNumberFormat="0" applyFill="0" applyBorder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45" fillId="50" borderId="0" applyNumberFormat="0" applyBorder="0" applyAlignment="0" applyProtection="0">
      <alignment vertical="center"/>
    </xf>
    <xf numFmtId="176" fontId="45" fillId="50" borderId="0" applyNumberFormat="0" applyBorder="0" applyAlignment="0" applyProtection="0">
      <alignment vertical="center"/>
    </xf>
    <xf numFmtId="176" fontId="45" fillId="51" borderId="0" applyNumberFormat="0" applyBorder="0" applyAlignment="0" applyProtection="0">
      <alignment vertical="center"/>
    </xf>
    <xf numFmtId="176" fontId="45" fillId="51" borderId="0" applyNumberFormat="0" applyBorder="0" applyAlignment="0" applyProtection="0">
      <alignment vertical="center"/>
    </xf>
    <xf numFmtId="176" fontId="45" fillId="52" borderId="0" applyNumberFormat="0" applyBorder="0" applyAlignment="0" applyProtection="0">
      <alignment vertical="center"/>
    </xf>
    <xf numFmtId="176" fontId="45" fillId="52" borderId="0" applyNumberFormat="0" applyBorder="0" applyAlignment="0" applyProtection="0">
      <alignment vertical="center"/>
    </xf>
    <xf numFmtId="176" fontId="45" fillId="47" borderId="0" applyNumberFormat="0" applyBorder="0" applyAlignment="0" applyProtection="0">
      <alignment vertical="center"/>
    </xf>
    <xf numFmtId="176" fontId="45" fillId="47" borderId="0" applyNumberFormat="0" applyBorder="0" applyAlignment="0" applyProtection="0">
      <alignment vertical="center"/>
    </xf>
    <xf numFmtId="176" fontId="45" fillId="48" borderId="0" applyNumberFormat="0" applyBorder="0" applyAlignment="0" applyProtection="0">
      <alignment vertical="center"/>
    </xf>
    <xf numFmtId="176" fontId="45" fillId="48" borderId="0" applyNumberFormat="0" applyBorder="0" applyAlignment="0" applyProtection="0">
      <alignment vertical="center"/>
    </xf>
    <xf numFmtId="176" fontId="45" fillId="53" borderId="0" applyNumberFormat="0" applyBorder="0" applyAlignment="0" applyProtection="0">
      <alignment vertical="center"/>
    </xf>
    <xf numFmtId="176" fontId="45" fillId="53" borderId="0" applyNumberFormat="0" applyBorder="0" applyAlignment="0" applyProtection="0">
      <alignment vertical="center"/>
    </xf>
    <xf numFmtId="176" fontId="58" fillId="42" borderId="10" applyNumberFormat="0" applyAlignment="0" applyProtection="0">
      <alignment vertical="center"/>
    </xf>
    <xf numFmtId="176" fontId="58" fillId="42" borderId="10" applyNumberFormat="0" applyAlignment="0" applyProtection="0">
      <alignment vertical="center"/>
    </xf>
    <xf numFmtId="176" fontId="0" fillId="54" borderId="18" applyNumberFormat="0" applyFont="0" applyAlignment="0" applyProtection="0">
      <alignment vertical="center"/>
    </xf>
    <xf numFmtId="176" fontId="0" fillId="54" borderId="18" applyNumberFormat="0" applyFont="0" applyAlignment="0" applyProtection="0">
      <alignment vertical="center"/>
    </xf>
  </cellStyleXfs>
  <cellXfs count="57">
    <xf numFmtId="176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112" applyNumberFormat="1" applyFont="1" applyFill="1" applyBorder="1" applyAlignment="1">
      <alignment horizontal="center" vertical="center" wrapText="1"/>
    </xf>
    <xf numFmtId="177" fontId="4" fillId="0" borderId="1" xfId="11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11" fillId="0" borderId="0" xfId="0" applyFont="1" applyAlignment="1">
      <alignment horizontal="center" vertical="center"/>
    </xf>
    <xf numFmtId="176" fontId="12" fillId="0" borderId="0" xfId="0" applyFont="1" applyAlignment="1">
      <alignment horizontal="left" vertical="center" wrapText="1"/>
    </xf>
    <xf numFmtId="176" fontId="12" fillId="0" borderId="0" xfId="0" applyFont="1" applyBorder="1" applyAlignment="1">
      <alignment horizontal="left" vertical="center" wrapText="1"/>
    </xf>
    <xf numFmtId="176" fontId="13" fillId="0" borderId="1" xfId="0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top" wrapText="1"/>
    </xf>
    <xf numFmtId="176" fontId="14" fillId="0" borderId="1" xfId="0" applyFont="1" applyBorder="1" applyAlignment="1">
      <alignment horizontal="center" vertical="center" wrapText="1"/>
    </xf>
    <xf numFmtId="176" fontId="14" fillId="0" borderId="1" xfId="0" applyFont="1" applyBorder="1" applyAlignment="1">
      <alignment horizontal="justify" vertical="top" wrapText="1"/>
    </xf>
    <xf numFmtId="177" fontId="15" fillId="0" borderId="1" xfId="0" applyNumberFormat="1" applyFont="1" applyBorder="1" applyAlignment="1">
      <alignment horizontal="justify" vertical="top" wrapText="1"/>
    </xf>
    <xf numFmtId="176" fontId="15" fillId="0" borderId="1" xfId="0" applyFont="1" applyBorder="1" applyAlignment="1">
      <alignment horizontal="justify" vertical="top" wrapText="1"/>
    </xf>
    <xf numFmtId="178" fontId="15" fillId="0" borderId="1" xfId="0" applyNumberFormat="1" applyFont="1" applyBorder="1" applyAlignment="1">
      <alignment horizontal="justify" vertical="top" wrapText="1"/>
    </xf>
    <xf numFmtId="176" fontId="12" fillId="0" borderId="1" xfId="0" applyNumberFormat="1" applyFont="1" applyBorder="1" applyAlignment="1">
      <alignment horizontal="left" vertical="top" wrapText="1"/>
    </xf>
    <xf numFmtId="176" fontId="16" fillId="0" borderId="0" xfId="0" applyFont="1" applyAlignment="1">
      <alignment vertical="center" wrapText="1"/>
    </xf>
    <xf numFmtId="176" fontId="17" fillId="0" borderId="0" xfId="0" applyFont="1" applyAlignment="1">
      <alignment horizontal="left" vertical="center"/>
    </xf>
    <xf numFmtId="176" fontId="14" fillId="0" borderId="0" xfId="0" applyFont="1" applyAlignment="1">
      <alignment horizontal="justify" vertical="center"/>
    </xf>
    <xf numFmtId="176" fontId="14" fillId="0" borderId="0" xfId="0" applyFont="1" applyAlignment="1">
      <alignment horizontal="left" vertical="center" wrapText="1"/>
    </xf>
    <xf numFmtId="176" fontId="18" fillId="0" borderId="0" xfId="0" applyFont="1">
      <alignment vertical="center"/>
    </xf>
    <xf numFmtId="176" fontId="19" fillId="0" borderId="0" xfId="0" applyFont="1" applyFill="1" applyBorder="1" applyAlignment="1">
      <alignment vertical="center"/>
    </xf>
    <xf numFmtId="176" fontId="19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vertical="center" wrapText="1"/>
    </xf>
    <xf numFmtId="176" fontId="0" fillId="0" borderId="0" xfId="0" applyAlignment="1">
      <alignment horizontal="left" vertical="center" wrapText="1"/>
    </xf>
    <xf numFmtId="176" fontId="20" fillId="0" borderId="0" xfId="0" applyFont="1" applyAlignment="1">
      <alignment horizontal="center" vertical="center" wrapText="1"/>
    </xf>
    <xf numFmtId="176" fontId="20" fillId="0" borderId="0" xfId="0" applyFont="1" applyAlignment="1">
      <alignment vertical="center" wrapText="1"/>
    </xf>
    <xf numFmtId="176" fontId="20" fillId="0" borderId="1" xfId="0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6" fontId="6" fillId="0" borderId="1" xfId="22" applyFont="1" applyFill="1" applyBorder="1" applyAlignment="1">
      <alignment vertical="center" wrapText="1"/>
    </xf>
    <xf numFmtId="176" fontId="6" fillId="0" borderId="1" xfId="22" applyFont="1" applyFill="1" applyBorder="1" applyAlignment="1">
      <alignment horizontal="center" vertical="center" wrapText="1"/>
    </xf>
    <xf numFmtId="176" fontId="18" fillId="0" borderId="0" xfId="0" applyFont="1" applyAlignment="1">
      <alignment vertical="center" wrapText="1"/>
    </xf>
    <xf numFmtId="176" fontId="21" fillId="0" borderId="0" xfId="0" applyFont="1" applyAlignment="1">
      <alignment vertical="center" wrapText="1"/>
    </xf>
    <xf numFmtId="176" fontId="21" fillId="0" borderId="0" xfId="0" applyFont="1" applyFill="1" applyBorder="1" applyAlignment="1">
      <alignment vertical="center" wrapText="1"/>
    </xf>
    <xf numFmtId="176" fontId="22" fillId="0" borderId="0" xfId="0" applyFont="1" applyFill="1" applyBorder="1" applyAlignment="1">
      <alignment vertical="center" wrapText="1"/>
    </xf>
    <xf numFmtId="176" fontId="21" fillId="0" borderId="0" xfId="0" applyFont="1" applyFill="1" applyAlignment="1">
      <alignment vertical="center" wrapText="1"/>
    </xf>
    <xf numFmtId="176" fontId="22" fillId="0" borderId="0" xfId="0" applyFont="1" applyFill="1" applyAlignment="1">
      <alignment vertical="center" wrapText="1"/>
    </xf>
    <xf numFmtId="176" fontId="0" fillId="0" borderId="1" xfId="0" applyBorder="1" applyAlignment="1">
      <alignment horizontal="left" vertical="top" wrapText="1"/>
    </xf>
    <xf numFmtId="176" fontId="19" fillId="0" borderId="0" xfId="0" applyFont="1" applyFill="1" applyBorder="1" applyAlignment="1">
      <alignment vertical="center" wrapText="1"/>
    </xf>
    <xf numFmtId="176" fontId="19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186690</xdr:colOff>
      <xdr:row>46</xdr:row>
      <xdr:rowOff>103505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9" b="50521"/>
        <a:stretch>
          <a:fillRect/>
        </a:stretch>
      </xdr:blipFill>
      <xdr:spPr>
        <a:xfrm>
          <a:off x="9525" y="9525"/>
          <a:ext cx="2920365" cy="841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248285</xdr:colOff>
      <xdr:row>0</xdr:row>
      <xdr:rowOff>17145</xdr:rowOff>
    </xdr:from>
    <xdr:to>
      <xdr:col>8</xdr:col>
      <xdr:colOff>352425</xdr:colOff>
      <xdr:row>11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91485" y="17145"/>
          <a:ext cx="2847340" cy="2135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12</xdr:row>
      <xdr:rowOff>132715</xdr:rowOff>
    </xdr:from>
    <xdr:to>
      <xdr:col>9</xdr:col>
      <xdr:colOff>0</xdr:colOff>
      <xdr:row>26</xdr:row>
      <xdr:rowOff>28575</xdr:rowOff>
    </xdr:to>
    <xdr:pic>
      <xdr:nvPicPr>
        <xdr:cNvPr id="4" name="图片 3" descr="055a8a5c24b215293665bf44f2ea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33065" y="2304415"/>
          <a:ext cx="3239135" cy="2429510"/>
        </a:xfrm>
        <a:prstGeom prst="rect">
          <a:avLst/>
        </a:prstGeom>
      </xdr:spPr>
    </xdr:pic>
    <xdr:clientData/>
  </xdr:twoCellAnchor>
  <xdr:twoCellAnchor editAs="oneCell">
    <xdr:from>
      <xdr:col>4</xdr:col>
      <xdr:colOff>182880</xdr:colOff>
      <xdr:row>26</xdr:row>
      <xdr:rowOff>141605</xdr:rowOff>
    </xdr:from>
    <xdr:to>
      <xdr:col>8</xdr:col>
      <xdr:colOff>628650</xdr:colOff>
      <xdr:row>40</xdr:row>
      <xdr:rowOff>0</xdr:rowOff>
    </xdr:to>
    <xdr:pic>
      <xdr:nvPicPr>
        <xdr:cNvPr id="5" name="图片 4" descr="7250af695d98f3193199f79dda06ec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26080" y="4846955"/>
          <a:ext cx="3188970" cy="2392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H9" sqref="H9"/>
    </sheetView>
  </sheetViews>
  <sheetFormatPr defaultColWidth="9" defaultRowHeight="14.25"/>
  <cols>
    <col min="1" max="1" width="7.25" style="39" customWidth="1"/>
    <col min="2" max="2" width="40" style="40" customWidth="1"/>
    <col min="3" max="3" width="8.875" style="39" customWidth="1"/>
    <col min="4" max="4" width="9.625" style="39" customWidth="1"/>
    <col min="5" max="5" width="11" style="40" customWidth="1"/>
    <col min="6" max="6" width="6.5" style="41" customWidth="1"/>
    <col min="7" max="7" width="8.5" style="40" customWidth="1"/>
    <col min="8" max="12" width="9" style="40"/>
  </cols>
  <sheetData>
    <row r="1" ht="57.95" customHeight="1" spans="1:9">
      <c r="A1" s="42" t="s">
        <v>0</v>
      </c>
      <c r="B1" s="42"/>
      <c r="C1" s="42"/>
      <c r="D1" s="42"/>
      <c r="E1" s="42"/>
      <c r="F1" s="42"/>
      <c r="G1" s="43"/>
      <c r="H1" s="43"/>
      <c r="I1" s="43"/>
    </row>
    <row r="2" ht="30.75" customHeight="1" spans="1:6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</row>
    <row r="3" s="36" customFormat="1" ht="36" customHeight="1" spans="1:12">
      <c r="A3" s="45">
        <v>1</v>
      </c>
      <c r="B3" s="46" t="s">
        <v>7</v>
      </c>
      <c r="C3" s="47" t="s">
        <v>8</v>
      </c>
      <c r="D3" s="47" t="s">
        <v>9</v>
      </c>
      <c r="E3" s="46" t="s">
        <v>10</v>
      </c>
      <c r="F3" s="46"/>
      <c r="G3" s="48"/>
      <c r="H3" s="48"/>
      <c r="I3" s="48"/>
      <c r="J3" s="48"/>
      <c r="K3" s="48"/>
      <c r="L3" s="48"/>
    </row>
    <row r="4" s="36" customFormat="1" ht="27" customHeight="1" spans="1:12">
      <c r="A4" s="45">
        <v>2</v>
      </c>
      <c r="B4" s="46" t="s">
        <v>11</v>
      </c>
      <c r="C4" s="47" t="s">
        <v>8</v>
      </c>
      <c r="D4" s="47" t="s">
        <v>12</v>
      </c>
      <c r="E4" s="46" t="s">
        <v>10</v>
      </c>
      <c r="F4" s="46"/>
      <c r="G4" s="48"/>
      <c r="H4" s="48"/>
      <c r="I4" s="48"/>
      <c r="J4" s="48"/>
      <c r="K4" s="48"/>
      <c r="L4" s="48"/>
    </row>
    <row r="5" s="36" customFormat="1" ht="27" customHeight="1" spans="1:12">
      <c r="A5" s="45">
        <v>3</v>
      </c>
      <c r="B5" s="46" t="s">
        <v>13</v>
      </c>
      <c r="C5" s="47" t="s">
        <v>14</v>
      </c>
      <c r="D5" s="47" t="s">
        <v>15</v>
      </c>
      <c r="E5" s="46" t="s">
        <v>10</v>
      </c>
      <c r="F5" s="46"/>
      <c r="G5" s="48"/>
      <c r="H5" s="48"/>
      <c r="I5" s="48"/>
      <c r="J5" s="48"/>
      <c r="K5" s="48"/>
      <c r="L5" s="48"/>
    </row>
    <row r="6" s="36" customFormat="1" ht="27" customHeight="1" spans="1:12">
      <c r="A6" s="45">
        <v>4</v>
      </c>
      <c r="B6" s="46" t="s">
        <v>16</v>
      </c>
      <c r="C6" s="47" t="s">
        <v>8</v>
      </c>
      <c r="D6" s="47" t="s">
        <v>17</v>
      </c>
      <c r="E6" s="46" t="s">
        <v>10</v>
      </c>
      <c r="F6" s="46"/>
      <c r="G6" s="48"/>
      <c r="H6" s="48"/>
      <c r="I6" s="48"/>
      <c r="J6" s="48"/>
      <c r="K6" s="48"/>
      <c r="L6" s="48"/>
    </row>
    <row r="7" s="36" customFormat="1" ht="27" customHeight="1" spans="1:12">
      <c r="A7" s="45">
        <v>5</v>
      </c>
      <c r="B7" s="46" t="s">
        <v>18</v>
      </c>
      <c r="C7" s="47" t="s">
        <v>8</v>
      </c>
      <c r="D7" s="47" t="s">
        <v>19</v>
      </c>
      <c r="E7" s="46" t="s">
        <v>10</v>
      </c>
      <c r="F7" s="46"/>
      <c r="G7" s="48"/>
      <c r="H7" s="48"/>
      <c r="I7" s="48"/>
      <c r="J7" s="48"/>
      <c r="K7" s="48"/>
      <c r="L7" s="48"/>
    </row>
    <row r="8" s="36" customFormat="1" ht="32.1" customHeight="1" spans="1:12">
      <c r="A8" s="45">
        <v>6</v>
      </c>
      <c r="B8" s="46" t="s">
        <v>20</v>
      </c>
      <c r="C8" s="47" t="s">
        <v>8</v>
      </c>
      <c r="D8" s="47" t="s">
        <v>21</v>
      </c>
      <c r="E8" s="46" t="s">
        <v>10</v>
      </c>
      <c r="F8" s="46"/>
      <c r="G8" s="49"/>
      <c r="H8" s="48"/>
      <c r="I8" s="48"/>
      <c r="J8" s="48"/>
      <c r="K8" s="48"/>
      <c r="L8" s="48"/>
    </row>
    <row r="9" s="36" customFormat="1" ht="32.1" customHeight="1" spans="1:12">
      <c r="A9" s="45">
        <v>7</v>
      </c>
      <c r="B9" s="46" t="s">
        <v>22</v>
      </c>
      <c r="C9" s="47" t="s">
        <v>8</v>
      </c>
      <c r="D9" s="47" t="s">
        <v>23</v>
      </c>
      <c r="E9" s="46" t="s">
        <v>10</v>
      </c>
      <c r="F9" s="46"/>
      <c r="G9" s="49"/>
      <c r="H9" s="48"/>
      <c r="I9" s="48"/>
      <c r="J9" s="48"/>
      <c r="K9" s="48"/>
      <c r="L9" s="48"/>
    </row>
    <row r="10" s="37" customFormat="1" ht="32.1" customHeight="1" spans="1:12">
      <c r="A10" s="45">
        <v>8</v>
      </c>
      <c r="B10" s="46" t="s">
        <v>24</v>
      </c>
      <c r="C10" s="47" t="s">
        <v>8</v>
      </c>
      <c r="D10" s="47" t="s">
        <v>25</v>
      </c>
      <c r="E10" s="46" t="s">
        <v>10</v>
      </c>
      <c r="F10" s="46"/>
      <c r="G10" s="50"/>
      <c r="H10" s="51"/>
      <c r="I10" s="55"/>
      <c r="J10" s="55"/>
      <c r="K10" s="55"/>
      <c r="L10" s="55"/>
    </row>
    <row r="11" s="38" customFormat="1" ht="32.1" customHeight="1" spans="1:12">
      <c r="A11" s="45">
        <v>9</v>
      </c>
      <c r="B11" s="46" t="s">
        <v>26</v>
      </c>
      <c r="C11" s="47" t="s">
        <v>8</v>
      </c>
      <c r="D11" s="47" t="s">
        <v>27</v>
      </c>
      <c r="E11" s="46" t="s">
        <v>10</v>
      </c>
      <c r="F11" s="46"/>
      <c r="G11" s="52"/>
      <c r="H11" s="53"/>
      <c r="I11" s="56"/>
      <c r="J11" s="56"/>
      <c r="K11" s="56"/>
      <c r="L11" s="56"/>
    </row>
    <row r="12" s="38" customFormat="1" ht="32.1" customHeight="1" spans="1:12">
      <c r="A12" s="45">
        <v>10</v>
      </c>
      <c r="B12" s="46" t="s">
        <v>28</v>
      </c>
      <c r="C12" s="47" t="s">
        <v>8</v>
      </c>
      <c r="D12" s="47" t="s">
        <v>29</v>
      </c>
      <c r="E12" s="46" t="s">
        <v>10</v>
      </c>
      <c r="F12" s="46"/>
      <c r="G12" s="52"/>
      <c r="H12" s="53"/>
      <c r="I12" s="56"/>
      <c r="J12" s="56"/>
      <c r="K12" s="56"/>
      <c r="L12" s="56"/>
    </row>
    <row r="13" s="38" customFormat="1" ht="32.1" customHeight="1" spans="1:12">
      <c r="A13" s="45">
        <v>11</v>
      </c>
      <c r="B13" s="46" t="s">
        <v>30</v>
      </c>
      <c r="C13" s="47" t="s">
        <v>8</v>
      </c>
      <c r="D13" s="47" t="s">
        <v>31</v>
      </c>
      <c r="E13" s="46" t="s">
        <v>10</v>
      </c>
      <c r="F13" s="46"/>
      <c r="G13" s="52"/>
      <c r="H13" s="53"/>
      <c r="I13" s="56"/>
      <c r="J13" s="56"/>
      <c r="K13" s="56"/>
      <c r="L13" s="56"/>
    </row>
    <row r="14" s="38" customFormat="1" ht="32.1" customHeight="1" spans="1:12">
      <c r="A14" s="45">
        <v>12</v>
      </c>
      <c r="B14" s="46" t="s">
        <v>32</v>
      </c>
      <c r="C14" s="47" t="s">
        <v>33</v>
      </c>
      <c r="D14" s="47" t="s">
        <v>34</v>
      </c>
      <c r="E14" s="46" t="s">
        <v>10</v>
      </c>
      <c r="F14" s="46"/>
      <c r="G14" s="52"/>
      <c r="H14" s="53"/>
      <c r="I14" s="56"/>
      <c r="J14" s="56"/>
      <c r="K14" s="56"/>
      <c r="L14" s="56"/>
    </row>
    <row r="15" s="38" customFormat="1" ht="32.1" customHeight="1" spans="1:12">
      <c r="A15" s="45">
        <v>13</v>
      </c>
      <c r="B15" s="46" t="s">
        <v>35</v>
      </c>
      <c r="C15" s="47" t="s">
        <v>14</v>
      </c>
      <c r="D15" s="47" t="s">
        <v>36</v>
      </c>
      <c r="E15" s="46" t="s">
        <v>10</v>
      </c>
      <c r="F15" s="46"/>
      <c r="G15" s="52"/>
      <c r="H15" s="53"/>
      <c r="I15" s="56"/>
      <c r="J15" s="56"/>
      <c r="K15" s="56"/>
      <c r="L15" s="56"/>
    </row>
    <row r="16" s="38" customFormat="1" ht="32.1" customHeight="1" spans="1:12">
      <c r="A16" s="45">
        <v>14</v>
      </c>
      <c r="B16" s="46" t="s">
        <v>37</v>
      </c>
      <c r="C16" s="47" t="s">
        <v>38</v>
      </c>
      <c r="D16" s="47" t="s">
        <v>39</v>
      </c>
      <c r="E16" s="46" t="s">
        <v>10</v>
      </c>
      <c r="F16" s="46"/>
      <c r="G16" s="52"/>
      <c r="H16" s="53"/>
      <c r="I16" s="56"/>
      <c r="J16" s="56"/>
      <c r="K16" s="56"/>
      <c r="L16" s="56"/>
    </row>
    <row r="17" ht="33.95" customHeight="1" spans="1:6">
      <c r="A17" s="54" t="s">
        <v>40</v>
      </c>
      <c r="B17" s="54"/>
      <c r="C17" s="54" t="s">
        <v>41</v>
      </c>
      <c r="D17" s="54"/>
      <c r="E17" s="54"/>
      <c r="F17" s="54"/>
    </row>
    <row r="18" ht="26.1" customHeight="1" spans="1:6">
      <c r="A18" s="54"/>
      <c r="B18" s="54"/>
      <c r="C18" s="54"/>
      <c r="D18" s="54"/>
      <c r="E18" s="54"/>
      <c r="F18" s="54"/>
    </row>
    <row r="33" ht="43.5" customHeight="1"/>
  </sheetData>
  <mergeCells count="3">
    <mergeCell ref="A1:F1"/>
    <mergeCell ref="A17:B18"/>
    <mergeCell ref="C17:F1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3" workbookViewId="0">
      <selection activeCell="H7" sqref="H7"/>
    </sheetView>
  </sheetViews>
  <sheetFormatPr defaultColWidth="9" defaultRowHeight="14.25" outlineLevelCol="7"/>
  <cols>
    <col min="3" max="3" width="3.25" customWidth="1"/>
    <col min="4" max="4" width="9.25" customWidth="1"/>
    <col min="5" max="5" width="13.875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21" t="s">
        <v>42</v>
      </c>
      <c r="B1" s="21"/>
      <c r="C1" s="21"/>
      <c r="D1" s="21"/>
      <c r="E1" s="21"/>
      <c r="F1" s="21"/>
      <c r="G1" s="21"/>
      <c r="H1" s="21"/>
    </row>
    <row r="2" ht="31.9" customHeight="1" spans="1:8">
      <c r="A2" s="22" t="s">
        <v>43</v>
      </c>
      <c r="B2" s="22"/>
      <c r="C2" s="22"/>
      <c r="D2" s="22"/>
      <c r="E2" s="22"/>
      <c r="F2" s="22"/>
      <c r="G2" s="22"/>
      <c r="H2" s="22"/>
    </row>
    <row r="3" ht="23.25" customHeight="1" spans="1:8">
      <c r="A3" s="22" t="s">
        <v>44</v>
      </c>
      <c r="B3" s="22"/>
      <c r="C3" s="22"/>
      <c r="D3" s="22"/>
      <c r="E3" s="22"/>
      <c r="F3" s="22"/>
      <c r="G3" s="22"/>
      <c r="H3" s="22"/>
    </row>
    <row r="4" ht="25.5" customHeight="1" spans="1:8">
      <c r="A4" s="22" t="s">
        <v>45</v>
      </c>
      <c r="B4" s="22"/>
      <c r="C4" s="22"/>
      <c r="D4" s="22"/>
      <c r="E4" s="22"/>
      <c r="F4" s="22"/>
      <c r="G4" s="22"/>
      <c r="H4" s="22"/>
    </row>
    <row r="5" ht="30" customHeight="1" spans="1:8">
      <c r="A5" s="23" t="s">
        <v>46</v>
      </c>
      <c r="B5" s="23"/>
      <c r="C5" s="23"/>
      <c r="D5" s="23"/>
      <c r="E5" s="23"/>
      <c r="F5" s="23"/>
      <c r="G5" s="23"/>
      <c r="H5" s="23"/>
    </row>
    <row r="6" ht="20.25" customHeight="1" spans="1:8">
      <c r="A6" s="24" t="s">
        <v>1</v>
      </c>
      <c r="B6" s="25" t="s">
        <v>47</v>
      </c>
      <c r="C6" s="25"/>
      <c r="D6" s="25"/>
      <c r="E6" s="25" t="s">
        <v>48</v>
      </c>
      <c r="F6" s="25" t="s">
        <v>49</v>
      </c>
      <c r="G6" s="25" t="s">
        <v>50</v>
      </c>
      <c r="H6" s="25" t="s">
        <v>51</v>
      </c>
    </row>
    <row r="7" ht="20.25" customHeight="1" spans="1:8">
      <c r="A7" s="26" t="s">
        <v>52</v>
      </c>
      <c r="B7" s="27" t="s">
        <v>53</v>
      </c>
      <c r="C7" s="27"/>
      <c r="D7" s="27"/>
      <c r="E7" s="28">
        <f>E8+E9+E10+E11</f>
        <v>0</v>
      </c>
      <c r="F7" s="28">
        <v>0</v>
      </c>
      <c r="G7" s="28">
        <f>G8+G9+G10+G11</f>
        <v>0</v>
      </c>
      <c r="H7" s="28">
        <f>H8+H102+H10+H9+H11+H12</f>
        <v>116000</v>
      </c>
    </row>
    <row r="8" ht="20.25" customHeight="1" spans="1:8">
      <c r="A8" s="28">
        <v>1.1</v>
      </c>
      <c r="B8" s="29" t="s">
        <v>54</v>
      </c>
      <c r="C8" s="29"/>
      <c r="D8" s="29"/>
      <c r="E8" s="28">
        <v>0</v>
      </c>
      <c r="F8" s="28">
        <v>0</v>
      </c>
      <c r="G8" s="28">
        <v>0</v>
      </c>
      <c r="H8" s="28">
        <f>'4结算明细汇总表'!G12+'4结算明细汇总表'!G13+'4结算明细汇总表'!G14+'4结算明细汇总表'!G15</f>
        <v>111712.17</v>
      </c>
    </row>
    <row r="9" ht="20.25" customHeight="1" spans="1:8">
      <c r="A9" s="28">
        <v>1.2</v>
      </c>
      <c r="B9" s="29" t="s">
        <v>55</v>
      </c>
      <c r="C9" s="29"/>
      <c r="D9" s="29"/>
      <c r="E9" s="28">
        <v>0</v>
      </c>
      <c r="F9" s="28">
        <v>0</v>
      </c>
      <c r="G9" s="28">
        <v>0</v>
      </c>
      <c r="H9" s="28">
        <f>'4结算明细汇总表'!G17+'4结算明细汇总表'!G18+'4结算明细汇总表'!G19</f>
        <v>4357.5</v>
      </c>
    </row>
    <row r="10" ht="20.25" customHeight="1" spans="1:8">
      <c r="A10" s="28">
        <v>1.3</v>
      </c>
      <c r="B10" s="29" t="s">
        <v>56</v>
      </c>
      <c r="C10" s="29"/>
      <c r="D10" s="29"/>
      <c r="E10" s="28">
        <v>0</v>
      </c>
      <c r="F10" s="28">
        <v>0</v>
      </c>
      <c r="G10" s="28">
        <v>0</v>
      </c>
      <c r="H10" s="29"/>
    </row>
    <row r="11" ht="20.25" customHeight="1" spans="1:8">
      <c r="A11" s="28">
        <v>1.4</v>
      </c>
      <c r="B11" s="29" t="s">
        <v>57</v>
      </c>
      <c r="C11" s="29"/>
      <c r="D11" s="29"/>
      <c r="E11" s="28">
        <v>0</v>
      </c>
      <c r="F11" s="28">
        <v>0</v>
      </c>
      <c r="G11" s="28">
        <v>0</v>
      </c>
      <c r="H11" s="28"/>
    </row>
    <row r="12" ht="20.25" customHeight="1" spans="1:8">
      <c r="A12" s="28">
        <v>1.5</v>
      </c>
      <c r="B12" s="29" t="s">
        <v>58</v>
      </c>
      <c r="C12" s="29"/>
      <c r="D12" s="29"/>
      <c r="E12" s="29"/>
      <c r="F12" s="29"/>
      <c r="G12" s="29"/>
      <c r="H12" s="28">
        <f>'4结算明细汇总表'!G21-'4结算明细汇总表'!G20</f>
        <v>-69.67</v>
      </c>
    </row>
    <row r="13" ht="20.25" customHeight="1" spans="1:8">
      <c r="A13" s="26" t="s">
        <v>59</v>
      </c>
      <c r="B13" s="27" t="s">
        <v>60</v>
      </c>
      <c r="C13" s="27"/>
      <c r="D13" s="27"/>
      <c r="E13" s="28">
        <v>0</v>
      </c>
      <c r="F13" s="28"/>
      <c r="G13" s="28">
        <v>0</v>
      </c>
      <c r="H13" s="28">
        <v>0</v>
      </c>
    </row>
    <row r="14" ht="20.25" customHeight="1" spans="1:8">
      <c r="A14" s="28">
        <v>2.1</v>
      </c>
      <c r="B14" s="29" t="s">
        <v>61</v>
      </c>
      <c r="C14" s="29"/>
      <c r="D14" s="29"/>
      <c r="E14" s="28">
        <v>0</v>
      </c>
      <c r="F14" s="28"/>
      <c r="G14" s="28">
        <v>0</v>
      </c>
      <c r="H14" s="28">
        <v>0</v>
      </c>
    </row>
    <row r="15" ht="20.25" customHeight="1" spans="1:8">
      <c r="A15" s="28">
        <v>2.2</v>
      </c>
      <c r="B15" s="29" t="s">
        <v>61</v>
      </c>
      <c r="C15" s="29"/>
      <c r="D15" s="29"/>
      <c r="E15" s="28">
        <v>0</v>
      </c>
      <c r="F15" s="28"/>
      <c r="G15" s="28">
        <v>0</v>
      </c>
      <c r="H15" s="28">
        <v>0</v>
      </c>
    </row>
    <row r="16" ht="20.25" customHeight="1" spans="1:8">
      <c r="A16" s="26" t="s">
        <v>62</v>
      </c>
      <c r="B16" s="27" t="s">
        <v>63</v>
      </c>
      <c r="C16" s="27"/>
      <c r="D16" s="29" t="s">
        <v>64</v>
      </c>
      <c r="E16" s="30">
        <f>H7</f>
        <v>116000</v>
      </c>
      <c r="F16" s="30"/>
      <c r="G16" s="30"/>
      <c r="H16" s="30"/>
    </row>
    <row r="17" ht="20.25" customHeight="1" spans="1:8">
      <c r="A17" s="26"/>
      <c r="B17" s="27"/>
      <c r="C17" s="27"/>
      <c r="D17" s="29" t="s">
        <v>65</v>
      </c>
      <c r="E17" s="31">
        <f>E16</f>
        <v>116000</v>
      </c>
      <c r="F17" s="31"/>
      <c r="G17" s="31"/>
      <c r="H17" s="31"/>
    </row>
    <row r="18" ht="20.25" customHeight="1" spans="1:8">
      <c r="A18" s="26" t="s">
        <v>66</v>
      </c>
      <c r="B18" s="27" t="s">
        <v>67</v>
      </c>
      <c r="C18" s="27"/>
      <c r="D18" s="27"/>
      <c r="E18" s="28">
        <v>0</v>
      </c>
      <c r="F18" s="28"/>
      <c r="G18" s="28"/>
      <c r="H18" s="28"/>
    </row>
    <row r="19" ht="20.25" customHeight="1" spans="1:8">
      <c r="A19" s="28">
        <v>4.1</v>
      </c>
      <c r="B19" s="29" t="s">
        <v>68</v>
      </c>
      <c r="C19" s="29"/>
      <c r="D19" s="29"/>
      <c r="E19" s="28">
        <v>0</v>
      </c>
      <c r="F19" s="28"/>
      <c r="G19" s="28"/>
      <c r="H19" s="28"/>
    </row>
    <row r="20" ht="20.25" customHeight="1" spans="1:8">
      <c r="A20" s="28">
        <v>4.2</v>
      </c>
      <c r="B20" s="29" t="s">
        <v>69</v>
      </c>
      <c r="C20" s="29"/>
      <c r="D20" s="29"/>
      <c r="E20" s="28">
        <v>0</v>
      </c>
      <c r="F20" s="28"/>
      <c r="G20" s="28"/>
      <c r="H20" s="28"/>
    </row>
    <row r="21" ht="20.25" customHeight="1" spans="1:8">
      <c r="A21" s="26" t="s">
        <v>70</v>
      </c>
      <c r="B21" s="27" t="s">
        <v>71</v>
      </c>
      <c r="C21" s="27"/>
      <c r="D21" s="27"/>
      <c r="E21" s="28">
        <v>0</v>
      </c>
      <c r="F21" s="28"/>
      <c r="G21" s="28"/>
      <c r="H21" s="28"/>
    </row>
    <row r="22" ht="20.25" customHeight="1" spans="1:8">
      <c r="A22" s="28">
        <v>5.1</v>
      </c>
      <c r="B22" s="29" t="s">
        <v>72</v>
      </c>
      <c r="C22" s="29"/>
      <c r="D22" s="29"/>
      <c r="E22" s="29" t="s">
        <v>73</v>
      </c>
      <c r="F22" s="29"/>
      <c r="G22" s="29"/>
      <c r="H22" s="29"/>
    </row>
    <row r="23" ht="20.25" customHeight="1" spans="1:8">
      <c r="A23" s="28">
        <v>5.2</v>
      </c>
      <c r="B23" s="29" t="s">
        <v>74</v>
      </c>
      <c r="C23" s="29"/>
      <c r="D23" s="29"/>
      <c r="E23" s="29" t="s">
        <v>73</v>
      </c>
      <c r="F23" s="29"/>
      <c r="G23" s="29"/>
      <c r="H23" s="29"/>
    </row>
    <row r="24" ht="20.25" customHeight="1" spans="1:8">
      <c r="A24" s="26" t="s">
        <v>75</v>
      </c>
      <c r="B24" s="27" t="s">
        <v>76</v>
      </c>
      <c r="C24" s="29" t="s">
        <v>64</v>
      </c>
      <c r="D24" s="29"/>
      <c r="E24" s="30">
        <f>E16</f>
        <v>116000</v>
      </c>
      <c r="F24" s="30"/>
      <c r="G24" s="30"/>
      <c r="H24" s="30"/>
    </row>
    <row r="25" ht="20.25" customHeight="1" spans="1:8">
      <c r="A25" s="26"/>
      <c r="B25" s="27"/>
      <c r="C25" s="29" t="s">
        <v>65</v>
      </c>
      <c r="D25" s="29"/>
      <c r="E25" s="31">
        <f>E17</f>
        <v>116000</v>
      </c>
      <c r="F25" s="31"/>
      <c r="G25" s="31"/>
      <c r="H25" s="31"/>
    </row>
    <row r="26" ht="20.25" customHeight="1" spans="1:8">
      <c r="A26" s="26" t="s">
        <v>77</v>
      </c>
      <c r="B26" s="27" t="s">
        <v>78</v>
      </c>
      <c r="C26" s="29" t="s">
        <v>64</v>
      </c>
      <c r="D26" s="29"/>
      <c r="E26" s="30">
        <f>E24</f>
        <v>116000</v>
      </c>
      <c r="F26" s="30"/>
      <c r="G26" s="30"/>
      <c r="H26" s="30"/>
    </row>
    <row r="27" ht="20.25" customHeight="1" spans="1:8">
      <c r="A27" s="26"/>
      <c r="B27" s="27"/>
      <c r="C27" s="29" t="s">
        <v>65</v>
      </c>
      <c r="D27" s="29"/>
      <c r="E27" s="31">
        <f>E17</f>
        <v>116000</v>
      </c>
      <c r="F27" s="31"/>
      <c r="G27" s="31"/>
      <c r="H27" s="31"/>
    </row>
    <row r="28" spans="1:8">
      <c r="A28" s="32"/>
      <c r="B28" s="32"/>
      <c r="C28" s="32"/>
      <c r="D28" s="32"/>
      <c r="E28" s="32"/>
      <c r="F28" s="32"/>
      <c r="G28" s="32"/>
      <c r="H28" s="32"/>
    </row>
    <row r="29" spans="1:8">
      <c r="A29" s="33" t="s">
        <v>79</v>
      </c>
      <c r="B29" s="33"/>
      <c r="C29" s="33"/>
      <c r="D29" s="33"/>
      <c r="E29" s="33"/>
      <c r="F29" s="33"/>
      <c r="G29" s="33"/>
      <c r="H29" s="33"/>
    </row>
    <row r="30" spans="1:1">
      <c r="A30" s="34"/>
    </row>
    <row r="31" spans="1:1">
      <c r="A31" s="34"/>
    </row>
    <row r="32" spans="1:8">
      <c r="A32" s="33" t="s">
        <v>80</v>
      </c>
      <c r="B32" s="33"/>
      <c r="C32" s="33"/>
      <c r="D32" s="33"/>
      <c r="E32" s="33"/>
      <c r="F32" s="33"/>
      <c r="G32" s="33"/>
      <c r="H32" s="33"/>
    </row>
    <row r="33" spans="1:1">
      <c r="A33" s="34"/>
    </row>
    <row r="34" ht="27" customHeight="1" spans="1:8">
      <c r="A34" s="35"/>
      <c r="B34" s="35"/>
      <c r="C34" s="35"/>
      <c r="D34" s="35"/>
      <c r="E34" s="35"/>
      <c r="F34" s="35"/>
      <c r="G34" s="35"/>
      <c r="H34" s="35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zoomScale="90" zoomScaleNormal="90" topLeftCell="A12" workbookViewId="0">
      <selection activeCell="J17" sqref="J17"/>
    </sheetView>
  </sheetViews>
  <sheetFormatPr defaultColWidth="8.625" defaultRowHeight="18.75"/>
  <cols>
    <col min="1" max="1" width="5.875" style="1" customWidth="1"/>
    <col min="2" max="2" width="13.8833333333333" style="3" customWidth="1"/>
    <col min="3" max="3" width="40.9666666666667" style="1" customWidth="1"/>
    <col min="4" max="4" width="5.68333333333333" style="1" customWidth="1"/>
    <col min="5" max="5" width="9.375" style="1" customWidth="1"/>
    <col min="6" max="6" width="12.225" style="1" customWidth="1"/>
    <col min="7" max="7" width="12.0833333333333" style="1" customWidth="1"/>
    <col min="8" max="8" width="11.875" style="1" customWidth="1"/>
    <col min="9" max="9" width="4.875" style="1" customWidth="1"/>
    <col min="10" max="10" width="17.375" style="1" customWidth="1"/>
    <col min="11" max="11" width="9.625" style="1" customWidth="1"/>
    <col min="12" max="12" width="19" style="1" customWidth="1"/>
    <col min="13" max="13" width="8.625" style="1"/>
    <col min="14" max="14" width="12.75" style="1" customWidth="1"/>
    <col min="15" max="16384" width="8.625" style="1"/>
  </cols>
  <sheetData>
    <row r="1" s="1" customFormat="1" ht="54" customHeight="1" spans="1:9">
      <c r="A1" s="4" t="s">
        <v>81</v>
      </c>
      <c r="B1" s="4"/>
      <c r="C1" s="4"/>
      <c r="D1" s="4"/>
      <c r="E1" s="4"/>
      <c r="F1" s="4"/>
      <c r="G1" s="4"/>
      <c r="H1" s="4"/>
      <c r="I1" s="4"/>
    </row>
    <row r="2" s="2" customFormat="1" ht="38" customHeight="1" spans="1:9">
      <c r="A2" s="5" t="s">
        <v>1</v>
      </c>
      <c r="B2" s="5" t="s">
        <v>2</v>
      </c>
      <c r="C2" s="5" t="s">
        <v>82</v>
      </c>
      <c r="D2" s="5" t="s">
        <v>83</v>
      </c>
      <c r="E2" s="5" t="s">
        <v>84</v>
      </c>
      <c r="F2" s="6" t="s">
        <v>85</v>
      </c>
      <c r="G2" s="6" t="s">
        <v>86</v>
      </c>
      <c r="H2" s="7" t="s">
        <v>6</v>
      </c>
      <c r="I2" s="19" t="s">
        <v>6</v>
      </c>
    </row>
    <row r="3" spans="1:9">
      <c r="A3" s="8" t="s">
        <v>52</v>
      </c>
      <c r="B3" s="8" t="s">
        <v>87</v>
      </c>
      <c r="C3" s="9"/>
      <c r="D3" s="10"/>
      <c r="E3" s="10"/>
      <c r="F3" s="11"/>
      <c r="G3" s="11"/>
      <c r="H3" s="10"/>
      <c r="I3" s="20"/>
    </row>
    <row r="4" ht="40.5" hidden="1" spans="1:9">
      <c r="A4" s="10">
        <v>1</v>
      </c>
      <c r="B4" s="12" t="s">
        <v>88</v>
      </c>
      <c r="C4" s="9" t="s">
        <v>89</v>
      </c>
      <c r="D4" s="10" t="s">
        <v>90</v>
      </c>
      <c r="E4" s="10"/>
      <c r="F4" s="11">
        <f>50/1.09*1.03</f>
        <v>47.25</v>
      </c>
      <c r="G4" s="11">
        <f>E4*F4</f>
        <v>0</v>
      </c>
      <c r="H4" s="10"/>
      <c r="I4" s="20"/>
    </row>
    <row r="5" ht="40.5" hidden="1" spans="1:9">
      <c r="A5" s="10">
        <v>2</v>
      </c>
      <c r="B5" s="12" t="s">
        <v>91</v>
      </c>
      <c r="C5" s="9" t="s">
        <v>92</v>
      </c>
      <c r="D5" s="10" t="s">
        <v>93</v>
      </c>
      <c r="E5" s="10"/>
      <c r="F5" s="11">
        <f>50/1.09*1.03</f>
        <v>47.25</v>
      </c>
      <c r="G5" s="11">
        <f>E5*F5</f>
        <v>0</v>
      </c>
      <c r="H5" s="10"/>
      <c r="I5" s="15"/>
    </row>
    <row r="6" ht="27" hidden="1" spans="1:9">
      <c r="A6" s="10">
        <v>3</v>
      </c>
      <c r="B6" s="12" t="s">
        <v>94</v>
      </c>
      <c r="C6" s="9" t="s">
        <v>95</v>
      </c>
      <c r="D6" s="10" t="s">
        <v>96</v>
      </c>
      <c r="E6" s="10"/>
      <c r="F6" s="11">
        <f>12/1.09*1.03</f>
        <v>11.34</v>
      </c>
      <c r="G6" s="11" t="s">
        <v>97</v>
      </c>
      <c r="H6" s="10"/>
      <c r="I6" s="15"/>
    </row>
    <row r="7" ht="27" hidden="1" spans="1:9">
      <c r="A7" s="10">
        <v>4</v>
      </c>
      <c r="B7" s="12" t="s">
        <v>98</v>
      </c>
      <c r="C7" s="9" t="s">
        <v>99</v>
      </c>
      <c r="D7" s="10" t="s">
        <v>93</v>
      </c>
      <c r="E7" s="10"/>
      <c r="F7" s="11">
        <f>6/1.09*1.03</f>
        <v>5.67</v>
      </c>
      <c r="G7" s="11">
        <f t="shared" ref="G4:G10" si="0">E7*F7</f>
        <v>0</v>
      </c>
      <c r="H7" s="10"/>
      <c r="I7" s="15"/>
    </row>
    <row r="8" ht="94.5" hidden="1" spans="1:9">
      <c r="A8" s="10">
        <v>5</v>
      </c>
      <c r="B8" s="12" t="s">
        <v>100</v>
      </c>
      <c r="C8" s="9" t="s">
        <v>101</v>
      </c>
      <c r="D8" s="10" t="s">
        <v>93</v>
      </c>
      <c r="E8" s="10"/>
      <c r="F8" s="11">
        <f>123.17/1.09*1.03</f>
        <v>116.39</v>
      </c>
      <c r="G8" s="11">
        <f t="shared" si="0"/>
        <v>0</v>
      </c>
      <c r="H8" s="10"/>
      <c r="I8" s="15"/>
    </row>
    <row r="9" ht="40.5" hidden="1" spans="1:9">
      <c r="A9" s="10">
        <v>6</v>
      </c>
      <c r="B9" s="12" t="s">
        <v>102</v>
      </c>
      <c r="C9" s="9" t="s">
        <v>103</v>
      </c>
      <c r="D9" s="10" t="s">
        <v>93</v>
      </c>
      <c r="E9" s="10"/>
      <c r="F9" s="11">
        <f>17/1.09*1.03</f>
        <v>16.06</v>
      </c>
      <c r="G9" s="11">
        <f t="shared" si="0"/>
        <v>0</v>
      </c>
      <c r="H9" s="10"/>
      <c r="I9" s="15"/>
    </row>
    <row r="10" ht="108" hidden="1" spans="1:9">
      <c r="A10" s="10">
        <v>7</v>
      </c>
      <c r="B10" s="12" t="s">
        <v>104</v>
      </c>
      <c r="C10" s="9" t="s">
        <v>105</v>
      </c>
      <c r="D10" s="10" t="s">
        <v>90</v>
      </c>
      <c r="E10" s="10"/>
      <c r="F10" s="11">
        <f>213.69/1.09*1.03</f>
        <v>201.93</v>
      </c>
      <c r="G10" s="11">
        <f t="shared" si="0"/>
        <v>0</v>
      </c>
      <c r="H10" s="10"/>
      <c r="I10" s="15"/>
    </row>
    <row r="11" ht="25" customHeight="1" spans="1:9">
      <c r="A11" s="8" t="s">
        <v>59</v>
      </c>
      <c r="B11" s="8" t="s">
        <v>106</v>
      </c>
      <c r="C11" s="9"/>
      <c r="D11" s="10"/>
      <c r="E11" s="10"/>
      <c r="F11" s="11"/>
      <c r="G11" s="11"/>
      <c r="H11" s="10"/>
      <c r="I11" s="15"/>
    </row>
    <row r="12" ht="115" customHeight="1" spans="1:9">
      <c r="A12" s="10">
        <v>8</v>
      </c>
      <c r="B12" s="12" t="s">
        <v>107</v>
      </c>
      <c r="C12" s="9" t="s">
        <v>108</v>
      </c>
      <c r="D12" s="10" t="s">
        <v>90</v>
      </c>
      <c r="E12" s="10">
        <f>166.9+70.1</f>
        <v>237</v>
      </c>
      <c r="F12" s="11">
        <f>172/1.09*1.03</f>
        <v>162.53</v>
      </c>
      <c r="G12" s="11">
        <f t="shared" ref="G12:G15" si="1">E12*F12</f>
        <v>38519.61</v>
      </c>
      <c r="H12" s="12" t="s">
        <v>109</v>
      </c>
      <c r="I12" s="15"/>
    </row>
    <row r="13" ht="81" spans="1:9">
      <c r="A13" s="10">
        <v>9</v>
      </c>
      <c r="B13" s="12" t="s">
        <v>110</v>
      </c>
      <c r="C13" s="9" t="s">
        <v>111</v>
      </c>
      <c r="D13" s="10" t="s">
        <v>90</v>
      </c>
      <c r="E13" s="10">
        <v>179.6</v>
      </c>
      <c r="F13" s="11">
        <f>168/1.09*1.03</f>
        <v>158.75</v>
      </c>
      <c r="G13" s="11">
        <f t="shared" si="1"/>
        <v>28511.5</v>
      </c>
      <c r="H13" s="12" t="s">
        <v>109</v>
      </c>
      <c r="I13" s="15"/>
    </row>
    <row r="14" ht="34" customHeight="1" spans="1:9">
      <c r="A14" s="10">
        <v>10</v>
      </c>
      <c r="B14" s="10" t="s">
        <v>112</v>
      </c>
      <c r="C14" s="9" t="s">
        <v>113</v>
      </c>
      <c r="D14" s="10" t="s">
        <v>96</v>
      </c>
      <c r="E14" s="11">
        <f>(4.55+4.4+22.4+40+40+19.1+24.25+12.2)*0.24*1.2+(2.42+2.35+12.1)*1.2*0.24+45*1.2*(0.37-0.24)*0.37+173.6*0.2*0.24</f>
        <v>63.86</v>
      </c>
      <c r="F14" s="11">
        <f>713.05/1.09*1.03</f>
        <v>673.8</v>
      </c>
      <c r="G14" s="11">
        <f t="shared" si="1"/>
        <v>43028.87</v>
      </c>
      <c r="H14" s="12"/>
      <c r="I14" s="15"/>
    </row>
    <row r="15" ht="31" customHeight="1" spans="1:9">
      <c r="A15" s="10">
        <v>11</v>
      </c>
      <c r="B15" s="10" t="s">
        <v>114</v>
      </c>
      <c r="C15" s="9" t="s">
        <v>115</v>
      </c>
      <c r="D15" s="10" t="s">
        <v>93</v>
      </c>
      <c r="E15" s="10">
        <f>173.6*(0.2+0.24)</f>
        <v>76.384</v>
      </c>
      <c r="F15" s="11">
        <f>22.89/1.09*1.03</f>
        <v>21.63</v>
      </c>
      <c r="G15" s="11">
        <f t="shared" si="1"/>
        <v>1652.19</v>
      </c>
      <c r="H15" s="12"/>
      <c r="I15" s="15"/>
    </row>
    <row r="16" ht="30" customHeight="1" spans="1:9">
      <c r="A16" s="8" t="s">
        <v>62</v>
      </c>
      <c r="B16" s="8" t="s">
        <v>116</v>
      </c>
      <c r="C16" s="9"/>
      <c r="D16" s="8" t="s">
        <v>117</v>
      </c>
      <c r="E16" s="10"/>
      <c r="F16" s="11"/>
      <c r="G16" s="11"/>
      <c r="H16" s="10"/>
      <c r="I16" s="15"/>
    </row>
    <row r="17" ht="34" customHeight="1" spans="1:9">
      <c r="A17" s="13">
        <v>1</v>
      </c>
      <c r="B17" s="14" t="s">
        <v>118</v>
      </c>
      <c r="C17" s="13" t="s">
        <v>119</v>
      </c>
      <c r="D17" s="13" t="s">
        <v>120</v>
      </c>
      <c r="E17" s="13">
        <v>1</v>
      </c>
      <c r="F17" s="13">
        <v>1350</v>
      </c>
      <c r="G17" s="13">
        <f>F17*E17</f>
        <v>1350</v>
      </c>
      <c r="H17" s="13"/>
      <c r="I17" s="13"/>
    </row>
    <row r="18" ht="57" customHeight="1" spans="1:9">
      <c r="A18" s="15">
        <v>2</v>
      </c>
      <c r="B18" s="16" t="s">
        <v>121</v>
      </c>
      <c r="C18" s="17" t="s">
        <v>122</v>
      </c>
      <c r="D18" s="15" t="s">
        <v>120</v>
      </c>
      <c r="E18" s="15">
        <v>1</v>
      </c>
      <c r="F18" s="15">
        <v>1800</v>
      </c>
      <c r="G18" s="13">
        <f>F18*E18</f>
        <v>1800</v>
      </c>
      <c r="H18" s="15"/>
      <c r="I18" s="15"/>
    </row>
    <row r="19" ht="57" customHeight="1" spans="1:9">
      <c r="A19" s="15">
        <v>3</v>
      </c>
      <c r="B19" s="18" t="s">
        <v>123</v>
      </c>
      <c r="C19" s="17" t="s">
        <v>124</v>
      </c>
      <c r="D19" s="15" t="s">
        <v>96</v>
      </c>
      <c r="E19" s="15">
        <f>0.5*0.5*0.5*23</f>
        <v>2.875</v>
      </c>
      <c r="F19" s="15">
        <v>420</v>
      </c>
      <c r="G19" s="13">
        <f>F19*E19</f>
        <v>1207.5</v>
      </c>
      <c r="H19" s="15" t="s">
        <v>125</v>
      </c>
      <c r="I19" s="15"/>
    </row>
    <row r="20" ht="30" customHeight="1" spans="1:9">
      <c r="A20" s="15" t="s">
        <v>66</v>
      </c>
      <c r="B20" s="16" t="s">
        <v>126</v>
      </c>
      <c r="C20" s="15"/>
      <c r="D20" s="15"/>
      <c r="E20" s="15"/>
      <c r="F20" s="15"/>
      <c r="G20" s="15">
        <f>SUM(G12:G19)</f>
        <v>116069.67</v>
      </c>
      <c r="H20" s="15"/>
      <c r="I20" s="15"/>
    </row>
    <row r="21" ht="34" customHeight="1" spans="1:9">
      <c r="A21" s="15" t="s">
        <v>70</v>
      </c>
      <c r="B21" s="16" t="s">
        <v>127</v>
      </c>
      <c r="C21" s="15"/>
      <c r="D21" s="15"/>
      <c r="E21" s="15"/>
      <c r="F21" s="15"/>
      <c r="G21" s="15">
        <v>116000</v>
      </c>
      <c r="H21" s="15"/>
      <c r="I21" s="15"/>
    </row>
  </sheetData>
  <mergeCells count="1">
    <mergeCell ref="A1:I1"/>
  </mergeCells>
  <pageMargins left="0.751388888888889" right="0.751388888888889" top="0.393055555555556" bottom="0.393055555555556" header="0.5" footer="0.5"/>
  <pageSetup paperSize="9" scale="6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6" sqref="N26"/>
    </sheetView>
  </sheetViews>
  <sheetFormatPr defaultColWidth="9" defaultRowHeight="14.2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2资料存档目录</vt:lpstr>
      <vt:lpstr>3工程结算汇总表</vt:lpstr>
      <vt:lpstr>4结算明细汇总表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2025-03-10T08:19:18Z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4EA3C307227743AA807097C2548033F0</vt:lpwstr>
  </property>
</Properties>
</file>