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目录" sheetId="16" r:id="rId1"/>
    <sheet name="结算汇总表" sheetId="15" r:id="rId2"/>
    <sheet name="结算明细表" sheetId="13" r:id="rId3"/>
    <sheet name="二审后金额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<sst xmlns="http://schemas.openxmlformats.org/spreadsheetml/2006/main" count="229" uniqueCount="141">
  <si>
    <t>栾川山水文苑项目s1地块及售楼部造价咨询合同结算资料存档目录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</si>
  <si>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</si>
  <si>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</si>
  <si>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</si>
  <si>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</si>
  <si>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</si>
  <si>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</si>
  <si>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栾川山水文苑项目s1地块及售楼部造价咨询合同结算审批表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</si>
  <si>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</si>
  <si>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</si>
  <si>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</si>
  <si>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</si>
  <si>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</si>
  <si>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</si>
  <si>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</si>
  <si>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</si>
  <si>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</si>
  <si>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</si>
  <si>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1份12页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</si>
  <si>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</si>
  <si>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</si>
  <si>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</si>
  <si>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</si>
  <si>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</si>
  <si>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</si>
  <si>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</si>
  <si>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</si>
  <si>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1份2页</t>
  </si>
  <si>
    <t>第9-10页</t>
  </si>
  <si>
    <t>总包工程合同价格定案表</t>
  </si>
  <si>
    <t>第11-13页</t>
  </si>
  <si>
    <t>约谈记录</t>
  </si>
  <si>
    <t>1份页</t>
  </si>
  <si>
    <t>第14页</t>
  </si>
  <si>
    <t>复印件</t>
  </si>
  <si>
    <t>栾川山水文苑项目s1地块及售楼部造价咨询合同合同审批表</t>
  </si>
  <si>
    <t>1份19页</t>
  </si>
  <si>
    <t>第15-33页</t>
  </si>
  <si>
    <t>造价师：</t>
  </si>
  <si>
    <t>日期：</t>
  </si>
  <si>
    <t>栾川山水文苑项目s1地块及售楼部造价咨询合同结算汇总表</t>
  </si>
  <si>
    <t xml:space="preserve">合同编号：LCS1-QQ-013                              合同金额：238987.9元 </t>
  </si>
  <si>
    <t>合同名称：栾川山水文苑项目s1地块及售楼部造价咨询合同</t>
  </si>
  <si>
    <t>甲    方：栾川县浩德颐康文旅有限公司</t>
  </si>
  <si>
    <t>乙    方： 捷信建设管理有限公司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</si>
  <si>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</si>
  <si>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</si>
  <si>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</si>
  <si>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</si>
  <si>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</si>
  <si>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</si>
  <si>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</si>
  <si>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</si>
  <si>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</si>
  <si>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</si>
  <si>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</si>
  <si>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</si>
  <si>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</si>
  <si>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</si>
  <si>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</si>
  <si>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</si>
  <si>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</si>
  <si>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</si>
  <si>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</si>
  <si>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</si>
  <si>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</si>
  <si>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</si>
  <si>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</si>
  <si>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</si>
  <si>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</si>
  <si>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</si>
  <si>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</si>
  <si>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</si>
  <si>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</si>
  <si>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</si>
  <si>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</si>
  <si>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</si>
  <si>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</si>
  <si>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</si>
  <si>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项目名称：山水文苑S1地块</t>
  </si>
  <si>
    <t>工程名称</t>
  </si>
  <si>
    <t>预算造价 （元）</t>
  </si>
  <si>
    <t>取费系数</t>
  </si>
  <si>
    <t>造价</t>
  </si>
  <si>
    <t>合同内</t>
  </si>
  <si>
    <t>1#~3#楼、5#~11楼、13#、15#、20#楼及地下车库</t>
  </si>
  <si>
    <r>
      <rPr>
        <sz val="9"/>
        <color rgb="FF000000"/>
        <rFont val="宋体"/>
        <charset val="0"/>
      </rPr>
      <t>0.95</t>
    </r>
    <r>
      <rPr>
        <sz val="9"/>
        <color rgb="FF000000"/>
        <rFont val="Arial"/>
        <charset val="0"/>
      </rPr>
      <t>‰</t>
    </r>
  </si>
  <si>
    <t>总包范围内预算编制+咨询人与总包单位核对造价</t>
  </si>
  <si>
    <t>详见二审定案表</t>
  </si>
  <si>
    <t>栾川山水文苑S1地块及售楼部施工总承包工程(12#、16#、17#、18#、19#、售楼部及东西大门)</t>
  </si>
  <si>
    <t>售楼部精装清单及标的</t>
  </si>
  <si>
    <t>0.85‰</t>
  </si>
  <si>
    <t>分包工程招标控制价编制</t>
  </si>
  <si>
    <t>各分包合同金额</t>
  </si>
  <si>
    <t>景观示范区清单及标的</t>
  </si>
  <si>
    <t>外幕墙清单及标的</t>
  </si>
  <si>
    <t>装配式清单编制</t>
  </si>
  <si>
    <t>总包工程招标控制价编制</t>
  </si>
  <si>
    <t>详见总包装配式补充协议</t>
  </si>
  <si>
    <t>装配式预算费用</t>
  </si>
  <si>
    <t>12#楼完成预算造价咨询费用</t>
  </si>
  <si>
    <t>详见约谈记录</t>
  </si>
  <si>
    <t>16#楼完成预算造价咨询费用</t>
  </si>
  <si>
    <t>17#楼完成预算造价咨询费用</t>
  </si>
  <si>
    <t>18#楼完成预算造价咨询费用</t>
  </si>
  <si>
    <t>19#楼完成预算造价咨询费用</t>
  </si>
  <si>
    <t>12、17、18、19#楼修改户型造价咨询费用</t>
  </si>
  <si>
    <t>合计</t>
  </si>
  <si>
    <t>最终结算金额</t>
  </si>
  <si>
    <t>甲方</t>
  </si>
  <si>
    <t xml:space="preserve">乙方  </t>
  </si>
  <si>
    <t>栾川山水文苑S1地块及售楼部施工总承包工程1#~3#、5#~11#、13#、15#、20#楼及地下车库汇总表</t>
  </si>
  <si>
    <t>楼号</t>
  </si>
  <si>
    <t>造价（元）</t>
  </si>
  <si>
    <t>审定（元）</t>
  </si>
  <si>
    <t>1#楼</t>
  </si>
  <si>
    <t>土建</t>
  </si>
  <si>
    <t>安装</t>
  </si>
  <si>
    <t>2#楼</t>
  </si>
  <si>
    <t>3#楼</t>
  </si>
  <si>
    <t>5#楼</t>
  </si>
  <si>
    <t>6#楼</t>
  </si>
  <si>
    <t>7#楼</t>
  </si>
  <si>
    <t>8#楼</t>
  </si>
  <si>
    <t>9#楼</t>
  </si>
  <si>
    <t>10#楼</t>
  </si>
  <si>
    <t>11#楼</t>
  </si>
  <si>
    <t>12#楼</t>
  </si>
  <si>
    <t>13#楼</t>
  </si>
  <si>
    <t>15#楼</t>
  </si>
  <si>
    <t>16#楼</t>
  </si>
  <si>
    <t>17#楼</t>
  </si>
  <si>
    <t>18#楼</t>
  </si>
  <si>
    <t>19#楼</t>
  </si>
  <si>
    <t>20#楼</t>
  </si>
  <si>
    <t>售楼部</t>
  </si>
  <si>
    <t>东大门</t>
  </si>
  <si>
    <t>西大门</t>
  </si>
  <si>
    <t>非人防地下车库</t>
  </si>
  <si>
    <t>人防地下车库</t>
  </si>
  <si>
    <t xml:space="preserve">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</si>
</sst>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[DBNum2][$RMB]General;[Red][DBNum2][$RMB]General"/>
    <numFmt numFmtId="179" formatCode="#,##0.00&quot;元&quot;"/>
    <numFmt numFmtId="180" formatCode="0_ "/>
  </numFmts>
  <fonts count="48">
    <font>
      <sz val="10"/>
      <name val="Arial"/>
      <charset val="1"/>
    </font>
    <font>
      <sz val="12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8"/>
      <name val="微软雅黑"/>
      <charset val="134"/>
    </font>
    <font>
      <sz val="9"/>
      <color indexed="8"/>
      <name val="宋体"/>
      <charset val="0"/>
    </font>
    <font>
      <sz val="9"/>
      <color rgb="FF000000"/>
      <name val="宋体"/>
      <charset val="0"/>
    </font>
    <font>
      <sz val="9"/>
      <color rgb="FFFF0000"/>
      <name val="宋体"/>
      <charset val="134"/>
      <scheme val="minor"/>
    </font>
    <font>
      <sz val="8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46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0" xfId="52" applyFont="1" applyFill="1" applyAlignment="1"/>
    <xf numFmtId="0" fontId="7" fillId="2" borderId="0" xfId="52" applyFont="1" applyFill="1" applyAlignment="1">
      <alignment horizontal="center" vertical="center" wrapText="1"/>
    </xf>
    <xf numFmtId="0" fontId="8" fillId="2" borderId="0" xfId="52" applyFont="1" applyFill="1" applyAlignment="1">
      <alignment horizontal="left" vertical="center" wrapText="1"/>
    </xf>
    <xf numFmtId="0" fontId="8" fillId="2" borderId="0" xfId="52" applyFont="1" applyFill="1" applyAlignment="1">
      <alignment horizontal="right" vertical="center" wrapText="1"/>
    </xf>
    <xf numFmtId="0" fontId="8" fillId="2" borderId="1" xfId="52" applyFont="1" applyFill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8" fillId="2" borderId="3" xfId="52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2" borderId="4" xfId="52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righ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176" fontId="8" fillId="2" borderId="1" xfId="52" applyNumberFormat="1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8" fillId="2" borderId="7" xfId="52" applyFont="1" applyFill="1" applyBorder="1" applyAlignment="1">
      <alignment horizontal="left" vertical="center" wrapText="1"/>
    </xf>
    <xf numFmtId="0" fontId="8" fillId="2" borderId="7" xfId="52" applyFont="1" applyFill="1" applyBorder="1" applyAlignment="1">
      <alignment vertical="center" wrapText="1"/>
    </xf>
    <xf numFmtId="0" fontId="8" fillId="2" borderId="7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8" fillId="2" borderId="8" xfId="52" applyFont="1" applyFill="1" applyBorder="1" applyAlignment="1">
      <alignment horizontal="left" vertical="center" wrapText="1"/>
    </xf>
    <xf numFmtId="0" fontId="8" fillId="2" borderId="9" xfId="52" applyFont="1" applyFill="1" applyBorder="1" applyAlignment="1">
      <alignment vertical="center" wrapText="1"/>
    </xf>
    <xf numFmtId="0" fontId="12" fillId="0" borderId="1" xfId="52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177" fontId="13" fillId="3" borderId="1" xfId="3" applyNumberFormat="1" applyFont="1" applyFill="1" applyBorder="1" applyAlignment="1" applyProtection="1">
      <alignment horizontal="center" vertical="center" wrapText="1"/>
    </xf>
    <xf numFmtId="176" fontId="13" fillId="3" borderId="1" xfId="3" applyNumberFormat="1" applyFont="1" applyFill="1" applyBorder="1" applyAlignment="1" applyProtection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/>
    <xf numFmtId="0" fontId="6" fillId="0" borderId="1" xfId="52" applyFont="1" applyFill="1" applyBorder="1" applyAlignment="1">
      <alignment horizontal="center" vertical="center"/>
    </xf>
    <xf numFmtId="4" fontId="6" fillId="0" borderId="0" xfId="52" applyNumberFormat="1" applyFont="1" applyFill="1" applyAlignment="1">
      <alignment wrapText="1"/>
    </xf>
    <xf numFmtId="9" fontId="6" fillId="0" borderId="0" xfId="3" applyFont="1" applyFill="1" applyBorder="1" applyAlignment="1" applyProtection="1"/>
    <xf numFmtId="178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horizontal="center" vertical="center"/>
    </xf>
    <xf numFmtId="178" fontId="14" fillId="0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left" vertical="center" wrapText="1"/>
    </xf>
    <xf numFmtId="178" fontId="15" fillId="0" borderId="0" xfId="0" applyNumberFormat="1" applyFont="1" applyFill="1" applyBorder="1" applyAlignment="1">
      <alignment horizontal="left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justify" vertical="top" wrapText="1"/>
    </xf>
    <xf numFmtId="176" fontId="18" fillId="0" borderId="1" xfId="0" applyNumberFormat="1" applyFont="1" applyFill="1" applyBorder="1" applyAlignment="1">
      <alignment horizontal="justify" vertical="top" wrapText="1"/>
    </xf>
    <xf numFmtId="176" fontId="18" fillId="0" borderId="1" xfId="0" applyNumberFormat="1" applyFont="1" applyFill="1" applyBorder="1" applyAlignment="1">
      <alignment horizontal="center" vertical="top" wrapText="1"/>
    </xf>
    <xf numFmtId="178" fontId="18" fillId="0" borderId="1" xfId="0" applyNumberFormat="1" applyFont="1" applyFill="1" applyBorder="1" applyAlignment="1">
      <alignment horizontal="justify" vertical="top" wrapText="1"/>
    </xf>
    <xf numFmtId="179" fontId="18" fillId="0" borderId="1" xfId="0" applyNumberFormat="1" applyFont="1" applyFill="1" applyBorder="1" applyAlignment="1">
      <alignment horizontal="justify" vertical="top" wrapText="1"/>
    </xf>
    <xf numFmtId="178" fontId="15" fillId="0" borderId="1" xfId="0" applyNumberFormat="1" applyFont="1" applyFill="1" applyBorder="1" applyAlignment="1">
      <alignment horizontal="left" vertical="top" wrapText="1"/>
    </xf>
    <xf numFmtId="178" fontId="19" fillId="0" borderId="0" xfId="0" applyNumberFormat="1" applyFont="1" applyFill="1" applyAlignment="1">
      <alignment vertical="center" wrapText="1"/>
    </xf>
    <xf numFmtId="178" fontId="20" fillId="0" borderId="0" xfId="0" applyNumberFormat="1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justify" vertical="center"/>
    </xf>
    <xf numFmtId="178" fontId="17" fillId="0" borderId="0" xfId="0" applyNumberFormat="1" applyFont="1" applyFill="1" applyAlignment="1">
      <alignment horizontal="left" vertical="center" wrapText="1"/>
    </xf>
    <xf numFmtId="178" fontId="21" fillId="0" borderId="0" xfId="0" applyNumberFormat="1" applyFont="1" applyFill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Alignment="1">
      <alignment vertical="center"/>
    </xf>
    <xf numFmtId="178" fontId="23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vertical="center" wrapText="1"/>
    </xf>
    <xf numFmtId="178" fontId="1" fillId="0" borderId="0" xfId="0" applyNumberFormat="1" applyFont="1" applyFill="1" applyAlignment="1">
      <alignment horizontal="left" vertical="center" wrapText="1"/>
    </xf>
    <xf numFmtId="178" fontId="24" fillId="0" borderId="0" xfId="0" applyNumberFormat="1" applyFont="1" applyFill="1" applyAlignment="1">
      <alignment horizontal="center" vertical="center" wrapText="1"/>
    </xf>
    <xf numFmtId="178" fontId="24" fillId="0" borderId="0" xfId="0" applyNumberFormat="1" applyFont="1" applyFill="1" applyAlignment="1">
      <alignment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78" fontId="25" fillId="0" borderId="1" xfId="22" applyNumberFormat="1" applyFont="1" applyFill="1" applyBorder="1" applyAlignment="1">
      <alignment vertical="center" wrapText="1"/>
    </xf>
    <xf numFmtId="178" fontId="25" fillId="0" borderId="1" xfId="22" applyNumberFormat="1" applyFont="1" applyFill="1" applyBorder="1" applyAlignment="1">
      <alignment horizontal="center" vertical="center" wrapText="1"/>
    </xf>
    <xf numFmtId="178" fontId="21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left"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12" sqref="K12"/>
    </sheetView>
  </sheetViews>
  <sheetFormatPr defaultColWidth="10.2857142857143" defaultRowHeight="14.25" outlineLevelCol="6"/>
  <cols>
    <col min="1" max="1" width="5.57142857142857" style="69" customWidth="1"/>
    <col min="2" max="2" width="44.8571428571429" style="70" customWidth="1"/>
    <col min="3" max="3" width="10.1428571428571" style="69" customWidth="1"/>
    <col min="4" max="4" width="11" style="69" customWidth="1"/>
    <col min="5" max="5" width="9" style="70" customWidth="1"/>
    <col min="6" max="6" width="7.42857142857143" style="71" customWidth="1"/>
    <col min="7" max="7" width="9.71428571428571" style="70" customWidth="1"/>
    <col min="8" max="8" width="13.4285714285714" style="48"/>
    <col min="9" max="16384" width="10.2857142857143" style="48"/>
  </cols>
  <sheetData>
    <row r="1" s="48" customFormat="1" ht="45" customHeight="1" spans="1:7">
      <c r="A1" s="72" t="s">
        <v>0</v>
      </c>
      <c r="B1" s="72"/>
      <c r="C1" s="72"/>
      <c r="D1" s="72"/>
      <c r="E1" s="72"/>
      <c r="F1" s="72"/>
      <c r="G1" s="73"/>
    </row>
    <row r="2" s="48" customFormat="1" ht="39" customHeight="1" spans="1:7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/>
    </row>
    <row r="3" s="65" customFormat="1" ht="27" spans="1:7">
      <c r="A3" s="75">
        <v>1</v>
      </c>
      <c r="B3" s="76" t="s">
        <v>7</v>
      </c>
      <c r="C3" s="77" t="s">
        <v>8</v>
      </c>
      <c r="D3" s="77" t="s">
        <v>9</v>
      </c>
      <c r="E3" s="76" t="s">
        <v>10</v>
      </c>
      <c r="F3" s="76"/>
      <c r="G3" s="78"/>
    </row>
    <row r="4" s="65" customFormat="1" ht="27" customHeight="1" spans="1:7">
      <c r="A4" s="75">
        <v>2</v>
      </c>
      <c r="B4" s="76" t="s">
        <v>11</v>
      </c>
      <c r="C4" s="77" t="s">
        <v>8</v>
      </c>
      <c r="D4" s="77" t="s">
        <v>12</v>
      </c>
      <c r="E4" s="76" t="s">
        <v>10</v>
      </c>
      <c r="F4" s="76"/>
      <c r="G4" s="78"/>
    </row>
    <row r="5" s="65" customFormat="1" ht="27" customHeight="1" spans="1:7">
      <c r="A5" s="75">
        <v>3</v>
      </c>
      <c r="B5" s="76" t="s">
        <v>13</v>
      </c>
      <c r="C5" s="77" t="s">
        <v>8</v>
      </c>
      <c r="D5" s="77" t="s">
        <v>14</v>
      </c>
      <c r="E5" s="76" t="s">
        <v>10</v>
      </c>
      <c r="F5" s="76"/>
      <c r="G5" s="78"/>
    </row>
    <row r="6" s="65" customFormat="1" ht="27" customHeight="1" spans="1:7">
      <c r="A6" s="75">
        <v>4</v>
      </c>
      <c r="B6" s="76" t="s">
        <v>15</v>
      </c>
      <c r="C6" s="77" t="s">
        <v>8</v>
      </c>
      <c r="D6" s="77" t="s">
        <v>16</v>
      </c>
      <c r="E6" s="76" t="s">
        <v>10</v>
      </c>
      <c r="F6" s="76"/>
      <c r="G6" s="78"/>
    </row>
    <row r="7" s="65" customFormat="1" ht="27" customHeight="1" spans="1:7">
      <c r="A7" s="75">
        <v>5</v>
      </c>
      <c r="B7" s="76" t="s">
        <v>17</v>
      </c>
      <c r="C7" s="77" t="s">
        <v>18</v>
      </c>
      <c r="D7" s="77" t="s">
        <v>19</v>
      </c>
      <c r="E7" s="76" t="s">
        <v>10</v>
      </c>
      <c r="F7" s="76"/>
      <c r="G7" s="78"/>
    </row>
    <row r="8" s="65" customFormat="1" ht="32.1" customHeight="1" spans="1:7">
      <c r="A8" s="75">
        <v>6</v>
      </c>
      <c r="B8" s="76" t="s">
        <v>20</v>
      </c>
      <c r="C8" s="77" t="s">
        <v>8</v>
      </c>
      <c r="D8" s="77" t="s">
        <v>21</v>
      </c>
      <c r="E8" s="76" t="s">
        <v>10</v>
      </c>
      <c r="F8" s="76"/>
      <c r="G8" s="79"/>
    </row>
    <row r="9" s="65" customFormat="1" ht="32.1" customHeight="1" spans="1:7">
      <c r="A9" s="75">
        <v>7</v>
      </c>
      <c r="B9" s="76" t="s">
        <v>22</v>
      </c>
      <c r="C9" s="77" t="s">
        <v>8</v>
      </c>
      <c r="D9" s="77" t="s">
        <v>23</v>
      </c>
      <c r="E9" s="76" t="s">
        <v>10</v>
      </c>
      <c r="F9" s="76"/>
      <c r="G9" s="79"/>
    </row>
    <row r="10" s="66" customFormat="1" ht="32.1" customHeight="1" spans="1:7">
      <c r="A10" s="75">
        <v>8</v>
      </c>
      <c r="B10" s="76" t="s">
        <v>24</v>
      </c>
      <c r="C10" s="77" t="s">
        <v>8</v>
      </c>
      <c r="D10" s="77" t="s">
        <v>25</v>
      </c>
      <c r="E10" s="76" t="s">
        <v>10</v>
      </c>
      <c r="F10" s="76"/>
      <c r="G10" s="80"/>
    </row>
    <row r="11" s="67" customFormat="1" ht="32.1" customHeight="1" spans="1:7">
      <c r="A11" s="75">
        <v>9</v>
      </c>
      <c r="B11" s="76" t="s">
        <v>26</v>
      </c>
      <c r="C11" s="77" t="s">
        <v>27</v>
      </c>
      <c r="D11" s="77" t="s">
        <v>28</v>
      </c>
      <c r="E11" s="76" t="s">
        <v>10</v>
      </c>
      <c r="F11" s="76"/>
      <c r="G11" s="79"/>
    </row>
    <row r="12" s="67" customFormat="1" ht="32.1" customHeight="1" spans="1:7">
      <c r="A12" s="75">
        <v>10</v>
      </c>
      <c r="B12" s="76" t="s">
        <v>29</v>
      </c>
      <c r="C12" s="77" t="s">
        <v>8</v>
      </c>
      <c r="D12" s="77" t="s">
        <v>30</v>
      </c>
      <c r="E12" s="76" t="s">
        <v>10</v>
      </c>
      <c r="F12" s="76"/>
      <c r="G12" s="79"/>
    </row>
    <row r="13" s="67" customFormat="1" ht="32.1" customHeight="1" spans="1:7">
      <c r="A13" s="75">
        <v>11</v>
      </c>
      <c r="B13" s="76" t="s">
        <v>31</v>
      </c>
      <c r="C13" s="77" t="s">
        <v>32</v>
      </c>
      <c r="D13" s="77" t="s">
        <v>33</v>
      </c>
      <c r="E13" s="76" t="s">
        <v>34</v>
      </c>
      <c r="F13" s="76"/>
      <c r="G13" s="79"/>
    </row>
    <row r="14" s="68" customFormat="1" ht="52" customHeight="1" spans="1:7">
      <c r="A14" s="75">
        <v>12</v>
      </c>
      <c r="B14" s="76" t="s">
        <v>35</v>
      </c>
      <c r="C14" s="77" t="s">
        <v>36</v>
      </c>
      <c r="D14" s="77" t="s">
        <v>37</v>
      </c>
      <c r="E14" s="76" t="s">
        <v>10</v>
      </c>
      <c r="F14" s="76"/>
      <c r="G14" s="79"/>
    </row>
    <row r="15" s="48" customFormat="1" ht="33.95" customHeight="1" spans="1:7">
      <c r="A15" s="81" t="s">
        <v>38</v>
      </c>
      <c r="B15" s="81"/>
      <c r="C15" s="81" t="s">
        <v>39</v>
      </c>
      <c r="D15" s="81"/>
      <c r="E15" s="81"/>
      <c r="F15" s="81"/>
      <c r="G15" s="70"/>
    </row>
    <row r="16" s="48" customFormat="1" ht="26.1" customHeight="1" spans="1:7">
      <c r="A16" s="81"/>
      <c r="B16" s="81"/>
      <c r="C16" s="81"/>
      <c r="D16" s="81"/>
      <c r="E16" s="81"/>
      <c r="F16" s="81"/>
      <c r="G16" s="70"/>
    </row>
    <row r="17" s="48" customFormat="1" spans="1:7">
      <c r="A17" s="69"/>
      <c r="B17" s="70"/>
      <c r="C17" s="69"/>
      <c r="D17" s="69"/>
      <c r="E17" s="70"/>
      <c r="F17" s="71"/>
      <c r="G17" s="70"/>
    </row>
    <row r="18" s="48" customFormat="1" spans="1:7">
      <c r="A18" s="69"/>
      <c r="B18" s="70"/>
      <c r="C18" s="69"/>
      <c r="D18" s="69"/>
      <c r="E18" s="70"/>
      <c r="F18" s="71"/>
      <c r="G18" s="70"/>
    </row>
    <row r="19" s="48" customFormat="1" spans="1:7">
      <c r="A19" s="69"/>
      <c r="B19" s="70"/>
      <c r="C19" s="69"/>
      <c r="D19" s="69"/>
      <c r="E19" s="70"/>
      <c r="F19" s="71"/>
      <c r="G19" s="70"/>
    </row>
    <row r="20" s="48" customFormat="1" spans="1:7">
      <c r="A20" s="69"/>
      <c r="B20" s="70"/>
      <c r="C20" s="69"/>
      <c r="D20" s="69"/>
      <c r="E20" s="70"/>
      <c r="F20" s="71"/>
      <c r="G20" s="70"/>
    </row>
    <row r="21" s="48" customFormat="1" spans="1:7">
      <c r="A21" s="69"/>
      <c r="B21" s="70"/>
      <c r="C21" s="69"/>
      <c r="D21" s="69"/>
      <c r="E21" s="70"/>
      <c r="F21" s="71"/>
      <c r="G21" s="70"/>
    </row>
    <row r="22" s="48" customFormat="1" spans="1:7">
      <c r="A22" s="69"/>
      <c r="B22" s="70"/>
      <c r="C22" s="69"/>
      <c r="D22" s="69"/>
      <c r="E22" s="70"/>
      <c r="F22" s="71"/>
      <c r="G22" s="70"/>
    </row>
    <row r="23" s="48" customFormat="1" spans="1:7">
      <c r="A23" s="69"/>
      <c r="B23" s="70"/>
      <c r="C23" s="69"/>
      <c r="D23" s="69"/>
      <c r="E23" s="70"/>
      <c r="F23" s="71"/>
      <c r="G23" s="70"/>
    </row>
    <row r="24" s="48" customFormat="1" spans="1:7">
      <c r="A24" s="69"/>
      <c r="B24" s="70"/>
      <c r="C24" s="69"/>
      <c r="D24" s="69"/>
      <c r="E24" s="70"/>
      <c r="F24" s="71"/>
      <c r="G24" s="70"/>
    </row>
    <row r="25" s="48" customFormat="1" spans="1:7">
      <c r="A25" s="69"/>
      <c r="B25" s="70"/>
      <c r="C25" s="69"/>
      <c r="D25" s="69"/>
      <c r="E25" s="70"/>
      <c r="F25" s="71"/>
      <c r="G25" s="70"/>
    </row>
    <row r="26" s="48" customFormat="1" spans="1:7">
      <c r="A26" s="69"/>
      <c r="B26" s="70"/>
      <c r="C26" s="69"/>
      <c r="D26" s="69"/>
      <c r="E26" s="70"/>
      <c r="F26" s="71"/>
      <c r="G26" s="70"/>
    </row>
    <row r="27" s="48" customFormat="1" spans="1:7">
      <c r="A27" s="69"/>
      <c r="B27" s="70"/>
      <c r="C27" s="69"/>
      <c r="D27" s="69"/>
      <c r="E27" s="70"/>
      <c r="F27" s="71"/>
      <c r="G27" s="70"/>
    </row>
    <row r="28" s="48" customFormat="1" spans="1:7">
      <c r="A28" s="69"/>
      <c r="B28" s="70"/>
      <c r="C28" s="69"/>
      <c r="D28" s="69"/>
      <c r="E28" s="70"/>
      <c r="F28" s="71"/>
      <c r="G28" s="70"/>
    </row>
    <row r="29" s="48" customFormat="1" spans="1:7">
      <c r="A29" s="69"/>
      <c r="B29" s="70"/>
      <c r="C29" s="69"/>
      <c r="D29" s="69"/>
      <c r="E29" s="70"/>
      <c r="F29" s="71"/>
      <c r="G29" s="70"/>
    </row>
    <row r="30" s="48" customFormat="1" spans="1:7">
      <c r="A30" s="69"/>
      <c r="B30" s="70"/>
      <c r="C30" s="69"/>
      <c r="D30" s="69"/>
      <c r="E30" s="70"/>
      <c r="F30" s="71"/>
      <c r="G30" s="70"/>
    </row>
    <row r="31" s="48" customFormat="1" ht="43.5" customHeight="1" spans="1:7">
      <c r="A31" s="69"/>
      <c r="B31" s="70"/>
      <c r="C31" s="69"/>
      <c r="D31" s="69"/>
      <c r="E31" s="70"/>
      <c r="F31" s="71"/>
      <c r="G31" s="70"/>
    </row>
  </sheetData>
  <mergeCells count="3">
    <mergeCell ref="A1:F1"/>
    <mergeCell ref="A15:B16"/>
    <mergeCell ref="C15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3" sqref="A3:H3"/>
    </sheetView>
  </sheetViews>
  <sheetFormatPr defaultColWidth="10.2857142857143" defaultRowHeight="14.25" outlineLevelCol="7"/>
  <cols>
    <col min="1" max="1" width="11.5714285714286" style="48" customWidth="1"/>
    <col min="2" max="2" width="12" style="48" customWidth="1"/>
    <col min="3" max="3" width="5.14285714285714" style="48" customWidth="1"/>
    <col min="4" max="4" width="10.5714285714286" style="48" customWidth="1"/>
    <col min="5" max="5" width="12.1428571428571" style="48" customWidth="1"/>
    <col min="6" max="6" width="13.7142857142857" style="48" customWidth="1"/>
    <col min="7" max="7" width="14.5714285714286" style="48" customWidth="1"/>
    <col min="8" max="8" width="14" style="48" customWidth="1"/>
    <col min="9" max="16384" width="10.2857142857143" style="48"/>
  </cols>
  <sheetData>
    <row r="1" s="48" customFormat="1" ht="54" customHeight="1" spans="1:8">
      <c r="A1" s="50" t="s">
        <v>40</v>
      </c>
      <c r="B1" s="50"/>
      <c r="C1" s="50"/>
      <c r="D1" s="50"/>
      <c r="E1" s="50"/>
      <c r="F1" s="50"/>
      <c r="G1" s="50"/>
      <c r="H1" s="50"/>
    </row>
    <row r="2" s="48" customFormat="1" ht="23" customHeight="1" spans="1:8">
      <c r="A2" s="51" t="s">
        <v>41</v>
      </c>
      <c r="B2" s="51"/>
      <c r="C2" s="51"/>
      <c r="D2" s="51"/>
      <c r="E2" s="51"/>
      <c r="F2" s="51"/>
      <c r="G2" s="51"/>
      <c r="H2" s="51"/>
    </row>
    <row r="3" s="48" customFormat="1" ht="32" customHeight="1" spans="1:8">
      <c r="A3" s="51" t="s">
        <v>42</v>
      </c>
      <c r="B3" s="51"/>
      <c r="C3" s="51"/>
      <c r="D3" s="51"/>
      <c r="E3" s="51"/>
      <c r="F3" s="51"/>
      <c r="G3" s="51"/>
      <c r="H3" s="51"/>
    </row>
    <row r="4" s="48" customFormat="1" ht="25.5" customHeight="1" spans="1:8">
      <c r="A4" s="51" t="s">
        <v>43</v>
      </c>
      <c r="B4" s="51"/>
      <c r="C4" s="51"/>
      <c r="D4" s="51"/>
      <c r="E4" s="51"/>
      <c r="F4" s="51"/>
      <c r="G4" s="51"/>
      <c r="H4" s="51"/>
    </row>
    <row r="5" s="48" customFormat="1" ht="30" customHeight="1" spans="1:8">
      <c r="A5" s="52" t="s">
        <v>44</v>
      </c>
      <c r="B5" s="52"/>
      <c r="C5" s="52"/>
      <c r="D5" s="52"/>
      <c r="E5" s="52"/>
      <c r="F5" s="52"/>
      <c r="G5" s="52"/>
      <c r="H5" s="52"/>
    </row>
    <row r="6" s="49" customFormat="1" ht="24" customHeight="1" spans="1:8">
      <c r="A6" s="53" t="s">
        <v>1</v>
      </c>
      <c r="B6" s="53" t="s">
        <v>45</v>
      </c>
      <c r="C6" s="53"/>
      <c r="D6" s="53"/>
      <c r="E6" s="53" t="s">
        <v>46</v>
      </c>
      <c r="F6" s="53" t="s">
        <v>47</v>
      </c>
      <c r="G6" s="53" t="s">
        <v>48</v>
      </c>
      <c r="H6" s="53" t="s">
        <v>49</v>
      </c>
    </row>
    <row r="7" s="48" customFormat="1" ht="20.25" customHeight="1" spans="1:8">
      <c r="A7" s="54" t="s">
        <v>50</v>
      </c>
      <c r="B7" s="55" t="s">
        <v>51</v>
      </c>
      <c r="C7" s="55"/>
      <c r="D7" s="55"/>
      <c r="E7" s="56">
        <f>E8+E9+E10+E11</f>
        <v>0</v>
      </c>
      <c r="F7" s="56">
        <v>0</v>
      </c>
      <c r="G7" s="56">
        <f>G8+G9+G10+G11</f>
        <v>0</v>
      </c>
      <c r="H7" s="56">
        <f>H8+H102+H10+H9+H11+H12</f>
        <v>312000</v>
      </c>
    </row>
    <row r="8" s="48" customFormat="1" ht="20.25" customHeight="1" spans="1:8">
      <c r="A8" s="57">
        <v>1.1</v>
      </c>
      <c r="B8" s="58" t="s">
        <v>52</v>
      </c>
      <c r="C8" s="58"/>
      <c r="D8" s="58"/>
      <c r="E8" s="56">
        <v>0</v>
      </c>
      <c r="F8" s="56">
        <v>0</v>
      </c>
      <c r="G8" s="56">
        <v>0</v>
      </c>
      <c r="H8" s="56">
        <f>结算明细表!E4</f>
        <v>255301.813771</v>
      </c>
    </row>
    <row r="9" s="48" customFormat="1" ht="20.25" customHeight="1" spans="1:8">
      <c r="A9" s="57">
        <v>1.2</v>
      </c>
      <c r="B9" s="58" t="s">
        <v>53</v>
      </c>
      <c r="C9" s="58"/>
      <c r="D9" s="58"/>
      <c r="E9" s="56">
        <v>0</v>
      </c>
      <c r="F9" s="56">
        <v>0</v>
      </c>
      <c r="G9" s="56">
        <v>0</v>
      </c>
      <c r="H9" s="56">
        <f>结算明细表!E11</f>
        <v>57450.343005075</v>
      </c>
    </row>
    <row r="10" s="48" customFormat="1" ht="20.25" customHeight="1" spans="1:8">
      <c r="A10" s="57">
        <v>1.3</v>
      </c>
      <c r="B10" s="58" t="s">
        <v>54</v>
      </c>
      <c r="C10" s="58"/>
      <c r="D10" s="58"/>
      <c r="E10" s="56">
        <v>0</v>
      </c>
      <c r="F10" s="56">
        <v>0</v>
      </c>
      <c r="G10" s="56">
        <v>0</v>
      </c>
      <c r="H10" s="56"/>
    </row>
    <row r="11" s="48" customFormat="1" ht="20.25" customHeight="1" spans="1:8">
      <c r="A11" s="57">
        <v>1.4</v>
      </c>
      <c r="B11" s="58" t="s">
        <v>55</v>
      </c>
      <c r="C11" s="58"/>
      <c r="D11" s="58"/>
      <c r="E11" s="56">
        <v>0</v>
      </c>
      <c r="F11" s="56">
        <v>0</v>
      </c>
      <c r="G11" s="56">
        <v>0</v>
      </c>
      <c r="H11" s="56"/>
    </row>
    <row r="12" s="48" customFormat="1" ht="20.25" customHeight="1" spans="1:8">
      <c r="A12" s="57">
        <v>1.5</v>
      </c>
      <c r="B12" s="58" t="s">
        <v>56</v>
      </c>
      <c r="C12" s="58"/>
      <c r="D12" s="58"/>
      <c r="E12" s="58"/>
      <c r="F12" s="58"/>
      <c r="G12" s="58"/>
      <c r="H12" s="56">
        <f>结算明细表!E19-结算明细表!E18</f>
        <v>-752.156776075019</v>
      </c>
    </row>
    <row r="13" s="48" customFormat="1" ht="20.25" customHeight="1" spans="1:8">
      <c r="A13" s="54" t="s">
        <v>57</v>
      </c>
      <c r="B13" s="55" t="s">
        <v>58</v>
      </c>
      <c r="C13" s="55"/>
      <c r="D13" s="55"/>
      <c r="E13" s="56">
        <v>0</v>
      </c>
      <c r="F13" s="56"/>
      <c r="G13" s="56">
        <v>0</v>
      </c>
      <c r="H13" s="56">
        <v>0</v>
      </c>
    </row>
    <row r="14" s="48" customFormat="1" ht="20.25" customHeight="1" spans="1:8">
      <c r="A14" s="57">
        <v>2.1</v>
      </c>
      <c r="B14" s="58" t="s">
        <v>59</v>
      </c>
      <c r="C14" s="58"/>
      <c r="D14" s="58"/>
      <c r="E14" s="56">
        <v>0</v>
      </c>
      <c r="F14" s="56"/>
      <c r="G14" s="56">
        <v>0</v>
      </c>
      <c r="H14" s="56">
        <v>0</v>
      </c>
    </row>
    <row r="15" s="48" customFormat="1" ht="20.25" customHeight="1" spans="1:8">
      <c r="A15" s="57">
        <v>2.2</v>
      </c>
      <c r="B15" s="58" t="s">
        <v>59</v>
      </c>
      <c r="C15" s="58"/>
      <c r="D15" s="58"/>
      <c r="E15" s="56">
        <v>0</v>
      </c>
      <c r="F15" s="56"/>
      <c r="G15" s="56">
        <v>0</v>
      </c>
      <c r="H15" s="56">
        <v>0</v>
      </c>
    </row>
    <row r="16" s="48" customFormat="1" ht="20.25" customHeight="1" spans="1:8">
      <c r="A16" s="54" t="s">
        <v>60</v>
      </c>
      <c r="B16" s="55" t="s">
        <v>61</v>
      </c>
      <c r="C16" s="55"/>
      <c r="D16" s="58" t="s">
        <v>62</v>
      </c>
      <c r="E16" s="59">
        <f>H7</f>
        <v>312000</v>
      </c>
      <c r="F16" s="59"/>
      <c r="G16" s="59"/>
      <c r="H16" s="59"/>
    </row>
    <row r="17" s="48" customFormat="1" ht="20.25" customHeight="1" spans="1:8">
      <c r="A17" s="54"/>
      <c r="B17" s="55"/>
      <c r="C17" s="55"/>
      <c r="D17" s="58" t="s">
        <v>63</v>
      </c>
      <c r="E17" s="60">
        <f>E16</f>
        <v>312000</v>
      </c>
      <c r="F17" s="60"/>
      <c r="G17" s="60"/>
      <c r="H17" s="60"/>
    </row>
    <row r="18" s="48" customFormat="1" ht="20.25" customHeight="1" spans="1:8">
      <c r="A18" s="54" t="s">
        <v>64</v>
      </c>
      <c r="B18" s="55" t="s">
        <v>65</v>
      </c>
      <c r="C18" s="55"/>
      <c r="D18" s="55"/>
      <c r="E18" s="56">
        <v>0</v>
      </c>
      <c r="F18" s="56"/>
      <c r="G18" s="56"/>
      <c r="H18" s="56"/>
    </row>
    <row r="19" s="48" customFormat="1" ht="20.25" customHeight="1" spans="1:8">
      <c r="A19" s="57">
        <v>4.1</v>
      </c>
      <c r="B19" s="58" t="s">
        <v>66</v>
      </c>
      <c r="C19" s="58"/>
      <c r="D19" s="58"/>
      <c r="E19" s="56">
        <v>0</v>
      </c>
      <c r="F19" s="56"/>
      <c r="G19" s="56"/>
      <c r="H19" s="56"/>
    </row>
    <row r="20" s="48" customFormat="1" ht="20.25" customHeight="1" spans="1:8">
      <c r="A20" s="57">
        <v>4.2</v>
      </c>
      <c r="B20" s="58" t="s">
        <v>67</v>
      </c>
      <c r="C20" s="58"/>
      <c r="D20" s="58"/>
      <c r="E20" s="56">
        <v>0</v>
      </c>
      <c r="F20" s="56"/>
      <c r="G20" s="56"/>
      <c r="H20" s="56"/>
    </row>
    <row r="21" s="48" customFormat="1" ht="20.25" customHeight="1" spans="1:8">
      <c r="A21" s="54" t="s">
        <v>68</v>
      </c>
      <c r="B21" s="55" t="s">
        <v>69</v>
      </c>
      <c r="C21" s="55"/>
      <c r="D21" s="55"/>
      <c r="E21" s="56">
        <v>0</v>
      </c>
      <c r="F21" s="56"/>
      <c r="G21" s="56"/>
      <c r="H21" s="56"/>
    </row>
    <row r="22" s="48" customFormat="1" ht="20.25" customHeight="1" spans="1:8">
      <c r="A22" s="57">
        <v>5.1</v>
      </c>
      <c r="B22" s="58" t="s">
        <v>70</v>
      </c>
      <c r="C22" s="58"/>
      <c r="D22" s="58"/>
      <c r="E22" s="58" t="s">
        <v>71</v>
      </c>
      <c r="F22" s="58"/>
      <c r="G22" s="58"/>
      <c r="H22" s="58"/>
    </row>
    <row r="23" s="48" customFormat="1" ht="20.25" customHeight="1" spans="1:8">
      <c r="A23" s="57">
        <v>5.2</v>
      </c>
      <c r="B23" s="58" t="s">
        <v>72</v>
      </c>
      <c r="C23" s="58"/>
      <c r="D23" s="58"/>
      <c r="E23" s="58" t="s">
        <v>71</v>
      </c>
      <c r="F23" s="58"/>
      <c r="G23" s="58"/>
      <c r="H23" s="58"/>
    </row>
    <row r="24" s="48" customFormat="1" ht="20.25" customHeight="1" spans="1:8">
      <c r="A24" s="54" t="s">
        <v>73</v>
      </c>
      <c r="B24" s="55" t="s">
        <v>74</v>
      </c>
      <c r="C24" s="58" t="s">
        <v>62</v>
      </c>
      <c r="D24" s="58"/>
      <c r="E24" s="59">
        <f>E16</f>
        <v>312000</v>
      </c>
      <c r="F24" s="59"/>
      <c r="G24" s="59"/>
      <c r="H24" s="59"/>
    </row>
    <row r="25" s="48" customFormat="1" ht="20.25" customHeight="1" spans="1:8">
      <c r="A25" s="54"/>
      <c r="B25" s="55"/>
      <c r="C25" s="58" t="s">
        <v>63</v>
      </c>
      <c r="D25" s="58"/>
      <c r="E25" s="60">
        <f>E17</f>
        <v>312000</v>
      </c>
      <c r="F25" s="60"/>
      <c r="G25" s="60"/>
      <c r="H25" s="60"/>
    </row>
    <row r="26" s="48" customFormat="1" ht="20.25" customHeight="1" spans="1:8">
      <c r="A26" s="54" t="s">
        <v>75</v>
      </c>
      <c r="B26" s="55" t="s">
        <v>76</v>
      </c>
      <c r="C26" s="58" t="s">
        <v>62</v>
      </c>
      <c r="D26" s="58"/>
      <c r="E26" s="59">
        <f>E24</f>
        <v>312000</v>
      </c>
      <c r="F26" s="59"/>
      <c r="G26" s="59"/>
      <c r="H26" s="59"/>
    </row>
    <row r="27" s="48" customFormat="1" ht="20.25" customHeight="1" spans="1:8">
      <c r="A27" s="54"/>
      <c r="B27" s="55"/>
      <c r="C27" s="58" t="s">
        <v>63</v>
      </c>
      <c r="D27" s="58"/>
      <c r="E27" s="60">
        <f>E17</f>
        <v>312000</v>
      </c>
      <c r="F27" s="60"/>
      <c r="G27" s="60"/>
      <c r="H27" s="60"/>
    </row>
    <row r="28" s="48" customFormat="1" spans="1:8">
      <c r="A28" s="61"/>
      <c r="B28" s="61"/>
      <c r="C28" s="61"/>
      <c r="D28" s="61"/>
      <c r="E28" s="61"/>
      <c r="F28" s="61"/>
      <c r="G28" s="61"/>
      <c r="H28" s="61"/>
    </row>
    <row r="29" s="48" customFormat="1" spans="1:8">
      <c r="A29" s="62" t="s">
        <v>77</v>
      </c>
      <c r="B29" s="62"/>
      <c r="C29" s="62"/>
      <c r="D29" s="62"/>
      <c r="E29" s="62"/>
      <c r="F29" s="62"/>
      <c r="G29" s="62"/>
      <c r="H29" s="62"/>
    </row>
    <row r="30" s="48" customFormat="1" spans="1:1">
      <c r="A30" s="63"/>
    </row>
    <row r="31" s="48" customFormat="1" spans="1:1">
      <c r="A31" s="63"/>
    </row>
    <row r="32" s="48" customFormat="1" spans="1:8">
      <c r="A32" s="62" t="s">
        <v>78</v>
      </c>
      <c r="B32" s="62"/>
      <c r="C32" s="62"/>
      <c r="D32" s="62"/>
      <c r="E32" s="62"/>
      <c r="F32" s="62"/>
      <c r="G32" s="62"/>
      <c r="H32" s="62"/>
    </row>
    <row r="33" s="48" customFormat="1" spans="1:1">
      <c r="A33" s="63"/>
    </row>
    <row r="34" s="48" customFormat="1" ht="27" customHeight="1" spans="1:8">
      <c r="A34" s="64"/>
      <c r="B34" s="64"/>
      <c r="C34" s="64"/>
      <c r="D34" s="64"/>
      <c r="E34" s="64"/>
      <c r="F34" s="64"/>
      <c r="G34" s="64"/>
      <c r="H34" s="64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J14" sqref="J14"/>
    </sheetView>
  </sheetViews>
  <sheetFormatPr defaultColWidth="9" defaultRowHeight="11.25"/>
  <cols>
    <col min="1" max="1" width="4.14285714285714" style="15" customWidth="1"/>
    <col min="2" max="2" width="26.1428571428571" style="15" customWidth="1"/>
    <col min="3" max="3" width="11.1428571428571" style="15" customWidth="1"/>
    <col min="4" max="4" width="9.28571428571429" style="15" customWidth="1"/>
    <col min="5" max="5" width="11" style="15" customWidth="1"/>
    <col min="6" max="6" width="20.1428571428571" style="15" customWidth="1"/>
    <col min="7" max="7" width="7.14285714285714" style="15" customWidth="1"/>
    <col min="8" max="8" width="9" style="15"/>
    <col min="9" max="9" width="13" style="15"/>
    <col min="10" max="10" width="12" style="15"/>
    <col min="11" max="16384" width="9" style="15"/>
  </cols>
  <sheetData>
    <row r="1" s="15" customFormat="1" ht="42" customHeight="1" spans="1:7">
      <c r="A1" s="16" t="s">
        <v>40</v>
      </c>
      <c r="B1" s="16"/>
      <c r="C1" s="16"/>
      <c r="D1" s="16"/>
      <c r="E1" s="16"/>
      <c r="F1" s="16"/>
      <c r="G1" s="16"/>
    </row>
    <row r="2" s="15" customFormat="1" ht="23" customHeight="1" spans="1:6">
      <c r="A2" s="17" t="s">
        <v>79</v>
      </c>
      <c r="B2" s="17"/>
      <c r="C2" s="17"/>
      <c r="D2" s="17"/>
      <c r="E2" s="18"/>
      <c r="F2" s="18"/>
    </row>
    <row r="3" s="15" customFormat="1" ht="37" customHeight="1" spans="1:7">
      <c r="A3" s="19" t="s">
        <v>1</v>
      </c>
      <c r="B3" s="19" t="s">
        <v>80</v>
      </c>
      <c r="C3" s="19" t="s">
        <v>81</v>
      </c>
      <c r="D3" s="19" t="s">
        <v>82</v>
      </c>
      <c r="E3" s="19" t="s">
        <v>83</v>
      </c>
      <c r="F3" s="20" t="s">
        <v>6</v>
      </c>
      <c r="G3" s="21"/>
    </row>
    <row r="4" s="15" customFormat="1" ht="24" customHeight="1" spans="1:7">
      <c r="A4" s="19" t="s">
        <v>50</v>
      </c>
      <c r="B4" s="19" t="s">
        <v>84</v>
      </c>
      <c r="C4" s="19"/>
      <c r="D4" s="19"/>
      <c r="E4" s="22">
        <f>SUM(E5:E10)</f>
        <v>255301.813771</v>
      </c>
      <c r="F4" s="20"/>
      <c r="G4" s="23"/>
    </row>
    <row r="5" s="15" customFormat="1" ht="24" customHeight="1" spans="1:9">
      <c r="A5" s="19">
        <v>1</v>
      </c>
      <c r="B5" s="24" t="s">
        <v>85</v>
      </c>
      <c r="C5" s="25">
        <v>174427945.24</v>
      </c>
      <c r="D5" s="26" t="s">
        <v>86</v>
      </c>
      <c r="E5" s="27">
        <f>C5*0.95/1000</f>
        <v>165706.547978</v>
      </c>
      <c r="F5" s="24" t="s">
        <v>87</v>
      </c>
      <c r="G5" s="28" t="s">
        <v>88</v>
      </c>
      <c r="I5" s="46"/>
    </row>
    <row r="6" s="15" customFormat="1" ht="38" customHeight="1" spans="1:7">
      <c r="A6" s="19">
        <v>2</v>
      </c>
      <c r="B6" s="24" t="s">
        <v>89</v>
      </c>
      <c r="C6" s="25">
        <v>67067779.42</v>
      </c>
      <c r="D6" s="26" t="s">
        <v>86</v>
      </c>
      <c r="E6" s="27">
        <f>C6*0.95/1000</f>
        <v>63714.390449</v>
      </c>
      <c r="F6" s="24" t="s">
        <v>87</v>
      </c>
      <c r="G6" s="29"/>
    </row>
    <row r="7" s="15" customFormat="1" ht="24" customHeight="1" spans="1:10">
      <c r="A7" s="19">
        <v>3</v>
      </c>
      <c r="B7" s="30" t="s">
        <v>90</v>
      </c>
      <c r="C7" s="31">
        <v>7060000</v>
      </c>
      <c r="D7" s="32" t="s">
        <v>91</v>
      </c>
      <c r="E7" s="27">
        <f>C7*0.85/1000</f>
        <v>6001</v>
      </c>
      <c r="F7" s="24" t="s">
        <v>92</v>
      </c>
      <c r="G7" s="33" t="s">
        <v>93</v>
      </c>
      <c r="J7" s="47"/>
    </row>
    <row r="8" s="15" customFormat="1" ht="24" customHeight="1" spans="1:7">
      <c r="A8" s="19">
        <v>4</v>
      </c>
      <c r="B8" s="30" t="s">
        <v>94</v>
      </c>
      <c r="C8" s="31">
        <v>5300000</v>
      </c>
      <c r="D8" s="32" t="s">
        <v>91</v>
      </c>
      <c r="E8" s="27">
        <f t="shared" ref="E7:E10" si="0">C8*0.85/1000</f>
        <v>4505</v>
      </c>
      <c r="F8" s="24" t="s">
        <v>92</v>
      </c>
      <c r="G8" s="33"/>
    </row>
    <row r="9" s="15" customFormat="1" ht="24" customHeight="1" spans="1:7">
      <c r="A9" s="19">
        <v>5</v>
      </c>
      <c r="B9" s="34" t="s">
        <v>95</v>
      </c>
      <c r="C9" s="31">
        <v>2560000</v>
      </c>
      <c r="D9" s="32" t="s">
        <v>91</v>
      </c>
      <c r="E9" s="27">
        <f t="shared" si="0"/>
        <v>2176</v>
      </c>
      <c r="F9" s="24" t="s">
        <v>92</v>
      </c>
      <c r="G9" s="33"/>
    </row>
    <row r="10" s="15" customFormat="1" ht="50" customHeight="1" spans="1:7">
      <c r="A10" s="19">
        <v>6</v>
      </c>
      <c r="B10" s="24" t="s">
        <v>96</v>
      </c>
      <c r="C10" s="35">
        <v>15528088.64</v>
      </c>
      <c r="D10" s="32" t="s">
        <v>91</v>
      </c>
      <c r="E10" s="27">
        <f t="shared" si="0"/>
        <v>13198.875344</v>
      </c>
      <c r="F10" s="24" t="s">
        <v>97</v>
      </c>
      <c r="G10" s="36" t="s">
        <v>98</v>
      </c>
    </row>
    <row r="11" s="15" customFormat="1" ht="24" customHeight="1" spans="1:7">
      <c r="A11" s="37" t="s">
        <v>57</v>
      </c>
      <c r="B11" s="37" t="s">
        <v>99</v>
      </c>
      <c r="C11" s="37"/>
      <c r="D11" s="37"/>
      <c r="E11" s="22">
        <f>SUM(E12:E17)</f>
        <v>57450.343005075</v>
      </c>
      <c r="F11" s="37"/>
      <c r="G11" s="36"/>
    </row>
    <row r="12" s="15" customFormat="1" ht="24" customHeight="1" spans="1:7">
      <c r="A12" s="38">
        <v>1</v>
      </c>
      <c r="B12" s="38" t="s">
        <v>100</v>
      </c>
      <c r="C12" s="39">
        <v>11987935.4</v>
      </c>
      <c r="D12" s="40">
        <f>0.095%*0.75</f>
        <v>0.0007125</v>
      </c>
      <c r="E12" s="41">
        <f t="shared" ref="E12:E17" si="1">C12*D12</f>
        <v>8541.4039725</v>
      </c>
      <c r="F12" s="42" t="s">
        <v>101</v>
      </c>
      <c r="G12" s="36"/>
    </row>
    <row r="13" s="15" customFormat="1" ht="24" customHeight="1" spans="1:7">
      <c r="A13" s="38">
        <v>2</v>
      </c>
      <c r="B13" s="38" t="s">
        <v>102</v>
      </c>
      <c r="C13" s="39">
        <v>14166454.16</v>
      </c>
      <c r="D13" s="40">
        <f>0.095%*0.75</f>
        <v>0.0007125</v>
      </c>
      <c r="E13" s="41">
        <f t="shared" si="1"/>
        <v>10093.598589</v>
      </c>
      <c r="F13" s="42" t="s">
        <v>101</v>
      </c>
      <c r="G13" s="36"/>
    </row>
    <row r="14" s="15" customFormat="1" ht="24" customHeight="1" spans="1:7">
      <c r="A14" s="38">
        <v>3</v>
      </c>
      <c r="B14" s="38" t="s">
        <v>103</v>
      </c>
      <c r="C14" s="39">
        <v>9635180.15</v>
      </c>
      <c r="D14" s="40">
        <f>0.095%*0.75</f>
        <v>0.0007125</v>
      </c>
      <c r="E14" s="41">
        <f t="shared" si="1"/>
        <v>6865.065856875</v>
      </c>
      <c r="F14" s="42" t="s">
        <v>101</v>
      </c>
      <c r="G14" s="36"/>
    </row>
    <row r="15" s="15" customFormat="1" ht="24" customHeight="1" spans="1:7">
      <c r="A15" s="38">
        <v>4</v>
      </c>
      <c r="B15" s="38" t="s">
        <v>104</v>
      </c>
      <c r="C15" s="39">
        <v>11711248.08</v>
      </c>
      <c r="D15" s="40">
        <f>0.095%*0.75</f>
        <v>0.0007125</v>
      </c>
      <c r="E15" s="41">
        <f t="shared" si="1"/>
        <v>8344.264257</v>
      </c>
      <c r="F15" s="42" t="s">
        <v>101</v>
      </c>
      <c r="G15" s="36"/>
    </row>
    <row r="16" s="15" customFormat="1" ht="24" customHeight="1" spans="1:7">
      <c r="A16" s="38">
        <v>5</v>
      </c>
      <c r="B16" s="38" t="s">
        <v>105</v>
      </c>
      <c r="C16" s="39">
        <v>11465703.12</v>
      </c>
      <c r="D16" s="40">
        <f>0.095%*0.75</f>
        <v>0.0007125</v>
      </c>
      <c r="E16" s="41">
        <f t="shared" si="1"/>
        <v>8169.313473</v>
      </c>
      <c r="F16" s="42" t="s">
        <v>101</v>
      </c>
      <c r="G16" s="36"/>
    </row>
    <row r="17" s="15" customFormat="1" ht="24" customHeight="1" spans="1:7">
      <c r="A17" s="38">
        <v>6</v>
      </c>
      <c r="B17" s="38" t="s">
        <v>106</v>
      </c>
      <c r="C17" s="39">
        <f>二审后金额!C33+二审后金额!C45+二审后金额!C48+二审后金额!C51</f>
        <v>46426155.96</v>
      </c>
      <c r="D17" s="43">
        <f>0.095%*35%</f>
        <v>0.0003325</v>
      </c>
      <c r="E17" s="41">
        <f t="shared" si="1"/>
        <v>15436.6968567</v>
      </c>
      <c r="F17" s="42" t="s">
        <v>101</v>
      </c>
      <c r="G17" s="44"/>
    </row>
    <row r="18" ht="24" customHeight="1" spans="1:7">
      <c r="A18" s="37" t="s">
        <v>60</v>
      </c>
      <c r="B18" s="37" t="s">
        <v>107</v>
      </c>
      <c r="C18" s="37"/>
      <c r="D18" s="37"/>
      <c r="E18" s="37">
        <f>E11+E4</f>
        <v>312752.156776075</v>
      </c>
      <c r="F18" s="37"/>
      <c r="G18" s="44"/>
    </row>
    <row r="19" ht="24" customHeight="1" spans="1:7">
      <c r="A19" s="45" t="s">
        <v>64</v>
      </c>
      <c r="B19" s="45" t="s">
        <v>108</v>
      </c>
      <c r="C19" s="45"/>
      <c r="D19" s="45"/>
      <c r="E19" s="45">
        <v>312000</v>
      </c>
      <c r="F19" s="45"/>
      <c r="G19" s="45"/>
    </row>
    <row r="21" s="15" customFormat="1" ht="21" customHeight="1" spans="2:2">
      <c r="B21" s="15" t="s">
        <v>109</v>
      </c>
    </row>
    <row r="25" s="15" customFormat="1" spans="2:2">
      <c r="B25" s="15" t="s">
        <v>110</v>
      </c>
    </row>
  </sheetData>
  <mergeCells count="6">
    <mergeCell ref="A1:G1"/>
    <mergeCell ref="A2:C2"/>
    <mergeCell ref="E2:F2"/>
    <mergeCell ref="F3:G3"/>
    <mergeCell ref="G5:G6"/>
    <mergeCell ref="G7:G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opLeftCell="A36" workbookViewId="0">
      <selection activeCell="F54" sqref="F54"/>
    </sheetView>
  </sheetViews>
  <sheetFormatPr defaultColWidth="10.2857142857143" defaultRowHeight="14.25" outlineLevelCol="4"/>
  <cols>
    <col min="1" max="1" width="13.9809523809524" style="1" customWidth="1"/>
    <col min="2" max="2" width="26.5047619047619" style="1" customWidth="1"/>
    <col min="3" max="3" width="35.9619047619048" style="3" customWidth="1"/>
    <col min="4" max="4" width="28.9047619047619" style="1" customWidth="1"/>
    <col min="5" max="5" width="20.6285714285714" style="1" customWidth="1"/>
    <col min="6" max="6" width="35.2285714285714" style="1" customWidth="1"/>
    <col min="7" max="7" width="19.8571428571429" style="1"/>
    <col min="8" max="8" width="26.0285714285714" style="1" customWidth="1"/>
    <col min="9" max="9" width="10.2857142857143" style="1"/>
    <col min="10" max="10" width="31.5809523809524" style="1" customWidth="1"/>
    <col min="11" max="16384" width="10.2857142857143" style="1"/>
  </cols>
  <sheetData>
    <row r="1" s="1" customFormat="1" ht="71" customHeight="1" spans="1:4">
      <c r="A1" s="4" t="s">
        <v>111</v>
      </c>
      <c r="B1" s="4"/>
      <c r="C1" s="4"/>
      <c r="D1" s="4"/>
    </row>
    <row r="2" s="2" customFormat="1" ht="23" customHeight="1" spans="1:4">
      <c r="A2" s="5" t="s">
        <v>1</v>
      </c>
      <c r="B2" s="5" t="s">
        <v>112</v>
      </c>
      <c r="C2" s="6" t="s">
        <v>113</v>
      </c>
      <c r="D2" s="5" t="s">
        <v>114</v>
      </c>
    </row>
    <row r="3" s="2" customFormat="1" ht="23" customHeight="1" spans="1:4">
      <c r="A3" s="7">
        <v>1</v>
      </c>
      <c r="B3" s="8" t="s">
        <v>115</v>
      </c>
      <c r="C3" s="9">
        <f>C4+C5</f>
        <v>7662398.1</v>
      </c>
      <c r="D3" s="9">
        <f>D4+D5</f>
        <v>7574813.84</v>
      </c>
    </row>
    <row r="4" s="2" customFormat="1" ht="23" customHeight="1" spans="1:4">
      <c r="A4" s="7">
        <v>1.1</v>
      </c>
      <c r="B4" s="7" t="s">
        <v>116</v>
      </c>
      <c r="C4" s="9">
        <v>7110661.51</v>
      </c>
      <c r="D4" s="9">
        <v>7029914.06</v>
      </c>
    </row>
    <row r="5" s="2" customFormat="1" ht="23" customHeight="1" spans="1:4">
      <c r="A5" s="7">
        <v>1.2</v>
      </c>
      <c r="B5" s="7" t="s">
        <v>117</v>
      </c>
      <c r="C5" s="9">
        <v>551736.59</v>
      </c>
      <c r="D5" s="9">
        <v>544899.78</v>
      </c>
    </row>
    <row r="6" s="2" customFormat="1" ht="23" customHeight="1" spans="1:4">
      <c r="A6" s="7">
        <v>2</v>
      </c>
      <c r="B6" s="8" t="s">
        <v>118</v>
      </c>
      <c r="C6" s="9">
        <f>C7+C8</f>
        <v>10443976.02</v>
      </c>
      <c r="D6" s="9">
        <f>D7+D8</f>
        <v>10327453.13</v>
      </c>
    </row>
    <row r="7" s="2" customFormat="1" ht="23" customHeight="1" spans="1:4">
      <c r="A7" s="7">
        <v>2.1</v>
      </c>
      <c r="B7" s="7" t="s">
        <v>116</v>
      </c>
      <c r="C7" s="9">
        <v>9671474.9</v>
      </c>
      <c r="D7" s="10">
        <v>9557572.38</v>
      </c>
    </row>
    <row r="8" s="2" customFormat="1" ht="23" customHeight="1" spans="1:4">
      <c r="A8" s="7">
        <v>2.2</v>
      </c>
      <c r="B8" s="7" t="s">
        <v>117</v>
      </c>
      <c r="C8" s="9">
        <v>772501.12</v>
      </c>
      <c r="D8" s="9">
        <v>769880.75</v>
      </c>
    </row>
    <row r="9" s="2" customFormat="1" ht="23" customHeight="1" spans="1:4">
      <c r="A9" s="7">
        <v>3</v>
      </c>
      <c r="B9" s="8" t="s">
        <v>119</v>
      </c>
      <c r="C9" s="9">
        <f>C10+C11</f>
        <v>10372025.89</v>
      </c>
      <c r="D9" s="9">
        <f>D10+D11</f>
        <v>10261547.88</v>
      </c>
    </row>
    <row r="10" s="2" customFormat="1" ht="23" customHeight="1" spans="1:4">
      <c r="A10" s="7">
        <v>3.1</v>
      </c>
      <c r="B10" s="7" t="s">
        <v>116</v>
      </c>
      <c r="C10" s="9">
        <v>9566090.01</v>
      </c>
      <c r="D10" s="9">
        <v>9467440.6</v>
      </c>
    </row>
    <row r="11" s="2" customFormat="1" ht="23" customHeight="1" spans="1:4">
      <c r="A11" s="7">
        <v>3.2</v>
      </c>
      <c r="B11" s="7" t="s">
        <v>117</v>
      </c>
      <c r="C11" s="9">
        <v>805935.88</v>
      </c>
      <c r="D11" s="9">
        <v>794107.28</v>
      </c>
    </row>
    <row r="12" s="2" customFormat="1" ht="23" customHeight="1" spans="1:4">
      <c r="A12" s="7">
        <v>4</v>
      </c>
      <c r="B12" s="8" t="s">
        <v>120</v>
      </c>
      <c r="C12" s="9">
        <f>C13+C14</f>
        <v>7249998.85</v>
      </c>
      <c r="D12" s="9">
        <f>D13+D14</f>
        <v>7174516.16</v>
      </c>
    </row>
    <row r="13" s="2" customFormat="1" ht="23" customHeight="1" spans="1:4">
      <c r="A13" s="7">
        <v>4.1</v>
      </c>
      <c r="B13" s="7" t="s">
        <v>116</v>
      </c>
      <c r="C13" s="9">
        <v>6664865.12</v>
      </c>
      <c r="D13" s="9">
        <v>6598826.41</v>
      </c>
    </row>
    <row r="14" s="2" customFormat="1" ht="23" customHeight="1" spans="1:4">
      <c r="A14" s="7">
        <v>4.2</v>
      </c>
      <c r="B14" s="7" t="s">
        <v>117</v>
      </c>
      <c r="C14" s="9">
        <v>585133.73</v>
      </c>
      <c r="D14" s="9">
        <v>575689.75</v>
      </c>
    </row>
    <row r="15" s="2" customFormat="1" ht="23" customHeight="1" spans="1:4">
      <c r="A15" s="7">
        <v>5</v>
      </c>
      <c r="B15" s="8" t="s">
        <v>121</v>
      </c>
      <c r="C15" s="9">
        <f>C16+C17</f>
        <v>8551800.84</v>
      </c>
      <c r="D15" s="9">
        <f>D16+D17</f>
        <v>8448699.87</v>
      </c>
    </row>
    <row r="16" s="2" customFormat="1" ht="23" customHeight="1" spans="1:4">
      <c r="A16" s="7">
        <v>5.1</v>
      </c>
      <c r="B16" s="7" t="s">
        <v>116</v>
      </c>
      <c r="C16" s="9">
        <v>7919422.16</v>
      </c>
      <c r="D16" s="9">
        <v>7824382.67</v>
      </c>
    </row>
    <row r="17" s="2" customFormat="1" ht="23" customHeight="1" spans="1:4">
      <c r="A17" s="7">
        <v>5.2</v>
      </c>
      <c r="B17" s="7" t="s">
        <v>117</v>
      </c>
      <c r="C17" s="9">
        <v>632378.68</v>
      </c>
      <c r="D17" s="9">
        <v>624317.2</v>
      </c>
    </row>
    <row r="18" s="2" customFormat="1" ht="23" customHeight="1" spans="1:4">
      <c r="A18" s="7">
        <v>6</v>
      </c>
      <c r="B18" s="8" t="s">
        <v>122</v>
      </c>
      <c r="C18" s="9">
        <f>C19+C20</f>
        <v>9463703.64</v>
      </c>
      <c r="D18" s="9">
        <f>D19+D20</f>
        <v>9368871.24</v>
      </c>
    </row>
    <row r="19" s="2" customFormat="1" ht="23" customHeight="1" spans="1:4">
      <c r="A19" s="7">
        <v>6.1</v>
      </c>
      <c r="B19" s="7" t="s">
        <v>116</v>
      </c>
      <c r="C19" s="9">
        <v>8921373.98</v>
      </c>
      <c r="D19" s="9">
        <v>8834199.83</v>
      </c>
    </row>
    <row r="20" s="2" customFormat="1" ht="23" customHeight="1" spans="1:4">
      <c r="A20" s="7">
        <v>6.2</v>
      </c>
      <c r="B20" s="7" t="s">
        <v>117</v>
      </c>
      <c r="C20" s="9">
        <v>542329.66</v>
      </c>
      <c r="D20" s="9">
        <v>534671.41</v>
      </c>
    </row>
    <row r="21" s="2" customFormat="1" ht="23" customHeight="1" spans="1:5">
      <c r="A21" s="7">
        <v>7</v>
      </c>
      <c r="B21" s="8" t="s">
        <v>123</v>
      </c>
      <c r="C21" s="9">
        <f>C22+C23</f>
        <v>9023171.91</v>
      </c>
      <c r="D21" s="9">
        <f>D22+D23</f>
        <v>8903006.36</v>
      </c>
      <c r="E21" s="1"/>
    </row>
    <row r="22" s="2" customFormat="1" ht="23" customHeight="1" spans="1:5">
      <c r="A22" s="7">
        <v>7.1</v>
      </c>
      <c r="B22" s="7" t="s">
        <v>116</v>
      </c>
      <c r="C22" s="9">
        <v>8419670.5</v>
      </c>
      <c r="D22" s="9">
        <v>8301194.87</v>
      </c>
      <c r="E22" s="11"/>
    </row>
    <row r="23" s="2" customFormat="1" ht="23" customHeight="1" spans="1:5">
      <c r="A23" s="7">
        <v>7.2</v>
      </c>
      <c r="B23" s="7" t="s">
        <v>117</v>
      </c>
      <c r="C23" s="9">
        <v>603501.41</v>
      </c>
      <c r="D23" s="9">
        <v>601811.49</v>
      </c>
      <c r="E23" s="11"/>
    </row>
    <row r="24" s="2" customFormat="1" ht="23" customHeight="1" spans="1:5">
      <c r="A24" s="7">
        <v>8</v>
      </c>
      <c r="B24" s="8" t="s">
        <v>124</v>
      </c>
      <c r="C24" s="9">
        <f>C25+C26</f>
        <v>8293493.54</v>
      </c>
      <c r="D24" s="9">
        <f>D25+D26</f>
        <v>8227930.47</v>
      </c>
      <c r="E24" s="11"/>
    </row>
    <row r="25" s="2" customFormat="1" ht="23" customHeight="1" spans="1:5">
      <c r="A25" s="7">
        <v>8.1</v>
      </c>
      <c r="B25" s="7" t="s">
        <v>116</v>
      </c>
      <c r="C25" s="9">
        <v>7650898.36</v>
      </c>
      <c r="D25" s="9">
        <v>7595172.66</v>
      </c>
      <c r="E25" s="11"/>
    </row>
    <row r="26" s="2" customFormat="1" ht="23" customHeight="1" spans="1:5">
      <c r="A26" s="7">
        <v>8.2</v>
      </c>
      <c r="B26" s="7" t="s">
        <v>117</v>
      </c>
      <c r="C26" s="9">
        <v>642595.18</v>
      </c>
      <c r="D26" s="9">
        <v>632757.81</v>
      </c>
      <c r="E26" s="11"/>
    </row>
    <row r="27" s="2" customFormat="1" ht="23" customHeight="1" spans="1:5">
      <c r="A27" s="7">
        <v>9</v>
      </c>
      <c r="B27" s="8" t="s">
        <v>125</v>
      </c>
      <c r="C27" s="9">
        <f>C28+C29</f>
        <v>8546394.64</v>
      </c>
      <c r="D27" s="9">
        <f>D28+D29</f>
        <v>8446143.58</v>
      </c>
      <c r="E27" s="12"/>
    </row>
    <row r="28" s="2" customFormat="1" ht="23" customHeight="1" spans="1:5">
      <c r="A28" s="7">
        <v>9.1</v>
      </c>
      <c r="B28" s="7" t="s">
        <v>116</v>
      </c>
      <c r="C28" s="9">
        <v>7966904.38</v>
      </c>
      <c r="D28" s="9">
        <v>7868625.87</v>
      </c>
      <c r="E28" s="12"/>
    </row>
    <row r="29" s="2" customFormat="1" ht="23" customHeight="1" spans="1:5">
      <c r="A29" s="7">
        <v>9.2</v>
      </c>
      <c r="B29" s="7" t="s">
        <v>117</v>
      </c>
      <c r="C29" s="9">
        <v>579490.26</v>
      </c>
      <c r="D29" s="9">
        <v>577517.71</v>
      </c>
      <c r="E29" s="12"/>
    </row>
    <row r="30" s="2" customFormat="1" ht="23" customHeight="1" spans="1:5">
      <c r="A30" s="7">
        <v>10</v>
      </c>
      <c r="B30" s="8" t="s">
        <v>126</v>
      </c>
      <c r="C30" s="9">
        <f>C31+C32</f>
        <v>8907597.94</v>
      </c>
      <c r="D30" s="9">
        <f>D31+D32</f>
        <v>8812600.17</v>
      </c>
      <c r="E30" s="12"/>
    </row>
    <row r="31" s="2" customFormat="1" ht="23" customHeight="1" spans="1:5">
      <c r="A31" s="7">
        <v>10.1</v>
      </c>
      <c r="B31" s="7" t="s">
        <v>116</v>
      </c>
      <c r="C31" s="9">
        <v>8246567.2</v>
      </c>
      <c r="D31" s="9">
        <v>8161515.58</v>
      </c>
      <c r="E31" s="12"/>
    </row>
    <row r="32" s="2" customFormat="1" ht="23" customHeight="1" spans="1:5">
      <c r="A32" s="7">
        <v>10.2</v>
      </c>
      <c r="B32" s="7" t="s">
        <v>117</v>
      </c>
      <c r="C32" s="9">
        <v>661030.74</v>
      </c>
      <c r="D32" s="9">
        <v>651084.59</v>
      </c>
      <c r="E32" s="12"/>
    </row>
    <row r="33" s="1" customFormat="1" ht="20" customHeight="1" spans="1:4">
      <c r="A33" s="10">
        <v>11</v>
      </c>
      <c r="B33" s="10" t="s">
        <v>127</v>
      </c>
      <c r="C33" s="9">
        <f>C34+C35</f>
        <v>12318066.09</v>
      </c>
      <c r="D33" s="9">
        <f>D34+D35</f>
        <v>11951928.7</v>
      </c>
    </row>
    <row r="34" s="1" customFormat="1" ht="20" customHeight="1" spans="1:4">
      <c r="A34" s="10">
        <v>11.1</v>
      </c>
      <c r="B34" s="10" t="s">
        <v>116</v>
      </c>
      <c r="C34" s="9">
        <v>11490494.06</v>
      </c>
      <c r="D34" s="10">
        <v>11137330.16</v>
      </c>
    </row>
    <row r="35" s="1" customFormat="1" ht="20" customHeight="1" spans="1:4">
      <c r="A35" s="10">
        <v>11.2</v>
      </c>
      <c r="B35" s="10" t="s">
        <v>117</v>
      </c>
      <c r="C35" s="9">
        <v>827572.03</v>
      </c>
      <c r="D35" s="10">
        <v>814598.54</v>
      </c>
    </row>
    <row r="36" s="2" customFormat="1" ht="23" customHeight="1" spans="1:5">
      <c r="A36" s="7">
        <v>12</v>
      </c>
      <c r="B36" s="8" t="s">
        <v>128</v>
      </c>
      <c r="C36" s="9">
        <f>C37+C38</f>
        <v>10160589.67</v>
      </c>
      <c r="D36" s="9">
        <f>D37+D38</f>
        <v>10014120.34</v>
      </c>
      <c r="E36" s="12"/>
    </row>
    <row r="37" s="2" customFormat="1" ht="23" customHeight="1" spans="1:5">
      <c r="A37" s="7">
        <v>12.1</v>
      </c>
      <c r="B37" s="7" t="s">
        <v>116</v>
      </c>
      <c r="C37" s="9">
        <v>9563182.59</v>
      </c>
      <c r="D37" s="9">
        <v>9426942.06</v>
      </c>
      <c r="E37" s="12"/>
    </row>
    <row r="38" s="2" customFormat="1" ht="23" customHeight="1" spans="1:5">
      <c r="A38" s="7">
        <v>12.2</v>
      </c>
      <c r="B38" s="7" t="s">
        <v>117</v>
      </c>
      <c r="C38" s="9">
        <v>597407.08</v>
      </c>
      <c r="D38" s="9">
        <v>587178.28</v>
      </c>
      <c r="E38" s="12"/>
    </row>
    <row r="39" s="2" customFormat="1" ht="23" customHeight="1" spans="1:5">
      <c r="A39" s="7">
        <v>13</v>
      </c>
      <c r="B39" s="8" t="s">
        <v>129</v>
      </c>
      <c r="C39" s="9">
        <f>C40+C41</f>
        <v>9134343.35</v>
      </c>
      <c r="D39" s="9">
        <f>D40+D41</f>
        <v>9025147.82</v>
      </c>
      <c r="E39" s="11"/>
    </row>
    <row r="40" s="2" customFormat="1" ht="23" customHeight="1" spans="1:5">
      <c r="A40" s="7">
        <v>13.1</v>
      </c>
      <c r="B40" s="7" t="s">
        <v>116</v>
      </c>
      <c r="C40" s="9">
        <v>8565946.29</v>
      </c>
      <c r="D40" s="9">
        <v>8458774.5</v>
      </c>
      <c r="E40" s="11"/>
    </row>
    <row r="41" s="2" customFormat="1" ht="23" customHeight="1" spans="1:5">
      <c r="A41" s="7">
        <v>13.2</v>
      </c>
      <c r="B41" s="7" t="s">
        <v>117</v>
      </c>
      <c r="C41" s="9">
        <v>568397.06</v>
      </c>
      <c r="D41" s="9">
        <v>566373.32</v>
      </c>
      <c r="E41" s="11"/>
    </row>
    <row r="42" s="1" customFormat="1" ht="20" customHeight="1" spans="1:4">
      <c r="A42" s="10">
        <v>14</v>
      </c>
      <c r="B42" s="13" t="s">
        <v>130</v>
      </c>
      <c r="C42" s="9">
        <f>C43+C44</f>
        <v>15300552.84</v>
      </c>
      <c r="D42" s="9">
        <f>D43+D44</f>
        <v>15013925.15</v>
      </c>
    </row>
    <row r="43" s="1" customFormat="1" ht="20" customHeight="1" spans="1:4">
      <c r="A43" s="10">
        <v>14.1</v>
      </c>
      <c r="B43" s="10" t="s">
        <v>116</v>
      </c>
      <c r="C43" s="9">
        <v>14076153.4</v>
      </c>
      <c r="D43" s="10">
        <v>13816602.69</v>
      </c>
    </row>
    <row r="44" s="1" customFormat="1" ht="20" customHeight="1" spans="1:4">
      <c r="A44" s="10">
        <v>14.2</v>
      </c>
      <c r="B44" s="10" t="s">
        <v>117</v>
      </c>
      <c r="C44" s="9">
        <v>1224399.44</v>
      </c>
      <c r="D44" s="10">
        <v>1197322.46</v>
      </c>
    </row>
    <row r="45" s="1" customFormat="1" ht="20" customHeight="1" spans="1:4">
      <c r="A45" s="10">
        <v>15</v>
      </c>
      <c r="B45" s="13" t="s">
        <v>131</v>
      </c>
      <c r="C45" s="9">
        <f>C46+C47</f>
        <v>10102155.59</v>
      </c>
      <c r="D45" s="9">
        <f>D46+D47</f>
        <v>9860394.53</v>
      </c>
    </row>
    <row r="46" s="1" customFormat="1" ht="20" customHeight="1" spans="1:4">
      <c r="A46" s="10">
        <v>15.1</v>
      </c>
      <c r="B46" s="10" t="s">
        <v>116</v>
      </c>
      <c r="C46" s="9">
        <v>9339951.07</v>
      </c>
      <c r="D46" s="10">
        <v>9116294.67</v>
      </c>
    </row>
    <row r="47" s="1" customFormat="1" ht="20" customHeight="1" spans="1:4">
      <c r="A47" s="10">
        <v>15.2</v>
      </c>
      <c r="B47" s="10" t="s">
        <v>117</v>
      </c>
      <c r="C47" s="9">
        <v>762204.52</v>
      </c>
      <c r="D47" s="10">
        <v>744099.86</v>
      </c>
    </row>
    <row r="48" s="1" customFormat="1" ht="20" customHeight="1" spans="1:4">
      <c r="A48" s="10">
        <v>16</v>
      </c>
      <c r="B48" s="13" t="s">
        <v>132</v>
      </c>
      <c r="C48" s="9">
        <f>C49+C50</f>
        <v>12002080.82</v>
      </c>
      <c r="D48" s="9">
        <f>D49+D50</f>
        <v>11653416.82</v>
      </c>
    </row>
    <row r="49" s="1" customFormat="1" ht="20" customHeight="1" spans="1:4">
      <c r="A49" s="10">
        <v>16.1</v>
      </c>
      <c r="B49" s="10" t="s">
        <v>116</v>
      </c>
      <c r="C49" s="9">
        <v>11167686.67</v>
      </c>
      <c r="D49" s="10">
        <v>10831863.47</v>
      </c>
    </row>
    <row r="50" s="1" customFormat="1" ht="20" customHeight="1" spans="1:4">
      <c r="A50" s="10">
        <v>16.2</v>
      </c>
      <c r="B50" s="10" t="s">
        <v>117</v>
      </c>
      <c r="C50" s="9">
        <v>834394.15</v>
      </c>
      <c r="D50" s="10">
        <v>821553.35</v>
      </c>
    </row>
    <row r="51" s="1" customFormat="1" ht="20" customHeight="1" spans="1:4">
      <c r="A51" s="10">
        <v>17</v>
      </c>
      <c r="B51" s="13" t="s">
        <v>133</v>
      </c>
      <c r="C51" s="9">
        <f>C52+C53</f>
        <v>12003853.46</v>
      </c>
      <c r="D51" s="9">
        <f>D52+D53</f>
        <v>11663996.09</v>
      </c>
    </row>
    <row r="52" s="1" customFormat="1" ht="20" customHeight="1" spans="1:4">
      <c r="A52" s="10">
        <v>17.1</v>
      </c>
      <c r="B52" s="10" t="s">
        <v>116</v>
      </c>
      <c r="C52" s="9">
        <v>11160818.71</v>
      </c>
      <c r="D52" s="10">
        <v>10824734.39</v>
      </c>
    </row>
    <row r="53" s="1" customFormat="1" ht="20" customHeight="1" spans="1:4">
      <c r="A53" s="10">
        <v>17.2</v>
      </c>
      <c r="B53" s="10" t="s">
        <v>117</v>
      </c>
      <c r="C53" s="9">
        <v>843034.75</v>
      </c>
      <c r="D53" s="10">
        <v>839261.7</v>
      </c>
    </row>
    <row r="54" s="2" customFormat="1" ht="23" customHeight="1" spans="1:4">
      <c r="A54" s="7">
        <v>18</v>
      </c>
      <c r="B54" s="8" t="s">
        <v>134</v>
      </c>
      <c r="C54" s="9">
        <f>C55+C56</f>
        <v>10663443.71</v>
      </c>
      <c r="D54" s="9">
        <f>D55+D56</f>
        <v>10512946.68</v>
      </c>
    </row>
    <row r="55" s="2" customFormat="1" ht="23" customHeight="1" spans="1:4">
      <c r="A55" s="7">
        <v>18.1</v>
      </c>
      <c r="B55" s="7" t="s">
        <v>116</v>
      </c>
      <c r="C55" s="9">
        <v>9891729.17</v>
      </c>
      <c r="D55" s="9">
        <v>9743801.02</v>
      </c>
    </row>
    <row r="56" s="2" customFormat="1" ht="23" customHeight="1" spans="1:4">
      <c r="A56" s="7">
        <v>18.2</v>
      </c>
      <c r="B56" s="7" t="s">
        <v>117</v>
      </c>
      <c r="C56" s="9">
        <v>771714.54</v>
      </c>
      <c r="D56" s="9">
        <v>769145.66</v>
      </c>
    </row>
    <row r="57" s="1" customFormat="1" ht="20" customHeight="1" spans="1:4">
      <c r="A57" s="10">
        <v>19</v>
      </c>
      <c r="B57" s="13" t="s">
        <v>135</v>
      </c>
      <c r="C57" s="9">
        <f>(C58+C59)</f>
        <v>6731675.69</v>
      </c>
      <c r="D57" s="9">
        <f>D58+D59</f>
        <v>6429964.33</v>
      </c>
    </row>
    <row r="58" s="1" customFormat="1" ht="20" customHeight="1" spans="1:4">
      <c r="A58" s="10">
        <v>19.1</v>
      </c>
      <c r="B58" s="10" t="s">
        <v>116</v>
      </c>
      <c r="C58" s="9">
        <v>6496663.29</v>
      </c>
      <c r="D58" s="10">
        <v>6195323.54</v>
      </c>
    </row>
    <row r="59" s="1" customFormat="1" ht="20" customHeight="1" spans="1:4">
      <c r="A59" s="10">
        <v>19.2</v>
      </c>
      <c r="B59" s="10" t="s">
        <v>117</v>
      </c>
      <c r="C59" s="9">
        <v>235012.4</v>
      </c>
      <c r="D59" s="10">
        <v>234640.79</v>
      </c>
    </row>
    <row r="60" s="1" customFormat="1" ht="20" customHeight="1" spans="1:4">
      <c r="A60" s="10">
        <v>20</v>
      </c>
      <c r="B60" s="13" t="s">
        <v>136</v>
      </c>
      <c r="C60" s="9">
        <f>(C61+C62)</f>
        <v>180531.66</v>
      </c>
      <c r="D60" s="9">
        <f>D61+D62</f>
        <v>174357.06</v>
      </c>
    </row>
    <row r="61" s="1" customFormat="1" ht="20" customHeight="1" spans="1:4">
      <c r="A61" s="10">
        <v>20.1</v>
      </c>
      <c r="B61" s="10" t="s">
        <v>116</v>
      </c>
      <c r="C61" s="9">
        <v>168722.11</v>
      </c>
      <c r="D61" s="14">
        <v>162547.51</v>
      </c>
    </row>
    <row r="62" s="1" customFormat="1" ht="20" customHeight="1" spans="1:4">
      <c r="A62" s="10">
        <v>20.2</v>
      </c>
      <c r="B62" s="10" t="s">
        <v>117</v>
      </c>
      <c r="C62" s="9">
        <v>11809.55</v>
      </c>
      <c r="D62" s="9">
        <v>11809.55</v>
      </c>
    </row>
    <row r="63" s="1" customFormat="1" ht="20" customHeight="1" spans="1:4">
      <c r="A63" s="10">
        <v>21</v>
      </c>
      <c r="B63" s="13" t="s">
        <v>137</v>
      </c>
      <c r="C63" s="9">
        <f>(C64+C65)</f>
        <v>344816.65</v>
      </c>
      <c r="D63" s="9">
        <f>D64+D65</f>
        <v>319796.74</v>
      </c>
    </row>
    <row r="64" s="1" customFormat="1" ht="20" customHeight="1" spans="1:4">
      <c r="A64" s="10">
        <v>21.1</v>
      </c>
      <c r="B64" s="10" t="s">
        <v>116</v>
      </c>
      <c r="C64" s="9">
        <v>331251.45</v>
      </c>
      <c r="D64" s="10">
        <v>306231.54</v>
      </c>
    </row>
    <row r="65" s="1" customFormat="1" ht="20" customHeight="1" spans="1:4">
      <c r="A65" s="10">
        <v>21.2</v>
      </c>
      <c r="B65" s="10" t="s">
        <v>117</v>
      </c>
      <c r="C65" s="9">
        <v>13565.2</v>
      </c>
      <c r="D65" s="9">
        <v>13565.2</v>
      </c>
    </row>
    <row r="66" s="2" customFormat="1" ht="23" customHeight="1" spans="1:4">
      <c r="A66" s="7">
        <v>22</v>
      </c>
      <c r="B66" s="8" t="s">
        <v>138</v>
      </c>
      <c r="C66" s="9">
        <f>C67+C68</f>
        <v>43373418.73</v>
      </c>
      <c r="D66" s="9">
        <v>43309356.08</v>
      </c>
    </row>
    <row r="67" s="2" customFormat="1" ht="23" customHeight="1" spans="1:4">
      <c r="A67" s="7">
        <v>22.1</v>
      </c>
      <c r="B67" s="7" t="s">
        <v>116</v>
      </c>
      <c r="C67" s="9">
        <v>39170464.71</v>
      </c>
      <c r="D67" s="7">
        <f>D66-D68</f>
        <v>39133414.98</v>
      </c>
    </row>
    <row r="68" s="2" customFormat="1" ht="23" customHeight="1" spans="1:4">
      <c r="A68" s="7">
        <v>22.2</v>
      </c>
      <c r="B68" s="7" t="s">
        <v>117</v>
      </c>
      <c r="C68" s="9">
        <v>4202954.02</v>
      </c>
      <c r="D68" s="7">
        <v>4175941.1</v>
      </c>
    </row>
    <row r="69" s="2" customFormat="1" ht="23" customHeight="1" spans="1:4">
      <c r="A69" s="7">
        <v>23</v>
      </c>
      <c r="B69" s="8" t="s">
        <v>139</v>
      </c>
      <c r="C69" s="9">
        <f>C70+C71</f>
        <v>14078259.71</v>
      </c>
      <c r="D69" s="9">
        <f>D70+D71</f>
        <v>14020791.62</v>
      </c>
    </row>
    <row r="70" s="2" customFormat="1" ht="23" customHeight="1" spans="1:4">
      <c r="A70" s="7">
        <v>23.1</v>
      </c>
      <c r="B70" s="7" t="s">
        <v>116</v>
      </c>
      <c r="C70" s="9">
        <v>13599392.96</v>
      </c>
      <c r="D70" s="7">
        <v>13579803.34</v>
      </c>
    </row>
    <row r="71" s="2" customFormat="1" ht="23" customHeight="1" spans="1:4">
      <c r="A71" s="7">
        <v>23.2</v>
      </c>
      <c r="B71" s="7" t="s">
        <v>117</v>
      </c>
      <c r="C71" s="9">
        <v>478866.75</v>
      </c>
      <c r="D71" s="7">
        <v>440988.28</v>
      </c>
    </row>
    <row r="72" s="1" customFormat="1" ht="20" customHeight="1" spans="1:4">
      <c r="A72" s="10">
        <v>24</v>
      </c>
      <c r="B72" s="13" t="s">
        <v>140</v>
      </c>
      <c r="C72" s="9"/>
      <c r="D72" s="9">
        <f>D63+D60+D57+D51+D48+D45+D42+D33+D69+D66+D54+D39+D36+D30+D27+D24+D21+D18+D15+D12+D9+D6+D3</f>
        <v>241495724.66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目录</vt:lpstr>
      <vt:lpstr>结算汇总表</vt:lpstr>
      <vt:lpstr>结算明细表</vt:lpstr>
      <vt:lpstr>二审后金额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AA</cp:lastModifiedBy>
  <dcterms:created xsi:type="dcterms:W3CDTF">2020-11-19T09:45:00Z</dcterms:created>
  <cp:lastPrinted>2022-11-09T06:55:00Z</cp:lastPrinted>
  <dcterms:modified xsi:type="dcterms:W3CDTF">2025-03-18T03:02:18Z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67F1E6579EC24DB69860F6344A4850ED</vt:lpwstr>
  </property>
</Properties>
</file>