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待认价" sheetId="1" r:id="rId1"/>
  </sheets>
  <definedNames>
    <definedName name="_xlnm._FilterDatabase" localSheetId="0" hidden="1">待认价!$A$4:$M$59</definedName>
    <definedName name="_xlnm.Print_Area" localSheetId="0">待认价!$A$1:$I$59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<sst xmlns="http://schemas.openxmlformats.org/spreadsheetml/2006/main" count="248" uniqueCount="163">
  <si>
    <t>悠然居项目团购区加建工程待认价清单</t>
  </si>
  <si>
    <t>雨林报价</t>
  </si>
  <si>
    <t>序号</t>
  </si>
  <si>
    <t>分项工程名称</t>
  </si>
  <si>
    <t>工程内容</t>
  </si>
  <si>
    <t>单位</t>
  </si>
  <si>
    <t>暂估工程量</t>
  </si>
  <si>
    <t>含税综合
单价</t>
  </si>
  <si>
    <t>含税金额
（元）</t>
  </si>
  <si>
    <t>备注</t>
  </si>
  <si>
    <t>一</t>
  </si>
  <si>
    <t>增加项</t>
  </si>
  <si>
    <t>地下室钢制楼梯</t>
  </si>
  <si>
    <t>8#楼、9#楼，详见钢制楼梯深化图纸（含栏杆扶手，2.75mm护墙花纹板+背衬钢龙骨+隔音棉+石膏板）</t>
  </si>
  <si>
    <t>座</t>
  </si>
  <si>
    <t>综合单价见约谈记录</t>
  </si>
  <si>
    <t>派工单14</t>
  </si>
  <si>
    <t>钢制楼梯</t>
  </si>
  <si>
    <t>1#楼钢制楼梯，详见钢制楼梯深化图纸；基坑基槽开挖；素土夯实；模板支护；C30钢筋混凝土浇筑；种植土回填；钢楼梯制安</t>
  </si>
  <si>
    <t>地库照明灯带</t>
  </si>
  <si>
    <t>1、含基层钢丝线固定布设；2、灯带采购及敷设；3、线路接驳；4、日常维护；5、拆除；垃圾清运处理</t>
  </si>
  <si>
    <t>m</t>
  </si>
  <si>
    <t>派工单9、派工单38</t>
  </si>
  <si>
    <t>地库照明节能灯</t>
  </si>
  <si>
    <t>1、线路检修；2、30W吸顶灯采购及安装；3、日常维修维护</t>
  </si>
  <si>
    <t>套</t>
  </si>
  <si>
    <t>派工单9</t>
  </si>
  <si>
    <t>1、线路检修；2、普通节能灯30w采购及安装；3、日常维修维护</t>
  </si>
  <si>
    <t>电梯控制箱混凝土墙面开洞</t>
  </si>
  <si>
    <t>1、混凝土墙面保护性开电梯控制箱250mm*550mm洞口；混凝土墙体厚度240mm；2、施工垃圾人工搬运至垃圾场</t>
  </si>
  <si>
    <t>个</t>
  </si>
  <si>
    <t>综合单价见约谈记录
（每个洞8个孔，墙厚200，内部电梯防护）</t>
  </si>
  <si>
    <t>派工单4</t>
  </si>
  <si>
    <t>采光井檐口混凝土零星浇筑</t>
  </si>
  <si>
    <t>1、模板支护；2、采光井混凝土梁浇筑找平；3、垃圾清理；4、模板拆除及清理修复；5、成品保护及后期拆除</t>
  </si>
  <si>
    <t>参照合同反坎价格</t>
  </si>
  <si>
    <t>派工单15</t>
  </si>
  <si>
    <t>采光井门窗边封口混凝土零星浇筑</t>
  </si>
  <si>
    <t>1、模板支护；2、采光井混凝土梁浇筑（0.3m³混凝土浇筑）；3、模板拆除及清理修复；4、垃圾清理</t>
  </si>
  <si>
    <t>处</t>
  </si>
  <si>
    <t>参照合同砼浇筑折算</t>
  </si>
  <si>
    <t>墙体砌筑</t>
  </si>
  <si>
    <t>1、墙面基层湿润清理；3、墙面植筋；4、预制小砖墙体砌筑；5、成品防护；6、垃圾清理吊装下楼人工搬运至垃圾场</t>
  </si>
  <si>
    <t>㎡</t>
  </si>
  <si>
    <t>合同价</t>
  </si>
  <si>
    <t>派工单16</t>
  </si>
  <si>
    <t>顶楼电梯部位楼板拆除</t>
  </si>
  <si>
    <t>1、屋顶混凝土楼板静力切割拆除，楼板厚度200mm，包含防水层等；楼层板净高6600mm；2、切割剩余边条剔凿；3、切割剔凿垃圾清理吊运下楼</t>
  </si>
  <si>
    <t>派工单17</t>
  </si>
  <si>
    <t>套内楼板切割</t>
  </si>
  <si>
    <t>1、混凝土楼板静力切割拆除，楼板厚度120mm内综合考虑；楼层板净高6600mm以内综合考虑；2、切割余梁剔凿；3、切割剔凿垃圾清理吊运下楼</t>
  </si>
  <si>
    <t>综合单价见约谈记录
（超长）</t>
  </si>
  <si>
    <t>派工单24</t>
  </si>
  <si>
    <t>消防箱封堵</t>
  </si>
  <si>
    <t>1、人工搬运材料机械设备上楼；2、预制砖小砌块砖墙封堵施工，含材料供应；3、抹灰施工；4、垃圾清理人工搬运至垃圾场</t>
  </si>
  <si>
    <t>派工单8</t>
  </si>
  <si>
    <t>混凝土反坎梁</t>
  </si>
  <si>
    <t>1、材料人工搬运上楼；2、基层扫素浆湿润；模板支护；3、混凝土反坎梁支模浇筑宽度200mm，长度1300mm；4、模板拆除；5、施工垃圾清理</t>
  </si>
  <si>
    <t>合同内价格折算</t>
  </si>
  <si>
    <t>派工单13</t>
  </si>
  <si>
    <t>幕墙窗下口塞缝抹灰</t>
  </si>
  <si>
    <t>1、人工搬运材料（水泥砂浆、砖等）至施工区域；2、幕墙窗下口预制小砌块砖塞缝填筑；3、成品保护；4、垃圾清理</t>
  </si>
  <si>
    <t>派工单18</t>
  </si>
  <si>
    <t>预留洞口封堵</t>
  </si>
  <si>
    <t>1、人工搬运材料至施工区域（含脚手架）；2、零星预留洞口木龙骨骨架固定，硅酸钙板封堵；3、垃圾清理人工搬运至垃圾场</t>
  </si>
  <si>
    <t>派工单19</t>
  </si>
  <si>
    <t>阳台栏杆侧边塞缝</t>
  </si>
  <si>
    <t>1、人工搬运材料（水泥砂浆、砖等）至施工区域；2、栏杆侧边预制砌块砖塞缝填筑；3、成品保护；4、垃圾清理</t>
  </si>
  <si>
    <t>派工单20</t>
  </si>
  <si>
    <t>采光井外侧措施</t>
  </si>
  <si>
    <t>1、采光井内部搭设架体，（采光井回填土挖机下挖500mm）；4、垃圾清理人工搬运；</t>
  </si>
  <si>
    <t>派工单21</t>
  </si>
  <si>
    <t>采光井外侧墙面抹灰</t>
  </si>
  <si>
    <t>1、材料人工搬运至施工区域；
2、成品保护及完工后拆除；3、M5墙面抹灰</t>
  </si>
  <si>
    <t>合同内单价</t>
  </si>
  <si>
    <t>地下室电梯基槽</t>
  </si>
  <si>
    <t>地下室电梯基槽分割条形静力切割；采用人力及破碎机进行基槽钢筋混凝土剔凿；人工破碎清理；基槽底部找平处理</t>
  </si>
  <si>
    <t>派工单23</t>
  </si>
  <si>
    <t>脚手架搭设及拆除</t>
  </si>
  <si>
    <t>门洞砌筑、墙面剔凿措施</t>
  </si>
  <si>
    <t>门垛砌筑</t>
  </si>
  <si>
    <t>1.墙面基层清理湿润；2、墙面植筋；3、电梯门洞口门垛砌筑；</t>
  </si>
  <si>
    <t>过梁浇筑</t>
  </si>
  <si>
    <t>1、通长混凝土过梁支模；过梁长度1600mm*200mm*200mm（含12mm螺纹钢筋植筋，8mm箍筋捆扎，整体浇筑）；2、通长混凝土过梁浇筑；3、混凝土模板拆除；4、养护；5、现场施工垃圾清理清运至指定垃圾场</t>
  </si>
  <si>
    <t>电梯井道抹灰、混凝土层剔除</t>
  </si>
  <si>
    <t>1、井道墙面原有抹灰面层剔凿；2、垃圾清理清运至指定垃圾场、钢筋切割</t>
  </si>
  <si>
    <t>派工单25</t>
  </si>
  <si>
    <t>楼梯间踏步切割</t>
  </si>
  <si>
    <t>1、楼梯间楼梯踏步切割，切割深度300mm；2、楼梯间切割面凿毛；3、切割混凝土料破碎并转运清理</t>
  </si>
  <si>
    <t>派工单1</t>
  </si>
  <si>
    <t>地下室墙面管道等部位洞口封堵</t>
  </si>
  <si>
    <t>1、地下室墙面管道等部位洞口砌块封堵；2、封堵部位两侧墙面抹灰找平；3、成品保护；4、垃圾清理清运至指定垃圾场；5、楼层高度6米，含措施费</t>
  </si>
  <si>
    <t>派工单56</t>
  </si>
  <si>
    <t>1号楼顶层阁楼现浇混凝土楼梯</t>
  </si>
  <si>
    <t>1、放线定位；2、依据楼梯放线、支模板；3、植筋； 4、绑扎钢筋；5、混凝土浇筑 ；6、养护；7、模板拆除；8、平台下口与楼板间高差砌筑踏步抹灰处理；9、垃圾清理清运至指定垃圾场</t>
  </si>
  <si>
    <t>派工单45</t>
  </si>
  <si>
    <t>门洞口过梁</t>
  </si>
  <si>
    <t>1、脚手架搭设搬运、拆除；门洞过两处人工剔凿、切割；2、门洞口上方预制成品过梁及安装（人工搬运），过梁长度1600mm；3、门洞口及过梁周边修补抹灰；4、垃圾清运</t>
  </si>
  <si>
    <t>合同价格</t>
  </si>
  <si>
    <t>派工单30</t>
  </si>
  <si>
    <t>入户门门垛拆改施工</t>
  </si>
  <si>
    <t>10#、12#楼一楼入户门门垛墙体一侧切割、一侧加砌，并进行墙面抹灰处理；墙面砌筑须植筋处理；垃圾清理（墙面饰面施工已完成，须进行成品保护性拆改施工）</t>
  </si>
  <si>
    <t>樘</t>
  </si>
  <si>
    <t>派工单57</t>
  </si>
  <si>
    <t>屋面墙面保温层、抹灰层拆除</t>
  </si>
  <si>
    <t xml:space="preserve">1、屋面露台改为房间，外墙变为内墙，原外墙面保温板及抹灰层拆除； 2、垃圾人工清运下楼（顶楼无楼梯及垂直运输设备，人工搭设脚手架攀爬转运）；                 </t>
  </si>
  <si>
    <t>派工单46</t>
  </si>
  <si>
    <t>屋顶地面零星保温层拆除</t>
  </si>
  <si>
    <t>1、屋面保温层拆除；2、拆除垃圾汇总清理下楼之指定垃圾场；</t>
  </si>
  <si>
    <t>参照拆除地板</t>
  </si>
  <si>
    <t>派工单47</t>
  </si>
  <si>
    <t>地下室穿墙钢管封堵</t>
  </si>
  <si>
    <t>1、穿墙钢管管径300mm以内综合考虑；2、4mm厚度钢板激光切割满焊焊接；3、焊接部位除渣；4、成品保护；5、穿墙管道焊接板银色防锈漆涂刷；6、采用移动脚手架协助施工</t>
  </si>
  <si>
    <t>派工单55</t>
  </si>
  <si>
    <t>零星电梯门口消防警报装置底盒暗埋混凝土墙面剔凿</t>
  </si>
  <si>
    <t>1、成品保护（已铺贴好墙砖）；2、人工剔凿（80mm）*110mm，深度60mm；3、垃圾清理；4、边角修复；5、Φ20穿墙孔（混凝土墙厚250mm）</t>
  </si>
  <si>
    <t>派工单48</t>
  </si>
  <si>
    <t>采光井与风井隔墙砌筑</t>
  </si>
  <si>
    <t>派工单51</t>
  </si>
  <si>
    <t>砌筑</t>
  </si>
  <si>
    <t>100墙 包括拌砂浆，运输、砌砖、擦缝、清理垃圾、养护、包工包料。</t>
  </si>
  <si>
    <t>超高部位，人工消耗高，参照合同200厚砌筑单价</t>
  </si>
  <si>
    <t>抹灰</t>
  </si>
  <si>
    <t>砂浆为 1：3 水泥砂浆 15mm 厚，包工包料。</t>
  </si>
  <si>
    <t>腻子</t>
  </si>
  <si>
    <t>刮二遍，包括打磨包工包料。</t>
  </si>
  <si>
    <t>涂料</t>
  </si>
  <si>
    <t>人防门两侧混凝土找坡</t>
  </si>
  <si>
    <t>1、支模；2、混凝土浇筑；3、垃圾清理转运；4、混凝土养护（单侧施工尺寸6000mm*300mm；</t>
  </si>
  <si>
    <t>米</t>
  </si>
  <si>
    <t>工地外围围挡及钢制门焊装</t>
  </si>
  <si>
    <t>1、围挡立柱定位及埋置焊装；2、横向钢撑焊接安装（大门尺寸长8米*高2.5米；3、零星围挡铁皮安装；4、防锈漆涂刷；5、垃圾清理清运（直径100mm热镀锌立柱；50mm*50mm*5mm热镀锌角钢立向间距400mm；1.5mm厚度彩钢；门轴4套；滑轮2套；钢链防盗锁1套）</t>
  </si>
  <si>
    <t>扣总包</t>
  </si>
  <si>
    <t>派工单44</t>
  </si>
  <si>
    <t>植筋</t>
  </si>
  <si>
    <t>1、楼承板钢筋植筋；2、植筋钢筋与栓钉焊接；3、墙体砌筑植筋；工序包含：墙面、楼板植筋开孔、清孔；植筋注胶；植筋施工及养护；垃圾清理</t>
  </si>
  <si>
    <t>支</t>
  </si>
  <si>
    <t>围墙迁移</t>
  </si>
  <si>
    <t>围挡拆除保护性</t>
  </si>
  <si>
    <t>保护性拆除围挡保护性拆除，基础拆除迁移</t>
  </si>
  <si>
    <t>参照悠然居价格
工程量暂定，据实结算</t>
  </si>
  <si>
    <t>利旧新建围挡</t>
  </si>
  <si>
    <t>围挡建设，</t>
  </si>
  <si>
    <t>新建围挡</t>
  </si>
  <si>
    <t>1.热镀锌方管100*100*2，40*60*1.5厚 ，2.5m高           
2.铁皮面层</t>
  </si>
  <si>
    <t>参照悠然居围挡价格</t>
  </si>
  <si>
    <t>屋顶拆改</t>
  </si>
  <si>
    <t>屋顶上翻梁切割（含屋顶楼板）</t>
  </si>
  <si>
    <t>上翻梁静力切割，分段破碎、吊运，钢筋切割成品保护</t>
  </si>
  <si>
    <t>30.4m，折算243.8元/m</t>
  </si>
  <si>
    <t>30mm水泥砂浆找平</t>
  </si>
  <si>
    <t>水泥砂浆找平（商品砂浆）</t>
  </si>
  <si>
    <t>参照总包</t>
  </si>
  <si>
    <t>斗山230挖机</t>
  </si>
  <si>
    <t>台班</t>
  </si>
  <si>
    <t>60挖机</t>
  </si>
  <si>
    <t>洒水车</t>
  </si>
  <si>
    <t>车</t>
  </si>
  <si>
    <t>曲臂车</t>
  </si>
  <si>
    <t>用于屋顶加建措施</t>
  </si>
  <si>
    <t>铲车</t>
  </si>
  <si>
    <t>/</t>
  </si>
  <si>
    <t>含税 9%总金额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</si>
</sst>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color rgb="FF000000"/>
      <name val="Times New Roman"/>
      <charset val="204"/>
    </font>
    <font>
      <sz val="11"/>
      <name val="宋体"/>
      <charset val="204"/>
    </font>
    <font>
      <sz val="11"/>
      <color rgb="FF000000"/>
      <name val="宋体"/>
      <charset val="20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0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 shrinkToFit="1"/>
    </xf>
    <xf numFmtId="2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/>
    </xf>
    <xf numFmtId="43" fontId="2" fillId="0" borderId="0" xfId="3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、绿化清单1-广东、福建_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4569</xdr:rowOff>
    </xdr:from>
    <xdr:to>
      <xdr:col>7</xdr:col>
      <xdr:colOff>1457325</xdr:colOff>
      <xdr:row>0</xdr:row>
      <xdr:rowOff>4569</xdr:rowOff>
    </xdr:to>
    <xdr:sp>
      <xdr:nvSpPr>
        <xdr:cNvPr id="3" name="Shape 3"/>
        <xdr:cNvSpPr/>
      </xdr:nvSpPr>
      <xdr:spPr>
        <a:xfrm>
          <a:off x="0" y="4445"/>
          <a:ext cx="9224010" cy="0"/>
        </a:xfrm>
        <a:custGeom>
          <a:avLst/>
          <a:gdLst/>
          <a:ahLst/>
          <a:cxnLst/>
          <a:pathLst>
            <a:path w="8768080">
              <a:moveTo>
                <a:pt x="0" y="0"/>
              </a:moveTo>
              <a:lnTo>
                <a:pt x="8768080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70"/>
  <sheetViews>
    <sheetView tabSelected="1" view="pageBreakPreview" zoomScaleNormal="120" workbookViewId="0">
      <pane xSplit="4" ySplit="5" topLeftCell="F45" activePane="bottomRight" state="frozen"/>
      <selection/>
      <selection pane="topRight"/>
      <selection pane="bottomLeft"/>
      <selection pane="bottomRight" activeCell="L58" sqref="L58"/>
    </sheetView>
  </sheetViews>
  <sheetFormatPr defaultColWidth="9" defaultRowHeight="13.5"/>
  <cols>
    <col min="1" max="1" width="7.16666666666667" style="2" customWidth="1"/>
    <col min="2" max="2" width="22" style="3" customWidth="1"/>
    <col min="3" max="3" width="57.9555555555556" style="2" customWidth="1"/>
    <col min="4" max="4" width="9.33333333333333" style="2" customWidth="1"/>
    <col min="5" max="5" width="11.3333333333333" style="2" customWidth="1"/>
    <col min="6" max="6" width="10.7777777777778" style="2" customWidth="1"/>
    <col min="7" max="7" width="17.3333333333333" style="2" customWidth="1"/>
    <col min="8" max="8" width="29.8333333333333" style="2" customWidth="1"/>
    <col min="9" max="9" width="15.1111111111111" style="2" customWidth="1"/>
    <col min="10" max="10" width="24.3777777777778" style="2"/>
    <col min="11" max="11" width="9" style="2"/>
    <col min="12" max="12" width="18.8333333333333" style="2"/>
    <col min="13" max="16384" width="9" style="2"/>
  </cols>
  <sheetData>
    <row r="2" ht="18.75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ht="18.75" spans="1:9">
      <c r="A3" s="4"/>
      <c r="B3" s="5"/>
      <c r="C3" s="4"/>
      <c r="D3" s="4"/>
      <c r="E3" s="4" t="s">
        <v>1</v>
      </c>
      <c r="F3" s="4"/>
      <c r="G3" s="4"/>
      <c r="H3" s="4"/>
      <c r="I3" s="4"/>
    </row>
    <row r="4" ht="40.5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/>
    </row>
    <row r="5" spans="1:9">
      <c r="A5" s="6" t="s">
        <v>10</v>
      </c>
      <c r="B5" s="7" t="s">
        <v>11</v>
      </c>
      <c r="C5" s="7"/>
      <c r="D5" s="7"/>
      <c r="E5" s="6"/>
      <c r="F5" s="7"/>
      <c r="G5" s="6"/>
      <c r="H5" s="7"/>
      <c r="I5" s="7"/>
    </row>
    <row r="6" ht="40.5" spans="1:9">
      <c r="A6" s="8">
        <v>1</v>
      </c>
      <c r="B6" s="9" t="s">
        <v>12</v>
      </c>
      <c r="C6" s="9" t="s">
        <v>13</v>
      </c>
      <c r="D6" s="8" t="s">
        <v>14</v>
      </c>
      <c r="E6" s="10">
        <v>5</v>
      </c>
      <c r="F6" s="10">
        <v>30000</v>
      </c>
      <c r="G6" s="10">
        <f t="shared" ref="G6:G15" si="0">+E6*F6</f>
        <v>150000</v>
      </c>
      <c r="H6" s="10" t="s">
        <v>15</v>
      </c>
      <c r="I6" s="8" t="s">
        <v>16</v>
      </c>
    </row>
    <row r="7" ht="40.5" spans="1:9">
      <c r="A7" s="8">
        <v>2</v>
      </c>
      <c r="B7" s="9" t="s">
        <v>17</v>
      </c>
      <c r="C7" s="9" t="s">
        <v>18</v>
      </c>
      <c r="D7" s="8" t="s">
        <v>14</v>
      </c>
      <c r="E7" s="10">
        <v>1</v>
      </c>
      <c r="F7" s="10">
        <v>25000</v>
      </c>
      <c r="G7" s="10">
        <f t="shared" si="0"/>
        <v>25000</v>
      </c>
      <c r="H7" s="10" t="s">
        <v>15</v>
      </c>
      <c r="I7" s="8" t="s">
        <v>16</v>
      </c>
    </row>
    <row r="8" ht="40.5" spans="1:9">
      <c r="A8" s="8">
        <v>3</v>
      </c>
      <c r="B8" s="9" t="s">
        <v>19</v>
      </c>
      <c r="C8" s="9" t="s">
        <v>20</v>
      </c>
      <c r="D8" s="8" t="s">
        <v>21</v>
      </c>
      <c r="E8" s="10">
        <v>1165.71</v>
      </c>
      <c r="F8" s="10">
        <v>25</v>
      </c>
      <c r="G8" s="10">
        <f t="shared" si="0"/>
        <v>29142.75</v>
      </c>
      <c r="H8" s="10" t="s">
        <v>15</v>
      </c>
      <c r="I8" s="8" t="s">
        <v>22</v>
      </c>
    </row>
    <row r="9" ht="22" customHeight="1" spans="1:9">
      <c r="A9" s="8">
        <v>4</v>
      </c>
      <c r="B9" s="9" t="s">
        <v>23</v>
      </c>
      <c r="C9" s="9" t="s">
        <v>24</v>
      </c>
      <c r="D9" s="8" t="s">
        <v>25</v>
      </c>
      <c r="E9" s="11">
        <v>14</v>
      </c>
      <c r="F9" s="10">
        <v>45</v>
      </c>
      <c r="G9" s="10">
        <f t="shared" si="0"/>
        <v>630</v>
      </c>
      <c r="H9" s="10" t="s">
        <v>15</v>
      </c>
      <c r="I9" s="26" t="s">
        <v>26</v>
      </c>
    </row>
    <row r="10" ht="22" customHeight="1" spans="1:9">
      <c r="A10" s="8">
        <v>5</v>
      </c>
      <c r="B10" s="9" t="s">
        <v>23</v>
      </c>
      <c r="C10" s="9" t="s">
        <v>27</v>
      </c>
      <c r="D10" s="8" t="s">
        <v>25</v>
      </c>
      <c r="E10" s="11">
        <v>6</v>
      </c>
      <c r="F10" s="10">
        <v>65</v>
      </c>
      <c r="G10" s="10">
        <f t="shared" si="0"/>
        <v>390</v>
      </c>
      <c r="H10" s="10" t="s">
        <v>15</v>
      </c>
      <c r="I10" s="26" t="s">
        <v>26</v>
      </c>
    </row>
    <row r="11" ht="40.5" spans="1:9">
      <c r="A11" s="8">
        <v>6</v>
      </c>
      <c r="B11" s="9" t="s">
        <v>28</v>
      </c>
      <c r="C11" s="9" t="s">
        <v>29</v>
      </c>
      <c r="D11" s="8" t="s">
        <v>30</v>
      </c>
      <c r="E11" s="11">
        <v>18</v>
      </c>
      <c r="F11" s="12">
        <v>600</v>
      </c>
      <c r="G11" s="10">
        <f t="shared" si="0"/>
        <v>10800</v>
      </c>
      <c r="H11" s="10" t="s">
        <v>31</v>
      </c>
      <c r="I11" s="26" t="s">
        <v>32</v>
      </c>
    </row>
    <row r="12" ht="40.5" spans="1:9">
      <c r="A12" s="8">
        <v>7</v>
      </c>
      <c r="B12" s="9" t="s">
        <v>33</v>
      </c>
      <c r="C12" s="9" t="s">
        <v>34</v>
      </c>
      <c r="D12" s="8" t="s">
        <v>21</v>
      </c>
      <c r="E12" s="11">
        <v>584.85</v>
      </c>
      <c r="F12" s="12">
        <v>260</v>
      </c>
      <c r="G12" s="10">
        <f t="shared" si="0"/>
        <v>152061</v>
      </c>
      <c r="H12" s="12" t="s">
        <v>35</v>
      </c>
      <c r="I12" s="26" t="s">
        <v>36</v>
      </c>
    </row>
    <row r="13" s="1" customFormat="1" ht="27" spans="1:9">
      <c r="A13" s="8">
        <v>8</v>
      </c>
      <c r="B13" s="9" t="s">
        <v>37</v>
      </c>
      <c r="C13" s="9" t="s">
        <v>38</v>
      </c>
      <c r="D13" s="8" t="s">
        <v>39</v>
      </c>
      <c r="E13" s="13">
        <v>28</v>
      </c>
      <c r="F13" s="14">
        <f>0.3*900</f>
        <v>270</v>
      </c>
      <c r="G13" s="10">
        <f t="shared" si="0"/>
        <v>7560</v>
      </c>
      <c r="H13" s="14" t="s">
        <v>40</v>
      </c>
      <c r="I13" s="16" t="s">
        <v>36</v>
      </c>
    </row>
    <row r="14" ht="40.5" spans="1:9">
      <c r="A14" s="8">
        <v>9</v>
      </c>
      <c r="B14" s="9" t="s">
        <v>41</v>
      </c>
      <c r="C14" s="9" t="s">
        <v>42</v>
      </c>
      <c r="D14" s="8" t="s">
        <v>43</v>
      </c>
      <c r="E14" s="11">
        <v>209.35</v>
      </c>
      <c r="F14" s="12">
        <v>220</v>
      </c>
      <c r="G14" s="10">
        <f t="shared" si="0"/>
        <v>46057</v>
      </c>
      <c r="H14" s="12" t="s">
        <v>44</v>
      </c>
      <c r="I14" s="26" t="s">
        <v>45</v>
      </c>
    </row>
    <row r="15" ht="55" customHeight="1" spans="1:9">
      <c r="A15" s="8">
        <v>10</v>
      </c>
      <c r="B15" s="9" t="s">
        <v>46</v>
      </c>
      <c r="C15" s="9" t="s">
        <v>47</v>
      </c>
      <c r="D15" s="8" t="s">
        <v>30</v>
      </c>
      <c r="E15" s="11">
        <v>14</v>
      </c>
      <c r="F15" s="12">
        <v>2400</v>
      </c>
      <c r="G15" s="10">
        <f t="shared" ref="G14:G28" si="1">+E15*F15</f>
        <v>33600</v>
      </c>
      <c r="H15" s="10" t="s">
        <v>15</v>
      </c>
      <c r="I15" s="26" t="s">
        <v>48</v>
      </c>
    </row>
    <row r="16" ht="50" customHeight="1" spans="1:9">
      <c r="A16" s="8">
        <v>11</v>
      </c>
      <c r="B16" s="9" t="s">
        <v>49</v>
      </c>
      <c r="C16" s="9" t="s">
        <v>50</v>
      </c>
      <c r="D16" s="8" t="s">
        <v>30</v>
      </c>
      <c r="E16" s="13">
        <v>20</v>
      </c>
      <c r="F16" s="12">
        <v>2400</v>
      </c>
      <c r="G16" s="10">
        <f t="shared" si="1"/>
        <v>48000</v>
      </c>
      <c r="H16" s="10" t="s">
        <v>51</v>
      </c>
      <c r="I16" s="26" t="s">
        <v>52</v>
      </c>
    </row>
    <row r="17" ht="40.5" spans="1:9">
      <c r="A17" s="8">
        <v>12</v>
      </c>
      <c r="B17" s="9" t="s">
        <v>53</v>
      </c>
      <c r="C17" s="9" t="s">
        <v>54</v>
      </c>
      <c r="D17" s="8" t="s">
        <v>30</v>
      </c>
      <c r="E17" s="11">
        <v>20</v>
      </c>
      <c r="F17" s="12">
        <v>300</v>
      </c>
      <c r="G17" s="10">
        <f t="shared" si="1"/>
        <v>6000</v>
      </c>
      <c r="H17" s="10" t="s">
        <v>15</v>
      </c>
      <c r="I17" s="26" t="s">
        <v>55</v>
      </c>
    </row>
    <row r="18" ht="40.5" spans="1:9">
      <c r="A18" s="8">
        <v>13</v>
      </c>
      <c r="B18" s="9" t="s">
        <v>56</v>
      </c>
      <c r="C18" s="9" t="s">
        <v>57</v>
      </c>
      <c r="D18" s="8" t="s">
        <v>30</v>
      </c>
      <c r="E18" s="11">
        <v>28</v>
      </c>
      <c r="F18" s="12">
        <f>1.3*260</f>
        <v>338</v>
      </c>
      <c r="G18" s="10">
        <f t="shared" si="1"/>
        <v>9464</v>
      </c>
      <c r="H18" s="10" t="s">
        <v>58</v>
      </c>
      <c r="I18" s="26" t="s">
        <v>59</v>
      </c>
    </row>
    <row r="19" ht="40.5" spans="1:9">
      <c r="A19" s="8">
        <v>14</v>
      </c>
      <c r="B19" s="9" t="s">
        <v>60</v>
      </c>
      <c r="C19" s="9" t="s">
        <v>61</v>
      </c>
      <c r="D19" s="8" t="s">
        <v>21</v>
      </c>
      <c r="E19" s="11">
        <v>1177.43</v>
      </c>
      <c r="F19" s="12">
        <v>60</v>
      </c>
      <c r="G19" s="10">
        <f t="shared" si="1"/>
        <v>70645.8</v>
      </c>
      <c r="H19" s="10" t="s">
        <v>15</v>
      </c>
      <c r="I19" s="26" t="s">
        <v>62</v>
      </c>
    </row>
    <row r="20" ht="40.5" spans="1:9">
      <c r="A20" s="8">
        <v>15</v>
      </c>
      <c r="B20" s="9" t="s">
        <v>63</v>
      </c>
      <c r="C20" s="15" t="s">
        <v>64</v>
      </c>
      <c r="D20" s="8" t="s">
        <v>30</v>
      </c>
      <c r="E20" s="11">
        <v>24</v>
      </c>
      <c r="F20" s="12">
        <v>400</v>
      </c>
      <c r="G20" s="10">
        <f t="shared" si="1"/>
        <v>9600</v>
      </c>
      <c r="H20" s="10" t="s">
        <v>15</v>
      </c>
      <c r="I20" s="26" t="s">
        <v>65</v>
      </c>
    </row>
    <row r="21" ht="40.5" spans="1:9">
      <c r="A21" s="8">
        <v>16</v>
      </c>
      <c r="B21" s="9" t="s">
        <v>66</v>
      </c>
      <c r="C21" s="9" t="s">
        <v>67</v>
      </c>
      <c r="D21" s="8" t="s">
        <v>21</v>
      </c>
      <c r="E21" s="11">
        <v>299.16</v>
      </c>
      <c r="F21" s="12">
        <v>65</v>
      </c>
      <c r="G21" s="10">
        <f t="shared" si="1"/>
        <v>19445.4</v>
      </c>
      <c r="H21" s="10" t="s">
        <v>15</v>
      </c>
      <c r="I21" s="26" t="s">
        <v>68</v>
      </c>
    </row>
    <row r="22" s="1" customFormat="1" ht="28" customHeight="1" spans="1:9">
      <c r="A22" s="8">
        <v>17</v>
      </c>
      <c r="B22" s="9" t="s">
        <v>69</v>
      </c>
      <c r="C22" s="9" t="s">
        <v>70</v>
      </c>
      <c r="D22" s="8" t="s">
        <v>43</v>
      </c>
      <c r="E22" s="13">
        <v>614.09</v>
      </c>
      <c r="F22" s="14">
        <v>60</v>
      </c>
      <c r="G22" s="10">
        <f t="shared" si="1"/>
        <v>36845.4</v>
      </c>
      <c r="H22" s="10" t="s">
        <v>15</v>
      </c>
      <c r="I22" s="16" t="s">
        <v>71</v>
      </c>
    </row>
    <row r="23" s="1" customFormat="1" ht="28" customHeight="1" spans="1:9">
      <c r="A23" s="8">
        <v>18</v>
      </c>
      <c r="B23" s="9" t="s">
        <v>72</v>
      </c>
      <c r="C23" s="9" t="s">
        <v>73</v>
      </c>
      <c r="D23" s="8" t="s">
        <v>43</v>
      </c>
      <c r="E23" s="13">
        <f>584.85*1.05</f>
        <v>614.0925</v>
      </c>
      <c r="F23" s="14">
        <v>43</v>
      </c>
      <c r="G23" s="10">
        <f t="shared" si="1"/>
        <v>26405.9775</v>
      </c>
      <c r="H23" s="10" t="s">
        <v>74</v>
      </c>
      <c r="I23" s="16" t="s">
        <v>71</v>
      </c>
    </row>
    <row r="24" ht="28" customHeight="1" spans="1:9">
      <c r="A24" s="8">
        <v>19</v>
      </c>
      <c r="B24" s="9" t="s">
        <v>75</v>
      </c>
      <c r="C24" s="9" t="s">
        <v>76</v>
      </c>
      <c r="D24" s="8" t="s">
        <v>30</v>
      </c>
      <c r="E24" s="11">
        <v>18</v>
      </c>
      <c r="F24" s="12">
        <v>3000</v>
      </c>
      <c r="G24" s="10">
        <f t="shared" si="1"/>
        <v>54000</v>
      </c>
      <c r="H24" s="10" t="s">
        <v>15</v>
      </c>
      <c r="I24" s="26" t="s">
        <v>77</v>
      </c>
    </row>
    <row r="25" customFormat="1" ht="28" customHeight="1" spans="1:9">
      <c r="A25" s="8">
        <v>20</v>
      </c>
      <c r="B25" s="9" t="s">
        <v>78</v>
      </c>
      <c r="C25" s="9" t="s">
        <v>79</v>
      </c>
      <c r="D25" s="8" t="s">
        <v>43</v>
      </c>
      <c r="E25" s="11">
        <f>11*1.65*14</f>
        <v>254.1</v>
      </c>
      <c r="F25" s="12">
        <v>60</v>
      </c>
      <c r="G25" s="10">
        <f t="shared" si="1"/>
        <v>15246</v>
      </c>
      <c r="H25" s="10" t="s">
        <v>15</v>
      </c>
      <c r="I25" s="26" t="s">
        <v>52</v>
      </c>
    </row>
    <row r="26" s="1" customFormat="1" ht="28" customHeight="1" spans="1:9">
      <c r="A26" s="8">
        <v>21</v>
      </c>
      <c r="B26" s="9" t="s">
        <v>80</v>
      </c>
      <c r="C26" s="9" t="s">
        <v>81</v>
      </c>
      <c r="D26" s="8" t="s">
        <v>43</v>
      </c>
      <c r="E26" s="13">
        <f>10.7*14</f>
        <v>149.8</v>
      </c>
      <c r="F26" s="14">
        <v>220</v>
      </c>
      <c r="G26" s="10">
        <f t="shared" si="1"/>
        <v>32956</v>
      </c>
      <c r="H26" s="16" t="s">
        <v>44</v>
      </c>
      <c r="I26" s="16" t="s">
        <v>52</v>
      </c>
    </row>
    <row r="27" customFormat="1" ht="69" customHeight="1" spans="1:9">
      <c r="A27" s="8">
        <v>22</v>
      </c>
      <c r="B27" s="9" t="s">
        <v>82</v>
      </c>
      <c r="C27" s="9" t="s">
        <v>83</v>
      </c>
      <c r="D27" s="8" t="s">
        <v>43</v>
      </c>
      <c r="E27" s="11">
        <f>3*1.6*14</f>
        <v>67.2</v>
      </c>
      <c r="F27" s="12">
        <v>260</v>
      </c>
      <c r="G27" s="10">
        <f t="shared" si="1"/>
        <v>17472</v>
      </c>
      <c r="H27" s="16" t="s">
        <v>44</v>
      </c>
      <c r="I27" s="26" t="s">
        <v>52</v>
      </c>
    </row>
    <row r="28" ht="54" customHeight="1" spans="1:9">
      <c r="A28" s="8">
        <v>23</v>
      </c>
      <c r="B28" s="9" t="s">
        <v>84</v>
      </c>
      <c r="C28" s="9" t="s">
        <v>85</v>
      </c>
      <c r="D28" s="8" t="s">
        <v>43</v>
      </c>
      <c r="E28" s="11">
        <v>931.44</v>
      </c>
      <c r="F28" s="12">
        <v>40</v>
      </c>
      <c r="G28" s="10">
        <f t="shared" si="1"/>
        <v>37257.6</v>
      </c>
      <c r="H28" s="10" t="s">
        <v>15</v>
      </c>
      <c r="I28" s="26" t="s">
        <v>86</v>
      </c>
    </row>
    <row r="29" ht="48" customHeight="1" spans="1:9">
      <c r="A29" s="8">
        <v>24</v>
      </c>
      <c r="B29" s="9" t="s">
        <v>87</v>
      </c>
      <c r="C29" s="9" t="s">
        <v>88</v>
      </c>
      <c r="D29" s="8" t="s">
        <v>14</v>
      </c>
      <c r="E29" s="11">
        <v>7</v>
      </c>
      <c r="F29" s="12">
        <v>3000</v>
      </c>
      <c r="G29" s="10">
        <f t="shared" ref="G28:G43" si="2">+E29*F29</f>
        <v>21000</v>
      </c>
      <c r="H29" s="10" t="s">
        <v>15</v>
      </c>
      <c r="I29" s="26" t="s">
        <v>89</v>
      </c>
    </row>
    <row r="30" ht="48" customHeight="1" spans="1:9">
      <c r="A30" s="8">
        <v>26</v>
      </c>
      <c r="B30" s="9" t="s">
        <v>90</v>
      </c>
      <c r="C30" s="9" t="s">
        <v>91</v>
      </c>
      <c r="D30" s="8" t="s">
        <v>39</v>
      </c>
      <c r="E30" s="11">
        <v>485</v>
      </c>
      <c r="F30" s="12">
        <v>80</v>
      </c>
      <c r="G30" s="10">
        <f t="shared" si="2"/>
        <v>38800</v>
      </c>
      <c r="H30" s="10" t="s">
        <v>15</v>
      </c>
      <c r="I30" s="26" t="s">
        <v>92</v>
      </c>
    </row>
    <row r="31" ht="54" spans="1:9">
      <c r="A31" s="8">
        <v>27</v>
      </c>
      <c r="B31" s="9" t="s">
        <v>93</v>
      </c>
      <c r="C31" s="9" t="s">
        <v>94</v>
      </c>
      <c r="D31" s="8" t="s">
        <v>14</v>
      </c>
      <c r="E31" s="11">
        <v>1</v>
      </c>
      <c r="F31" s="12">
        <v>14000</v>
      </c>
      <c r="G31" s="10">
        <f t="shared" si="2"/>
        <v>14000</v>
      </c>
      <c r="H31" s="10" t="s">
        <v>15</v>
      </c>
      <c r="I31" s="26" t="s">
        <v>95</v>
      </c>
    </row>
    <row r="32" ht="54" spans="1:9">
      <c r="A32" s="8">
        <v>28</v>
      </c>
      <c r="B32" s="9" t="s">
        <v>96</v>
      </c>
      <c r="C32" s="9" t="s">
        <v>97</v>
      </c>
      <c r="D32" s="8" t="s">
        <v>30</v>
      </c>
      <c r="E32" s="11">
        <v>4</v>
      </c>
      <c r="F32" s="12">
        <f>1.6*260</f>
        <v>416</v>
      </c>
      <c r="G32" s="10">
        <f t="shared" si="2"/>
        <v>1664</v>
      </c>
      <c r="H32" s="12" t="s">
        <v>98</v>
      </c>
      <c r="I32" s="26" t="s">
        <v>99</v>
      </c>
    </row>
    <row r="33" ht="54" spans="1:9">
      <c r="A33" s="8">
        <v>29</v>
      </c>
      <c r="B33" s="9" t="s">
        <v>100</v>
      </c>
      <c r="C33" s="9" t="s">
        <v>101</v>
      </c>
      <c r="D33" s="8" t="s">
        <v>102</v>
      </c>
      <c r="E33" s="11">
        <v>4</v>
      </c>
      <c r="F33" s="12">
        <v>600</v>
      </c>
      <c r="G33" s="10">
        <f t="shared" si="2"/>
        <v>2400</v>
      </c>
      <c r="H33" s="10" t="s">
        <v>15</v>
      </c>
      <c r="I33" s="26" t="s">
        <v>103</v>
      </c>
    </row>
    <row r="34" ht="54" spans="1:9">
      <c r="A34" s="8">
        <v>30</v>
      </c>
      <c r="B34" s="9" t="s">
        <v>104</v>
      </c>
      <c r="C34" s="9" t="s">
        <v>105</v>
      </c>
      <c r="D34" s="8" t="s">
        <v>43</v>
      </c>
      <c r="E34" s="11">
        <v>100</v>
      </c>
      <c r="F34" s="8">
        <v>72</v>
      </c>
      <c r="G34" s="10">
        <f t="shared" si="2"/>
        <v>7200</v>
      </c>
      <c r="H34" s="10" t="s">
        <v>15</v>
      </c>
      <c r="I34" s="26" t="s">
        <v>106</v>
      </c>
    </row>
    <row r="35" ht="37" customHeight="1" spans="1:9">
      <c r="A35" s="8">
        <v>31</v>
      </c>
      <c r="B35" s="9" t="s">
        <v>107</v>
      </c>
      <c r="C35" s="9" t="s">
        <v>108</v>
      </c>
      <c r="D35" s="8" t="s">
        <v>43</v>
      </c>
      <c r="E35" s="11">
        <v>235</v>
      </c>
      <c r="F35" s="12">
        <v>53</v>
      </c>
      <c r="G35" s="10">
        <f t="shared" si="2"/>
        <v>12455</v>
      </c>
      <c r="H35" s="12" t="s">
        <v>109</v>
      </c>
      <c r="I35" s="26" t="s">
        <v>110</v>
      </c>
    </row>
    <row r="36" ht="54" spans="1:9">
      <c r="A36" s="8">
        <v>32</v>
      </c>
      <c r="B36" s="9" t="s">
        <v>111</v>
      </c>
      <c r="C36" s="9" t="s">
        <v>112</v>
      </c>
      <c r="D36" s="8" t="s">
        <v>39</v>
      </c>
      <c r="E36" s="11">
        <v>295</v>
      </c>
      <c r="F36" s="12">
        <v>80</v>
      </c>
      <c r="G36" s="10">
        <f t="shared" si="2"/>
        <v>23600</v>
      </c>
      <c r="H36" s="10" t="s">
        <v>15</v>
      </c>
      <c r="I36" s="26" t="s">
        <v>113</v>
      </c>
    </row>
    <row r="37" ht="40.5" spans="1:9">
      <c r="A37" s="8">
        <v>33</v>
      </c>
      <c r="B37" s="9" t="s">
        <v>114</v>
      </c>
      <c r="C37" s="9" t="s">
        <v>115</v>
      </c>
      <c r="D37" s="8" t="s">
        <v>30</v>
      </c>
      <c r="E37" s="11">
        <v>31</v>
      </c>
      <c r="F37" s="12">
        <v>100</v>
      </c>
      <c r="G37" s="10">
        <f t="shared" si="2"/>
        <v>3100</v>
      </c>
      <c r="H37" s="10" t="s">
        <v>15</v>
      </c>
      <c r="I37" s="26" t="s">
        <v>116</v>
      </c>
    </row>
    <row r="38" ht="37" customHeight="1" spans="1:9">
      <c r="A38" s="8">
        <v>34</v>
      </c>
      <c r="B38" s="17" t="s">
        <v>117</v>
      </c>
      <c r="C38" s="18"/>
      <c r="D38" s="8"/>
      <c r="E38" s="11"/>
      <c r="F38" s="12"/>
      <c r="G38" s="10"/>
      <c r="H38" s="12"/>
      <c r="I38" s="26" t="s">
        <v>118</v>
      </c>
    </row>
    <row r="39" ht="30" customHeight="1" spans="1:9">
      <c r="A39" s="8">
        <v>34.1</v>
      </c>
      <c r="B39" s="9" t="s">
        <v>78</v>
      </c>
      <c r="C39" s="9" t="s">
        <v>79</v>
      </c>
      <c r="D39" s="8"/>
      <c r="E39" s="11">
        <f>7.8*0.8*14</f>
        <v>87.36</v>
      </c>
      <c r="F39" s="12">
        <v>65</v>
      </c>
      <c r="G39" s="10">
        <f>+E39*F39</f>
        <v>5678.4</v>
      </c>
      <c r="H39" s="12" t="s">
        <v>44</v>
      </c>
      <c r="I39" s="26" t="s">
        <v>118</v>
      </c>
    </row>
    <row r="40" ht="30" customHeight="1" spans="1:9">
      <c r="A40" s="8">
        <v>34.2</v>
      </c>
      <c r="B40" s="9" t="s">
        <v>119</v>
      </c>
      <c r="C40" s="19" t="s">
        <v>120</v>
      </c>
      <c r="D40" s="8"/>
      <c r="E40" s="11">
        <v>29.12</v>
      </c>
      <c r="F40" s="14">
        <v>220</v>
      </c>
      <c r="G40" s="10">
        <f t="shared" ref="G38:G46" si="3">+E40*F40</f>
        <v>6406.4</v>
      </c>
      <c r="H40" s="20" t="s">
        <v>121</v>
      </c>
      <c r="I40" s="26" t="s">
        <v>118</v>
      </c>
    </row>
    <row r="41" ht="30" customHeight="1" spans="1:9">
      <c r="A41" s="8">
        <v>34.3</v>
      </c>
      <c r="B41" s="9" t="s">
        <v>122</v>
      </c>
      <c r="C41" s="19" t="s">
        <v>123</v>
      </c>
      <c r="D41" s="8"/>
      <c r="E41" s="11">
        <f t="shared" ref="E41:E43" si="4">29.12*2</f>
        <v>58.24</v>
      </c>
      <c r="F41" s="21">
        <v>35</v>
      </c>
      <c r="G41" s="10">
        <f t="shared" si="3"/>
        <v>2038.4</v>
      </c>
      <c r="H41" s="12" t="s">
        <v>44</v>
      </c>
      <c r="I41" s="26" t="s">
        <v>118</v>
      </c>
    </row>
    <row r="42" ht="30" customHeight="1" spans="1:9">
      <c r="A42" s="8">
        <v>34.4</v>
      </c>
      <c r="B42" s="9" t="s">
        <v>124</v>
      </c>
      <c r="C42" s="19" t="s">
        <v>125</v>
      </c>
      <c r="D42" s="8"/>
      <c r="E42" s="11">
        <f t="shared" si="4"/>
        <v>58.24</v>
      </c>
      <c r="F42" s="21">
        <v>23</v>
      </c>
      <c r="G42" s="10">
        <f t="shared" si="3"/>
        <v>1339.52</v>
      </c>
      <c r="H42" s="12" t="s">
        <v>44</v>
      </c>
      <c r="I42" s="26" t="s">
        <v>118</v>
      </c>
    </row>
    <row r="43" ht="30" customHeight="1" spans="1:9">
      <c r="A43" s="8">
        <v>34.5</v>
      </c>
      <c r="B43" s="9" t="s">
        <v>126</v>
      </c>
      <c r="C43" s="19" t="s">
        <v>123</v>
      </c>
      <c r="D43" s="8"/>
      <c r="E43" s="11">
        <f t="shared" si="4"/>
        <v>58.24</v>
      </c>
      <c r="F43" s="21">
        <v>41</v>
      </c>
      <c r="G43" s="10">
        <f t="shared" si="3"/>
        <v>2387.84</v>
      </c>
      <c r="H43" s="12" t="s">
        <v>44</v>
      </c>
      <c r="I43" s="26" t="s">
        <v>118</v>
      </c>
    </row>
    <row r="44" ht="79" customHeight="1" spans="1:9">
      <c r="A44" s="8">
        <v>35</v>
      </c>
      <c r="B44" s="9" t="s">
        <v>127</v>
      </c>
      <c r="C44" s="9" t="s">
        <v>128</v>
      </c>
      <c r="D44" s="8" t="s">
        <v>129</v>
      </c>
      <c r="E44" s="11">
        <f>13*6</f>
        <v>78</v>
      </c>
      <c r="F44" s="12">
        <v>80</v>
      </c>
      <c r="G44" s="10">
        <f t="shared" si="3"/>
        <v>6240</v>
      </c>
      <c r="H44" s="10" t="s">
        <v>15</v>
      </c>
      <c r="I44" s="26" t="s">
        <v>118</v>
      </c>
    </row>
    <row r="45" ht="81" spans="1:9">
      <c r="A45" s="8">
        <v>36</v>
      </c>
      <c r="B45" s="9" t="s">
        <v>130</v>
      </c>
      <c r="C45" s="9" t="s">
        <v>131</v>
      </c>
      <c r="D45" s="8" t="s">
        <v>39</v>
      </c>
      <c r="E45" s="11">
        <v>1</v>
      </c>
      <c r="F45" s="12">
        <v>5500</v>
      </c>
      <c r="G45" s="10">
        <f t="shared" si="3"/>
        <v>5500</v>
      </c>
      <c r="H45" s="12" t="s">
        <v>132</v>
      </c>
      <c r="I45" s="26" t="s">
        <v>133</v>
      </c>
    </row>
    <row r="46" ht="40.5" spans="1:9">
      <c r="A46" s="8">
        <v>37</v>
      </c>
      <c r="B46" s="9" t="s">
        <v>134</v>
      </c>
      <c r="C46" s="9" t="s">
        <v>135</v>
      </c>
      <c r="D46" s="8" t="s">
        <v>136</v>
      </c>
      <c r="E46" s="11">
        <v>1200</v>
      </c>
      <c r="F46" s="12">
        <v>12</v>
      </c>
      <c r="G46" s="10">
        <f t="shared" si="3"/>
        <v>14400</v>
      </c>
      <c r="H46" s="12"/>
      <c r="I46" s="26"/>
    </row>
    <row r="47" ht="28" customHeight="1" spans="1:9">
      <c r="A47" s="8">
        <v>38</v>
      </c>
      <c r="B47" s="9" t="s">
        <v>137</v>
      </c>
      <c r="C47" s="9"/>
      <c r="D47" s="8"/>
      <c r="E47" s="11"/>
      <c r="F47" s="12"/>
      <c r="G47" s="10"/>
      <c r="H47" s="12"/>
      <c r="I47" s="26" t="s">
        <v>103</v>
      </c>
    </row>
    <row r="48" ht="28" customHeight="1" spans="1:9">
      <c r="A48" s="8">
        <v>38.1</v>
      </c>
      <c r="B48" s="22" t="s">
        <v>138</v>
      </c>
      <c r="C48" s="22" t="s">
        <v>139</v>
      </c>
      <c r="D48" s="8" t="s">
        <v>43</v>
      </c>
      <c r="E48" s="11">
        <v>964.8</v>
      </c>
      <c r="F48" s="12">
        <v>11.725784</v>
      </c>
      <c r="G48" s="10">
        <f>+E48*F48</f>
        <v>11313.0364032</v>
      </c>
      <c r="H48" s="12" t="s">
        <v>140</v>
      </c>
      <c r="I48" s="26" t="s">
        <v>103</v>
      </c>
    </row>
    <row r="49" s="1" customFormat="1" ht="28" customHeight="1" spans="1:9">
      <c r="A49" s="8">
        <v>38.2</v>
      </c>
      <c r="B49" s="22" t="s">
        <v>141</v>
      </c>
      <c r="C49" s="22" t="s">
        <v>142</v>
      </c>
      <c r="D49" s="8" t="s">
        <v>43</v>
      </c>
      <c r="E49" s="13">
        <v>576</v>
      </c>
      <c r="F49" s="14">
        <v>30</v>
      </c>
      <c r="G49" s="10">
        <f>+E49*F49</f>
        <v>17280</v>
      </c>
      <c r="H49" s="23"/>
      <c r="I49" s="26" t="s">
        <v>103</v>
      </c>
    </row>
    <row r="50" ht="28" customHeight="1" spans="1:9">
      <c r="A50" s="8">
        <v>38.3</v>
      </c>
      <c r="B50" s="22" t="s">
        <v>143</v>
      </c>
      <c r="C50" s="22" t="s">
        <v>144</v>
      </c>
      <c r="D50" s="8" t="s">
        <v>21</v>
      </c>
      <c r="E50" s="11">
        <f>120/2.4</f>
        <v>50</v>
      </c>
      <c r="F50" s="12">
        <v>153.11</v>
      </c>
      <c r="G50" s="10">
        <f>+E50*F50</f>
        <v>7655.5</v>
      </c>
      <c r="H50" s="24" t="s">
        <v>145</v>
      </c>
      <c r="I50" s="26" t="s">
        <v>103</v>
      </c>
    </row>
    <row r="51" ht="28" customHeight="1" spans="1:9">
      <c r="A51" s="8">
        <v>39</v>
      </c>
      <c r="B51" s="9" t="s">
        <v>146</v>
      </c>
      <c r="C51" s="9"/>
      <c r="D51" s="8"/>
      <c r="E51" s="11"/>
      <c r="F51" s="12"/>
      <c r="G51" s="10"/>
      <c r="H51" s="12"/>
      <c r="I51" s="26" t="s">
        <v>103</v>
      </c>
    </row>
    <row r="52" ht="28" customHeight="1" spans="1:9">
      <c r="A52" s="8">
        <v>39.1</v>
      </c>
      <c r="B52" s="9" t="s">
        <v>147</v>
      </c>
      <c r="C52" s="9" t="s">
        <v>148</v>
      </c>
      <c r="D52" s="8" t="s">
        <v>21</v>
      </c>
      <c r="E52" s="11">
        <f>30.4*14</f>
        <v>425.6</v>
      </c>
      <c r="F52" s="25">
        <v>243.8</v>
      </c>
      <c r="G52" s="10">
        <f t="shared" ref="G52:G58" si="5">+E52*F52</f>
        <v>103761.28</v>
      </c>
      <c r="H52" s="10" t="s">
        <v>15</v>
      </c>
      <c r="I52" s="26" t="s">
        <v>149</v>
      </c>
    </row>
    <row r="53" ht="28" customHeight="1" spans="1:9">
      <c r="A53" s="8">
        <v>39.2</v>
      </c>
      <c r="B53" s="9" t="s">
        <v>150</v>
      </c>
      <c r="C53" s="9" t="s">
        <v>151</v>
      </c>
      <c r="D53" s="8" t="s">
        <v>43</v>
      </c>
      <c r="E53" s="11">
        <v>100</v>
      </c>
      <c r="F53" s="12">
        <f>42.02/40*30</f>
        <v>31.515</v>
      </c>
      <c r="G53" s="10">
        <f t="shared" si="5"/>
        <v>3151.5</v>
      </c>
      <c r="H53" s="12" t="s">
        <v>152</v>
      </c>
      <c r="I53" s="26"/>
    </row>
    <row r="54" ht="28" customHeight="1" spans="1:9">
      <c r="A54" s="8">
        <v>40</v>
      </c>
      <c r="B54" s="9" t="s">
        <v>153</v>
      </c>
      <c r="C54" s="9"/>
      <c r="D54" s="8" t="s">
        <v>154</v>
      </c>
      <c r="E54" s="11">
        <v>1</v>
      </c>
      <c r="F54" s="12">
        <v>2400</v>
      </c>
      <c r="G54" s="10">
        <f t="shared" si="5"/>
        <v>2400</v>
      </c>
      <c r="H54" s="12"/>
      <c r="I54" s="26"/>
    </row>
    <row r="55" ht="28" customHeight="1" spans="1:9">
      <c r="A55" s="8">
        <v>41</v>
      </c>
      <c r="B55" s="9" t="s">
        <v>155</v>
      </c>
      <c r="C55" s="9"/>
      <c r="D55" s="8" t="s">
        <v>154</v>
      </c>
      <c r="E55" s="11">
        <v>1</v>
      </c>
      <c r="F55" s="12">
        <v>1500</v>
      </c>
      <c r="G55" s="10">
        <f t="shared" si="5"/>
        <v>1500</v>
      </c>
      <c r="H55" s="12"/>
      <c r="I55" s="26"/>
    </row>
    <row r="56" ht="28" customHeight="1" spans="1:9">
      <c r="A56" s="8">
        <v>42</v>
      </c>
      <c r="B56" s="9" t="s">
        <v>156</v>
      </c>
      <c r="C56" s="9"/>
      <c r="D56" s="8" t="s">
        <v>157</v>
      </c>
      <c r="E56" s="11">
        <v>1</v>
      </c>
      <c r="F56" s="12">
        <v>600</v>
      </c>
      <c r="G56" s="10">
        <f t="shared" si="5"/>
        <v>600</v>
      </c>
      <c r="H56" s="12"/>
      <c r="I56" s="26"/>
    </row>
    <row r="57" ht="28" customHeight="1" spans="1:9">
      <c r="A57" s="8">
        <v>43</v>
      </c>
      <c r="B57" s="9" t="s">
        <v>158</v>
      </c>
      <c r="C57" s="9"/>
      <c r="D57" s="8" t="s">
        <v>154</v>
      </c>
      <c r="E57" s="11">
        <v>58</v>
      </c>
      <c r="F57" s="12">
        <v>1200</v>
      </c>
      <c r="G57" s="10">
        <f t="shared" si="5"/>
        <v>69600</v>
      </c>
      <c r="H57" s="12" t="s">
        <v>159</v>
      </c>
      <c r="I57" s="26"/>
    </row>
    <row r="58" ht="28" customHeight="1" spans="1:12">
      <c r="A58" s="8">
        <v>44</v>
      </c>
      <c r="B58" s="9" t="s">
        <v>160</v>
      </c>
      <c r="C58" s="9"/>
      <c r="D58" s="8" t="s">
        <v>154</v>
      </c>
      <c r="E58" s="11">
        <v>6</v>
      </c>
      <c r="F58" s="12">
        <v>1200</v>
      </c>
      <c r="G58" s="10">
        <f t="shared" si="5"/>
        <v>7200</v>
      </c>
      <c r="H58" s="12" t="s">
        <v>159</v>
      </c>
      <c r="I58" s="26"/>
      <c r="J58" s="28">
        <f>+G59/1.09</f>
        <v>1129586.97605798</v>
      </c>
      <c r="L58" s="27">
        <f>+J58*0.09</f>
        <v>101662.827845218</v>
      </c>
    </row>
    <row r="59" ht="24" customHeight="1" spans="1:9">
      <c r="A59" s="8" t="s">
        <v>161</v>
      </c>
      <c r="B59" s="9" t="s">
        <v>162</v>
      </c>
      <c r="C59" s="8"/>
      <c r="D59" s="8"/>
      <c r="E59" s="8"/>
      <c r="F59" s="26"/>
      <c r="G59" s="11">
        <f>SUM(G6:G58)</f>
        <v>1231249.8039032</v>
      </c>
      <c r="H59" s="26"/>
      <c r="I59" s="26"/>
    </row>
    <row r="64" spans="7:9">
      <c r="G64" s="27"/>
      <c r="H64" s="27"/>
      <c r="I64" s="27"/>
    </row>
    <row r="65" spans="7:9">
      <c r="G65" s="27"/>
      <c r="H65" s="27"/>
      <c r="I65" s="27"/>
    </row>
    <row r="66" spans="7:9">
      <c r="G66" s="27"/>
      <c r="H66" s="27"/>
      <c r="I66" s="27"/>
    </row>
    <row r="67" spans="7:9">
      <c r="G67" s="27"/>
      <c r="H67" s="27"/>
      <c r="I67" s="27"/>
    </row>
    <row r="68" spans="7:9">
      <c r="G68" s="27"/>
      <c r="H68" s="27"/>
      <c r="I68" s="27"/>
    </row>
    <row r="69" spans="7:9">
      <c r="G69" s="27"/>
      <c r="H69" s="27"/>
      <c r="I69" s="27"/>
    </row>
    <row r="70" spans="7:9">
      <c r="G70" s="27"/>
      <c r="H70" s="27"/>
      <c r="I70" s="27"/>
    </row>
  </sheetData>
  <autoFilter xmlns:etc="http://www.wps.cn/officeDocument/2017/etCustomData" ref="A4:M59" etc:filterBottomFollowUsedRange="0">
    <extLst/>
  </autoFilter>
  <mergeCells count="5">
    <mergeCell ref="A2:I2"/>
    <mergeCell ref="E3:G3"/>
    <mergeCell ref="B5:G5"/>
    <mergeCell ref="B38:C38"/>
    <mergeCell ref="B59:E59"/>
  </mergeCells>
  <pageMargins left="0.75" right="0.75" top="1" bottom="1" header="0.5" footer="0.5"/>
  <pageSetup paperSize="9" scale="53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待认价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洛</dc:title>
  <dc:creator>张鹏飞</dc:creator>
  <cp:lastModifiedBy>hdpc</cp:lastModifiedBy>
  <dcterms:created xsi:type="dcterms:W3CDTF">2024-10-14T08:18:00Z</dcterms:created>
  <dcterms:modified xsi:type="dcterms:W3CDTF">2025-03-21T00:41:41Z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319E1273367F4EB785BC395AAB5323DF_13</vt:lpwstr>
  </property>
  <property fmtid="{D5CDD505-2E9C-101B-9397-08002B2CF9AE}" pid="3" name="KSOProductBuildVer">
    <vt:lpwstr>2052-12.1.0.20305</vt:lpwstr>
  </property>
</Properties>
</file>