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41" firstSheet="1" activeTab="6"/>
  </bookViews>
  <sheets>
    <sheet name="01、价格清单" sheetId="1" r:id="rId1"/>
    <sheet name="02、栏杆综合单价分析表 " sheetId="8" r:id="rId2"/>
    <sheet name="固定风井百叶" sheetId="16" r:id="rId3"/>
    <sheet name="固定空调百叶" sheetId="22" r:id="rId4"/>
    <sheet name="开启空调百叶" sheetId="26" r:id="rId5"/>
    <sheet name="04、栏杆工程量计算书" sheetId="5" r:id="rId6"/>
    <sheet name="05、百叶工程量计算书" sheetId="9" r:id="rId7"/>
  </sheets>
  <definedNames>
    <definedName name="_xlnm._FilterDatabase" localSheetId="5" hidden="1">'04、栏杆工程量计算书'!$A$2:$Q$39</definedName>
    <definedName name="_xlnm._FilterDatabase" localSheetId="6" hidden="1">'05、百叶工程量计算书'!$A$1:$L$22</definedName>
    <definedName name="_xlnm.Print_Titles" localSheetId="0">'01、价格清单'!$1:$2</definedName>
    <definedName name="_xlnm.Print_Area" localSheetId="1">'02、栏杆综合单价分析表 '!$A$1:$I$325</definedName>
    <definedName name="_xlnm.Print_Area" localSheetId="0">'01、价格清单'!$A$1:$I$25</definedName>
    <definedName name="\b">#N/A</definedName>
    <definedName name="\c">#N/A</definedName>
    <definedName name="\f">#N/A</definedName>
    <definedName name="\h">#N/A</definedName>
    <definedName name="\i">#N/A</definedName>
    <definedName name="\j">#N/A</definedName>
    <definedName name="\k">#N/A</definedName>
    <definedName name="\l">#N/A</definedName>
    <definedName name="\m">#N/A</definedName>
    <definedName name="\n">#N/A</definedName>
    <definedName name="\p">#N/A</definedName>
    <definedName name="\q">#N/A</definedName>
    <definedName name="\x">#N/A</definedName>
    <definedName name="\z">#N/A</definedName>
    <definedName name="___ST1">#N/A</definedName>
    <definedName name="__1_">#N/A</definedName>
    <definedName name="__IntlFixup" hidden="1">TRUE</definedName>
    <definedName name="__ST1">#N/A</definedName>
    <definedName name="_1">#N/A</definedName>
    <definedName name="_10">#N/A</definedName>
    <definedName name="_11">#N/A</definedName>
    <definedName name="_12">#N/A</definedName>
    <definedName name="_13">#N/A</definedName>
    <definedName name="_14">#N/A</definedName>
    <definedName name="_15">#N/A</definedName>
    <definedName name="_16">#N/A</definedName>
    <definedName name="_17">#N/A</definedName>
    <definedName name="_18">#N/A</definedName>
    <definedName name="_19">#N/A</definedName>
    <definedName name="_2">#N/A</definedName>
    <definedName name="_20">#N/A</definedName>
    <definedName name="_21">#N/A</definedName>
    <definedName name="_22">#N/A</definedName>
    <definedName name="_23">#N/A</definedName>
    <definedName name="_24">#N/A</definedName>
    <definedName name="_25">#N/A</definedName>
    <definedName name="_26">#N/A</definedName>
    <definedName name="_27">#N/A</definedName>
    <definedName name="_28">#N/A</definedName>
    <definedName name="_29">#N/A</definedName>
    <definedName name="_3">#N/A</definedName>
    <definedName name="_30">#N/A</definedName>
    <definedName name="_31">#N/A</definedName>
    <definedName name="_32">#N/A</definedName>
    <definedName name="_33">#N/A</definedName>
    <definedName name="_34">#N/A</definedName>
    <definedName name="_35">#N/A</definedName>
    <definedName name="_36">#N/A</definedName>
    <definedName name="_37">#N/A</definedName>
    <definedName name="_38">#N/A</definedName>
    <definedName name="_39">#N/A</definedName>
    <definedName name="_4">#N/A</definedName>
    <definedName name="_40">#N/A</definedName>
    <definedName name="_41">#N/A</definedName>
    <definedName name="_42">#N/A</definedName>
    <definedName name="_43">#N/A</definedName>
    <definedName name="_44">#N/A</definedName>
    <definedName name="_45">#N/A</definedName>
    <definedName name="_46">#N/A</definedName>
    <definedName name="_47">#N/A</definedName>
    <definedName name="_48">#N/A</definedName>
    <definedName name="_49">#N/A</definedName>
    <definedName name="_5">#N/A</definedName>
    <definedName name="_50">#N/A</definedName>
    <definedName name="_51">#N/A</definedName>
    <definedName name="_52">#N/A</definedName>
    <definedName name="_53">#N/A</definedName>
    <definedName name="_54">#N/A</definedName>
    <definedName name="_55">#N/A</definedName>
    <definedName name="_56">#N/A</definedName>
    <definedName name="_57">#N/A</definedName>
    <definedName name="_58">#N/A</definedName>
    <definedName name="_59">#N/A</definedName>
    <definedName name="_6">#N/A</definedName>
    <definedName name="_60">#N/A</definedName>
    <definedName name="_61">#N/A</definedName>
    <definedName name="_62">#N/A</definedName>
    <definedName name="_63">#N/A</definedName>
    <definedName name="_64">#N/A</definedName>
    <definedName name="_65">#N/A</definedName>
    <definedName name="_66">#N/A</definedName>
    <definedName name="_67">#N/A</definedName>
    <definedName name="_68">#N/A</definedName>
    <definedName name="_69">#N/A</definedName>
    <definedName name="_7">#N/A</definedName>
    <definedName name="_70">#N/A</definedName>
    <definedName name="_71">#N/A</definedName>
    <definedName name="_72">#N/A</definedName>
    <definedName name="_73">#N/A</definedName>
    <definedName name="_74">#N/A</definedName>
    <definedName name="_75">#N/A</definedName>
    <definedName name="_76">#N/A</definedName>
    <definedName name="_77">#N/A</definedName>
    <definedName name="_78">#N/A</definedName>
    <definedName name="_79">#N/A</definedName>
    <definedName name="_8">#N/A</definedName>
    <definedName name="_80">#N/A</definedName>
    <definedName name="_81">#N/A</definedName>
    <definedName name="_82">#N/A</definedName>
    <definedName name="_83">#N/A</definedName>
    <definedName name="_84">#N/A</definedName>
    <definedName name="_85">#N/A</definedName>
    <definedName name="_86">#N/A</definedName>
    <definedName name="_87">#N/A</definedName>
    <definedName name="_88">#N/A</definedName>
    <definedName name="_89">#N/A</definedName>
    <definedName name="_9">#N/A</definedName>
    <definedName name="_90">#N/A</definedName>
    <definedName name="_91">#N/A</definedName>
    <definedName name="_92">#N/A</definedName>
    <definedName name="_93">#N/A</definedName>
    <definedName name="_94">#N/A</definedName>
    <definedName name="_95">#N/A</definedName>
    <definedName name="_96">#N/A</definedName>
    <definedName name="_97">#N/A</definedName>
    <definedName name="_98">#N/A</definedName>
    <definedName name="_99">#N/A</definedName>
    <definedName name="_Order1" hidden="1">1</definedName>
    <definedName name="_Order2" hidden="1">1</definedName>
    <definedName name="_Regression_Int" hidden="1">1</definedName>
    <definedName name="A6_">#N/A</definedName>
    <definedName name="ADFV" hidden="1">{#N/A,#N/A,FALSE,"전력간선"}</definedName>
    <definedName name="BDCODE">#N/A</definedName>
    <definedName name="BLO_1">#N/A</definedName>
    <definedName name="CHO">#N/A</definedName>
    <definedName name="COMPANY">#N/A</definedName>
    <definedName name="CONC">#N/A</definedName>
    <definedName name="DAY">#N/A</definedName>
    <definedName name="DFG" hidden="1">{#N/A,#N/A,FALSE,"전력간선"}</definedName>
    <definedName name="dn" hidden="1">{#N/A,#N/A,FALSE,"혼합골재"}</definedName>
    <definedName name="ee" hidden="1">{#N/A,#N/A,FALSE,"단가표지"}</definedName>
    <definedName name="ENCOST">#N/A</definedName>
    <definedName name="Excel_BuiltIn_Print_Area_0">"$#REF!.$#REF!$#REF!:$#REF!$#REF!"</definedName>
    <definedName name="Excel_BuiltIn_Print_Area_0___0">"$#REF!.$#REF!$#REF!:$#REF!$#REF!"</definedName>
    <definedName name="EXE">#N/A</definedName>
    <definedName name="F_CODE">#N/A</definedName>
    <definedName name="F_EQ">#N/A</definedName>
    <definedName name="F_EQ0">#N/A</definedName>
    <definedName name="F_FORM">#N/A</definedName>
    <definedName name="F_INT1">#N/A</definedName>
    <definedName name="F_LA">#N/A</definedName>
    <definedName name="F_LA0">#N/A</definedName>
    <definedName name="F_LVL">#N/A</definedName>
    <definedName name="F_MA">#N/A</definedName>
    <definedName name="F_MA0">#N/A</definedName>
    <definedName name="F_MEMO">#N/A</definedName>
    <definedName name="F_PAGE">#N/A</definedName>
    <definedName name="F_QVAL">#N/A</definedName>
    <definedName name="F_REMK">#N/A</definedName>
    <definedName name="F_SEQ">#N/A</definedName>
    <definedName name="F_SOS">#N/A</definedName>
    <definedName name="F_TQTY">#N/A</definedName>
    <definedName name="FBALJUC">#N/A</definedName>
    <definedName name="FDCOMP1">#N/A</definedName>
    <definedName name="FDCOMP2">#N/A</definedName>
    <definedName name="FDCOST">#N/A</definedName>
    <definedName name="FGNNAME">#N/A</definedName>
    <definedName name="FIPDATE">#N/A</definedName>
    <definedName name="FJCOST">#N/A</definedName>
    <definedName name="FNCOST">#N/A</definedName>
    <definedName name="FPRINO">#N/A</definedName>
    <definedName name="FSCOST">#N/A</definedName>
    <definedName name="FSUYOCH">#N/A</definedName>
    <definedName name="FTAG">#N/A</definedName>
    <definedName name="FYCOST">#N/A</definedName>
    <definedName name="LL">#N/A</definedName>
    <definedName name="M">#N/A</definedName>
    <definedName name="NAK">#N/A</definedName>
    <definedName name="OO">#N/A</definedName>
    <definedName name="P">#N/A</definedName>
    <definedName name="PJT">#N/A</definedName>
    <definedName name="QA" hidden="1">{#N/A,#N/A,FALSE,"전력간선"}</definedName>
    <definedName name="qq" hidden="1">{#N/A,#N/A,FALSE,"단가표지"}</definedName>
    <definedName name="QTY">#N/A</definedName>
    <definedName name="qw" hidden="1">{#N/A,#N/A,FALSE,"단가표지"}</definedName>
    <definedName name="REM">#N/A</definedName>
    <definedName name="SELECT">#N/A</definedName>
    <definedName name="SORTCODE">#N/A</definedName>
    <definedName name="sss" hidden="1">{#N/A,#N/A,FALSE,"전력간선"}</definedName>
    <definedName name="sssss" hidden="1">{#N/A,#N/A,FALSE,"전력간선"}</definedName>
    <definedName name="sung">#N/A</definedName>
    <definedName name="SUYO">#N/A</definedName>
    <definedName name="TOO">#N/A</definedName>
    <definedName name="wm.조골재1" hidden="1">{#N/A,#N/A,FALSE,"조골재"}</definedName>
    <definedName name="wrn.2번." hidden="1">{#N/A,#N/A,FALSE,"2~8번"}</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철골집계표._.5칸." hidden="1">{#N/A,#N/A,FALSE,"Sheet1"}</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YE">#N/A</definedName>
    <definedName name="YEKA">#N/A</definedName>
    <definedName name="갑지">#N/A</definedName>
    <definedName name="낙찰가">#N/A</definedName>
    <definedName name="대비5">#N/A</definedName>
    <definedName name="대ㅣㅂ2">#N/A</definedName>
    <definedName name="보" hidden="1">{#N/A,#N/A,FALSE,"전력간선"}</definedName>
    <definedName name="산출하">#N/A</definedName>
    <definedName name="설계">#N/A</definedName>
    <definedName name="설계가">#N/A</definedName>
    <definedName name="안산">#N/A</definedName>
    <definedName name="억이상" hidden="1">{#N/A,#N/A,FALSE,"2~8번"}</definedName>
    <definedName name="원가" hidden="1">{#N/A,#N/A,FALSE,"운반시간"}</definedName>
    <definedName name="위치">#N/A</definedName>
    <definedName name="의" hidden="1">{#N/A,#N/A,FALSE,"운반시간"}</definedName>
    <definedName name="전월">#N/A</definedName>
    <definedName name="중량산출" hidden="1">{#N/A,#N/A,FALSE,"Sheet1"}</definedName>
    <definedName name="지역">#N/A</definedName>
    <definedName name="철2" hidden="1">{#N/A,#N/A,FALSE,"혼합골재"}</definedName>
    <definedName name="총공" hidden="1">{#N/A,#N/A,FALSE,"운반시간"}</definedName>
    <definedName name="최종대비표">#N/A</definedName>
    <definedName name="토공2" hidden="1">{#N/A,#N/A,FALSE,"2~8번"}</definedName>
    <definedName name="토공전체" hidden="1">{#N/A,#N/A,FALSE,"운반시간"}</definedName>
    <definedName name="토목설계" hidden="1">{#N/A,#N/A,FALSE,"골재소요량";#N/A,#N/A,FALSE,"골재소요량"}</definedName>
    <definedName name="표지3" hidden="1">{#N/A,#N/A,FALSE,"Sheet1"}</definedName>
    <definedName name="_xlnm.Print_Area" localSheetId="2">固定风井百叶!$A$1:$J$19</definedName>
    <definedName name="_xlnm.Print_Area" localSheetId="3">固定空调百叶!$A$1:$J$19</definedName>
    <definedName name="_xlnm.Print_Area" localSheetId="4">开启空调百叶!$A$1:$J$19</definedName>
    <definedName name="_xlnm.Print_Area" localSheetId="6">'05、百叶工程量计算书'!$A$1:$I$22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<sst xmlns="http://schemas.openxmlformats.org/spreadsheetml/2006/main" count="1260" uniqueCount="207">
  <si>
    <t>天逸项目栏杆、百叶工程量清单</t>
  </si>
  <si>
    <t>序号</t>
  </si>
  <si>
    <t>名称</t>
  </si>
  <si>
    <t>单位</t>
  </si>
  <si>
    <t>工程量</t>
  </si>
  <si>
    <t>不含税综合单价</t>
  </si>
  <si>
    <t>增值税税率</t>
  </si>
  <si>
    <t>含税造价</t>
  </si>
  <si>
    <t>备注</t>
  </si>
  <si>
    <t>阳台栏杆500mm高</t>
  </si>
  <si>
    <t>m</t>
  </si>
  <si>
    <t>面管、立柱、扶手40*40*1.2镀锌方钢、横管32*32*1.0镀锌方钢管、竖杆19*19*0.8镀锌方钢管，含埋件、盖板等配件（成活价格，详见图纸设计），按要求做好成品防护措施，安装时带保护膜，交房前拆除清理。</t>
  </si>
  <si>
    <t>阳台栏杆350mm高</t>
  </si>
  <si>
    <t>面管、立柱、扶手40*40*1.2镀锌方钢、横管32*32*1.0镀锌方钢管、竖杆19*19*0.8镀锌方钢管，含埋件、盖板等配件（成活价格，详见图纸设计），按要求做好成品防护措施。</t>
  </si>
  <si>
    <t>阳台栏杆300mm高</t>
  </si>
  <si>
    <t>阳台栏杆1000mm高</t>
  </si>
  <si>
    <t>阳台栏杆1100mm高</t>
  </si>
  <si>
    <t>空调栏杆600mm高</t>
  </si>
  <si>
    <t>面管、横管、立柱25*25*1.0镀锌方钢管、底部横管、竖杆16*16*0.8镀锌方钢管，含埋件、盖板等配件（成活价格，详见图纸设计），按要求做好成品防护措施，安装时带保护膜，交房前拆除清理。</t>
  </si>
  <si>
    <t>空调栏杆1000mm高</t>
  </si>
  <si>
    <t>空调栏杆1100mm高</t>
  </si>
  <si>
    <t>飘窗栏杆900mm高</t>
  </si>
  <si>
    <t>露台栏杆1100mm高</t>
  </si>
  <si>
    <t>天井栏杆1000mm</t>
  </si>
  <si>
    <t>天井栏杆1100mm</t>
  </si>
  <si>
    <t>屋面防护栏杆1300mm</t>
  </si>
  <si>
    <t>面管、立柱、扶手40*40*1.5镀锌方钢、横管32*32*1.2镀锌方钢管、竖杆25*25*1.0镀锌方钢管，含埋件、盖板等配件（成活价格，详见图纸设计），按要求做好成品防护措施，安装时带保护膜，交房前拆除清理。</t>
  </si>
  <si>
    <t>楼梯栏杆900mm</t>
  </si>
  <si>
    <t>成品塑木扶手，立柱40*40*1.5镀锌方钢管、横杆32*32*1.0镀锌方钢管、竖杆19*19*0.8镀锌方钢管，含埋件、盖板等配件（成活价格，详见图纸设计），按要求做好成品防护措施，安装时带保护膜，交房前拆除清理。</t>
  </si>
  <si>
    <t>楼梯靠墙扶手900mm</t>
  </si>
  <si>
    <t>成品塑木扶手，25*1.0镀锌圆钢支架，含埋件、盖板等配件（成活价格，详见图纸设计），按要求做好成品防护措施，安装时带保护膜，交房前拆除清理。</t>
  </si>
  <si>
    <t>50系列普铝合金固定百叶窗</t>
  </si>
  <si>
    <t>m2</t>
  </si>
  <si>
    <t>铝管50*25*1.5铝合金固定框、铝管50*25*1.5开启扇框、30*15*1.0H型铝型材链接、70*0.8厚铝合金百叶，含成品不锈钢插销、合页、埋件等配件（成活价格，详见图纸设计）</t>
  </si>
  <si>
    <t>50系列普铝合风井百叶窗</t>
  </si>
  <si>
    <t>50系列普铝合金开启百叶</t>
  </si>
  <si>
    <t>合价（元）</t>
  </si>
  <si>
    <t>说明
1.本表的综合单价中包括图纸内所有及深化图纸要求的加工费、购置费、采管费、装卸费、运输费、安装费、损耗、垃圾外运、扬尘治理、管理费、利润、税金、风险、材料检测检验费等一切费用；
2.单价中已包括但不限于完成承包范围内所有制作及安装工程的人工费、材料及损耗费、机械（含吊篮）费、检测费、运杂费、运输保险费、资料费、工程所需的各种设备材料检测费及试验费、材料场内二次运输费、材料的装卸及保管费、合同工期内的赶工费、施工水电费、技术处理及措施费（包括雨季及异常气候施工措施费）、安装调试费、管理费、安全文明施工措施费（包括施工区域围蔽等）、成品保护（塑料膜全包裹）、垃圾清运费、临时设施费及其他措施费、税金、利润、验收、涨价风险及所有虽未提及但在完成本工程过程中必须支付的与本工程相关的其他费用</t>
  </si>
  <si>
    <t>阳台栏杆500mm高栏杆综合单价分析表</t>
  </si>
  <si>
    <t>栏杆类型</t>
  </si>
  <si>
    <t>税前综合单价组成</t>
  </si>
  <si>
    <t>组成名称</t>
  </si>
  <si>
    <t>每米消耗量</t>
  </si>
  <si>
    <t>不含税单价</t>
  </si>
  <si>
    <t>每米合价</t>
  </si>
  <si>
    <t>阳台栏杆1100mm高（总长度＞4m）</t>
  </si>
  <si>
    <t>劳务费（一）</t>
  </si>
  <si>
    <t>栏杆加工制作费</t>
  </si>
  <si>
    <t>劳务费（二）</t>
  </si>
  <si>
    <t>栏杆现场安装费</t>
  </si>
  <si>
    <t>运输、保护费（三）</t>
  </si>
  <si>
    <t>运输、成品保护费</t>
  </si>
  <si>
    <t>主材费（四）</t>
  </si>
  <si>
    <t>□40*40*1.2镀锌方钢管</t>
  </si>
  <si>
    <t>kg</t>
  </si>
  <si>
    <t>型号根据设计完善</t>
  </si>
  <si>
    <t>□32*32*1.0镀锌方钢管</t>
  </si>
  <si>
    <t>□19*19*0.8镀锌方钢管</t>
  </si>
  <si>
    <t>静电喷涂（颜色以选样为准）</t>
  </si>
  <si>
    <t>小计</t>
  </si>
  <si>
    <t>辅材费（五）</t>
  </si>
  <si>
    <t>膨胀螺栓</t>
  </si>
  <si>
    <t>套</t>
  </si>
  <si>
    <t>3厚热镀锌钢板膨胀螺栓固定</t>
  </si>
  <si>
    <t>个</t>
  </si>
  <si>
    <t>连接件</t>
  </si>
  <si>
    <t>装饰盖</t>
  </si>
  <si>
    <t>其他辅材</t>
  </si>
  <si>
    <t>包含成品保护（塑料膜）等</t>
  </si>
  <si>
    <t>综合费（六）</t>
  </si>
  <si>
    <t>六=（一+二+三+四+五）*w%</t>
  </si>
  <si>
    <t>税前综合单价</t>
  </si>
  <si>
    <t>七=一+二+三+四+五+六</t>
  </si>
  <si>
    <t>其中</t>
  </si>
  <si>
    <t>材料单价=四+五</t>
  </si>
  <si>
    <t>安装单价=一+二+三+六</t>
  </si>
  <si>
    <t>备注：施工单位可依据实际发生，在此表格基础上增减项，但格式须与此表格保持一致。</t>
  </si>
  <si>
    <t>阳台栏杆350mm高栏杆综合单价分析表</t>
  </si>
  <si>
    <t>阳台栏杆1100mm高（总长度≤4m）</t>
  </si>
  <si>
    <t>阳台栏杆300mm高栏杆综合单价分析表</t>
  </si>
  <si>
    <t>阳台栏杆1000mm高栏杆综合单价分析表</t>
  </si>
  <si>
    <t>阳台栏杆1100mm高栏杆综合单价分析表</t>
  </si>
  <si>
    <t>空调栏杆600mm高栏杆综合单价分析表</t>
  </si>
  <si>
    <t>□25*25*1.0镀锌方钢管</t>
  </si>
  <si>
    <t>□16*16*0.8镀锌方钢管</t>
  </si>
  <si>
    <t>空调栏杆1000mm高栏杆综合单价分析表</t>
  </si>
  <si>
    <t>空调栏杆1100mm高栏杆综合单价分析表</t>
  </si>
  <si>
    <t>飘窗栏杆900mm高栏杆综合单价分析表</t>
  </si>
  <si>
    <t>阳台预留洞栏杆1100mm高</t>
  </si>
  <si>
    <t>露台1100mm栏杆综合单价分析表</t>
  </si>
  <si>
    <t>楼梯栏杆</t>
  </si>
  <si>
    <t>□40*40*1.5镀锌方钢管</t>
  </si>
  <si>
    <t>□30*30*1.2镀锌方钢管</t>
  </si>
  <si>
    <t>成品法兰盘装饰盖板</t>
  </si>
  <si>
    <t>天井栏杆1000mm高栏杆综合单价分析表</t>
  </si>
  <si>
    <t>天井栏杆1100mm高栏杆综合单价分析表</t>
  </si>
  <si>
    <t>屋面防护栏杆1300mm栏杆综合单价分析表</t>
  </si>
  <si>
    <t>楼梯900mm栏杆综合单价分析表</t>
  </si>
  <si>
    <t>楼梯栏杆加工制作费</t>
  </si>
  <si>
    <t>楼梯栏杆现场安装费</t>
  </si>
  <si>
    <t>成品塑木扶手</t>
  </si>
  <si>
    <t>靠墙扶手综合单价分析表</t>
  </si>
  <si>
    <t>靠墙扶手加工制作费</t>
  </si>
  <si>
    <t>靠墙扶手现场安装费</t>
  </si>
  <si>
    <t>靠墙扶手运输、成品保护费</t>
  </si>
  <si>
    <t>25*1.0镀锌圆钢</t>
  </si>
  <si>
    <t>50系列普铝合金固定百叶窗全费用单价分析表（固定风井百叶）</t>
  </si>
  <si>
    <t>百叶窗编号</t>
  </si>
  <si>
    <t>固定风井防雨百叶窗</t>
  </si>
  <si>
    <t>洞口尺寸（宽度*高度）</t>
  </si>
  <si>
    <t>-</t>
  </si>
  <si>
    <t>百叶窗净尺寸mm</t>
  </si>
  <si>
    <t>单樘(净尺寸)面积（m2）</t>
  </si>
  <si>
    <t>包含项目</t>
  </si>
  <si>
    <t>材料名称</t>
  </si>
  <si>
    <t>每平方米消耗量</t>
  </si>
  <si>
    <t>单价（元）</t>
  </si>
  <si>
    <t>合计（元）</t>
  </si>
  <si>
    <t>百叶窗加工制作费</t>
  </si>
  <si>
    <t>元</t>
  </si>
  <si>
    <t>外框面积</t>
  </si>
  <si>
    <t>百叶窗现场安装费</t>
  </si>
  <si>
    <t>型材</t>
  </si>
  <si>
    <t>50*25*1.5铝管（粉末喷涂）</t>
  </si>
  <si>
    <t>30*15*1.0H型铝型材（粉末喷涂）</t>
  </si>
  <si>
    <t>70*0.8mm防雨百叶片（粉末喷涂）</t>
  </si>
  <si>
    <t>五金</t>
  </si>
  <si>
    <t>不锈钢合页插销</t>
  </si>
  <si>
    <t>辅助材料</t>
  </si>
  <si>
    <t>密封胶</t>
  </si>
  <si>
    <t>支</t>
  </si>
  <si>
    <t>不含密封胶</t>
  </si>
  <si>
    <t>发泡剂</t>
  </si>
  <si>
    <t>不含发泡剂</t>
  </si>
  <si>
    <t>百叶安装辅材</t>
  </si>
  <si>
    <t>百叶包装、保护</t>
  </si>
  <si>
    <t>百叶运输费</t>
  </si>
  <si>
    <t>直接费小计</t>
  </si>
  <si>
    <r>
      <rPr>
        <sz val="10"/>
        <color rgb="FF000000"/>
        <rFont val="宋体"/>
        <charset val="134"/>
      </rPr>
      <t>（</t>
    </r>
    <r>
      <rPr>
        <sz val="10"/>
        <color rgb="FF000000"/>
        <rFont val="Calibri"/>
        <charset val="134"/>
      </rPr>
      <t>1</t>
    </r>
    <r>
      <rPr>
        <sz val="10"/>
        <color rgb="FF000000"/>
        <rFont val="宋体"/>
        <charset val="134"/>
      </rPr>
      <t>）</t>
    </r>
    <r>
      <rPr>
        <sz val="10"/>
        <color rgb="FF000000"/>
        <rFont val="Calibri"/>
        <charset val="134"/>
      </rPr>
      <t>+</t>
    </r>
    <r>
      <rPr>
        <sz val="10"/>
        <color rgb="FF000000"/>
        <rFont val="宋体"/>
        <charset val="134"/>
      </rPr>
      <t>（</t>
    </r>
    <r>
      <rPr>
        <sz val="10"/>
        <color rgb="FF000000"/>
        <rFont val="Calibri"/>
        <charset val="134"/>
      </rPr>
      <t>2</t>
    </r>
    <r>
      <rPr>
        <sz val="10"/>
        <color rgb="FF000000"/>
        <rFont val="宋体"/>
        <charset val="134"/>
      </rPr>
      <t>）</t>
    </r>
    <r>
      <rPr>
        <sz val="10"/>
        <color rgb="FF000000"/>
        <rFont val="Calibri"/>
        <charset val="134"/>
      </rPr>
      <t>+</t>
    </r>
    <r>
      <rPr>
        <sz val="10"/>
        <color rgb="FF000000"/>
        <rFont val="宋体"/>
        <charset val="134"/>
      </rPr>
      <t>（</t>
    </r>
    <r>
      <rPr>
        <sz val="10"/>
        <color rgb="FF000000"/>
        <rFont val="Calibri"/>
        <charset val="134"/>
      </rPr>
      <t>3</t>
    </r>
    <r>
      <rPr>
        <sz val="10"/>
        <color rgb="FF000000"/>
        <rFont val="宋体"/>
        <charset val="134"/>
      </rPr>
      <t>）</t>
    </r>
    <r>
      <rPr>
        <sz val="10"/>
        <color rgb="FF000000"/>
        <rFont val="Calibri"/>
        <charset val="134"/>
      </rPr>
      <t>+</t>
    </r>
    <r>
      <rPr>
        <sz val="10"/>
        <color rgb="FF000000"/>
        <rFont val="宋体"/>
        <charset val="134"/>
      </rPr>
      <t>（</t>
    </r>
    <r>
      <rPr>
        <sz val="10"/>
        <color rgb="FF000000"/>
        <rFont val="Calibri"/>
        <charset val="134"/>
      </rPr>
      <t>4</t>
    </r>
    <r>
      <rPr>
        <sz val="10"/>
        <color rgb="FF000000"/>
        <rFont val="宋体"/>
        <charset val="134"/>
      </rPr>
      <t>）</t>
    </r>
    <r>
      <rPr>
        <sz val="10"/>
        <color rgb="FF000000"/>
        <rFont val="Calibri"/>
        <charset val="134"/>
      </rPr>
      <t>+(5)</t>
    </r>
  </si>
  <si>
    <t>综合费</t>
  </si>
  <si>
    <t>（6）*</t>
  </si>
  <si>
    <t>包含措施费、管理费、利润、规费等其他全部费用</t>
  </si>
  <si>
    <t>不含增值税综合单价</t>
  </si>
  <si>
    <t>（6）+（7）</t>
  </si>
  <si>
    <t>50系列普铝合金固定百叶窗全费用单价分析表（固定空调百叶）</t>
  </si>
  <si>
    <t>固定空调百叶窗</t>
  </si>
  <si>
    <t>50系列普铝合金开启百叶窗全费用单价分析表（开启空调百叶）</t>
  </si>
  <si>
    <t>开启空调百叶</t>
  </si>
  <si>
    <t>图样</t>
  </si>
  <si>
    <t>尺寸</t>
  </si>
  <si>
    <t>高度</t>
  </si>
  <si>
    <t>长度</t>
  </si>
  <si>
    <t>数量</t>
  </si>
  <si>
    <t>所在楼层</t>
  </si>
  <si>
    <t>2F</t>
  </si>
  <si>
    <t>3F</t>
  </si>
  <si>
    <t>4F</t>
  </si>
  <si>
    <t>5F</t>
  </si>
  <si>
    <t>6F</t>
  </si>
  <si>
    <t>7~23奇数</t>
  </si>
  <si>
    <t>7~23偶数</t>
  </si>
  <si>
    <t>24F</t>
  </si>
  <si>
    <t>公寓阳台</t>
  </si>
  <si>
    <t>面管、立柱、扶手40*40*1.2镀锌方钢、横管32*32*1.0镀锌方钢管、竖杆19*19*0.8镀锌方钢管，</t>
  </si>
  <si>
    <t>2350+1320</t>
  </si>
  <si>
    <t>封闭阳台</t>
  </si>
  <si>
    <t>4000+1400</t>
  </si>
  <si>
    <t>开敞阳台</t>
  </si>
  <si>
    <t>5530+1320</t>
  </si>
  <si>
    <t>露台</t>
  </si>
  <si>
    <t>空调</t>
  </si>
  <si>
    <t>天井</t>
  </si>
  <si>
    <t>750+1350+750</t>
  </si>
  <si>
    <t>650+2550</t>
  </si>
  <si>
    <t>飘窗</t>
  </si>
  <si>
    <t>百叶明细计算书</t>
  </si>
  <si>
    <t>楼号</t>
  </si>
  <si>
    <t>型号</t>
  </si>
  <si>
    <t>宽度（m）</t>
  </si>
  <si>
    <t>高度（m）</t>
  </si>
  <si>
    <t>个数</t>
  </si>
  <si>
    <t>层数</t>
  </si>
  <si>
    <t>总面积（㎡）</t>
  </si>
  <si>
    <t>1#楼</t>
  </si>
  <si>
    <t>BYC-1116</t>
  </si>
  <si>
    <t>铝合金固定防雨百叶</t>
  </si>
  <si>
    <t>排风井</t>
  </si>
  <si>
    <t>BYC-2816</t>
  </si>
  <si>
    <t>BYC-1413</t>
  </si>
  <si>
    <t>BYC-1531</t>
  </si>
  <si>
    <t>KBYC-1123</t>
  </si>
  <si>
    <t>空调机位、铝合金固定通风百叶</t>
  </si>
  <si>
    <t>KBY-1423</t>
  </si>
  <si>
    <t>KBY-1167</t>
  </si>
  <si>
    <t>KBY-1499</t>
  </si>
  <si>
    <t>KBY-1822</t>
  </si>
  <si>
    <t>KBY-1022</t>
  </si>
  <si>
    <t>KBY-1017</t>
  </si>
  <si>
    <t>KBY-1622</t>
  </si>
  <si>
    <t>KBY-1416</t>
  </si>
  <si>
    <t>KBY-1823</t>
  </si>
  <si>
    <t>空调机位、铝合金开启通风百叶</t>
  </si>
  <si>
    <t>KBY-1423A</t>
  </si>
  <si>
    <t>KBY-1323</t>
  </si>
  <si>
    <t>KBY-11107</t>
  </si>
  <si>
    <t>KBY-1417</t>
  </si>
  <si>
    <t>KBY-1422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</si>
</sst>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sz val="10"/>
      <name val="宋体"/>
      <charset val="134"/>
    </font>
    <font>
      <b/>
      <sz val="12"/>
      <name val="宋体"/>
      <charset val="134"/>
    </font>
    <font>
      <b/>
      <sz val="12"/>
      <name val="宋体"/>
      <charset val="134"/>
      <scheme val="minor"/>
    </font>
    <font>
      <sz val="10.5"/>
      <color rgb="FF000000"/>
      <name val="宋体"/>
      <charset val="134"/>
      <scheme val="minor"/>
    </font>
    <font>
      <sz val="10.5"/>
      <color rgb="FF000000"/>
      <name val="宋体"/>
      <charset val="134"/>
    </font>
    <font>
      <sz val="10.5"/>
      <color rgb="FF000000"/>
      <name val="Calibri"/>
      <charset val="134"/>
    </font>
    <font>
      <sz val="10"/>
      <color rgb="FF000000"/>
      <name val="Calibri"/>
      <charset val="134"/>
    </font>
    <font>
      <sz val="10"/>
      <color rgb="FF000000"/>
      <name val="宋体"/>
      <charset val="134"/>
      <scheme val="minor"/>
    </font>
    <font>
      <sz val="9"/>
      <color rgb="FF000000"/>
      <name val="宋体"/>
      <charset val="134"/>
      <scheme val="minor"/>
    </font>
    <font>
      <sz val="9"/>
      <color rgb="FF000000"/>
      <name val="宋体"/>
      <charset val="134"/>
    </font>
    <font>
      <sz val="10"/>
      <color rgb="FF000000"/>
      <name val="宋体"/>
      <charset val="134"/>
    </font>
    <font>
      <sz val="11"/>
      <name val="宋体"/>
      <charset val="134"/>
      <scheme val="minor"/>
    </font>
    <font>
      <b/>
      <sz val="12"/>
      <color rgb="FF000000"/>
      <name val="宋体"/>
      <charset val="134"/>
    </font>
    <font>
      <b/>
      <sz val="12"/>
      <color rgb="FF000000"/>
      <name val="宋体"/>
      <charset val="134"/>
      <scheme val="minor"/>
    </font>
    <font>
      <sz val="8"/>
      <color theme="1"/>
      <name val="宋体"/>
      <charset val="134"/>
      <scheme val="minor"/>
    </font>
    <font>
      <b/>
      <sz val="14"/>
      <color theme="1"/>
      <name val="宋体"/>
      <charset val="134"/>
      <scheme val="minor"/>
    </font>
    <font>
      <b/>
      <sz val="9"/>
      <name val="宋体"/>
      <charset val="134"/>
    </font>
    <font>
      <sz val="9"/>
      <name val="宋体"/>
      <charset val="134"/>
    </font>
    <font>
      <sz val="11"/>
      <color rgb="FF000000"/>
      <name val="宋体"/>
      <charset val="134"/>
    </font>
    <font>
      <b/>
      <sz val="11"/>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8" tint="0.799951170384838"/>
        <bgColor indexed="64"/>
      </patternFill>
    </fill>
    <fill>
      <patternFill patternType="solid">
        <fgColor indexed="47"/>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2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7" applyNumberFormat="0" applyFill="0" applyAlignment="0" applyProtection="0">
      <alignment vertical="center"/>
    </xf>
    <xf numFmtId="0" fontId="28" fillId="0" borderId="27" applyNumberFormat="0" applyFill="0" applyAlignment="0" applyProtection="0">
      <alignment vertical="center"/>
    </xf>
    <xf numFmtId="0" fontId="29" fillId="0" borderId="28" applyNumberFormat="0" applyFill="0" applyAlignment="0" applyProtection="0">
      <alignment vertical="center"/>
    </xf>
    <xf numFmtId="0" fontId="29" fillId="0" borderId="0" applyNumberFormat="0" applyFill="0" applyBorder="0" applyAlignment="0" applyProtection="0">
      <alignment vertical="center"/>
    </xf>
    <xf numFmtId="0" fontId="30" fillId="6" borderId="29" applyNumberFormat="0" applyAlignment="0" applyProtection="0">
      <alignment vertical="center"/>
    </xf>
    <xf numFmtId="0" fontId="31" fillId="7" borderId="30" applyNumberFormat="0" applyAlignment="0" applyProtection="0">
      <alignment vertical="center"/>
    </xf>
    <xf numFmtId="0" fontId="32" fillId="7" borderId="29" applyNumberFormat="0" applyAlignment="0" applyProtection="0">
      <alignment vertical="center"/>
    </xf>
    <xf numFmtId="0" fontId="33" fillId="8" borderId="31" applyNumberFormat="0" applyAlignment="0" applyProtection="0">
      <alignment vertical="center"/>
    </xf>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4"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0" fillId="0" borderId="0">
      <alignment vertical="center"/>
    </xf>
    <xf numFmtId="0" fontId="41" fillId="0" borderId="0">
      <alignment vertical="center"/>
    </xf>
    <xf numFmtId="0" fontId="41" fillId="0" borderId="0">
      <alignment vertical="center"/>
    </xf>
  </cellStyleXfs>
  <cellXfs count="108">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left" vertical="center" wrapText="1" inden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1" xfId="0" applyFill="1" applyBorder="1" applyAlignment="1">
      <alignment horizontal="left" vertical="center" wrapText="1" indent="1"/>
    </xf>
    <xf numFmtId="0" fontId="1" fillId="0" borderId="1" xfId="0" applyFont="1" applyFill="1" applyBorder="1" applyAlignment="1">
      <alignment horizontal="left" vertical="center" wrapText="1" indent="1"/>
    </xf>
    <xf numFmtId="0" fontId="1" fillId="0" borderId="0" xfId="0" applyFont="1" applyFill="1" applyBorder="1" applyAlignment="1">
      <alignment horizontal="left" vertical="center" wrapText="1" indent="1"/>
    </xf>
    <xf numFmtId="0" fontId="0" fillId="0" borderId="0" xfId="0" applyBorder="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lignment vertical="center"/>
    </xf>
    <xf numFmtId="0" fontId="0" fillId="0" borderId="1" xfId="0" applyBorder="1" applyAlignment="1">
      <alignment vertical="center" wrapText="1"/>
    </xf>
    <xf numFmtId="0" fontId="2" fillId="0" borderId="0" xfId="49" applyFont="1" applyAlignment="1">
      <alignment horizontal="center" vertical="center"/>
    </xf>
    <xf numFmtId="0" fontId="3" fillId="0" borderId="0" xfId="49" applyFont="1" applyAlignment="1">
      <alignment horizontal="center" vertical="center"/>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5" fillId="0" borderId="5" xfId="49" applyFont="1" applyBorder="1" applyAlignment="1">
      <alignment horizontal="center" vertical="center" wrapText="1"/>
    </xf>
    <xf numFmtId="0" fontId="6" fillId="0" borderId="4" xfId="49" applyFont="1" applyBorder="1" applyAlignment="1">
      <alignment horizontal="center" vertical="center" wrapText="1"/>
    </xf>
    <xf numFmtId="0" fontId="5" fillId="0" borderId="6"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6" xfId="49" applyFont="1" applyBorder="1" applyAlignment="1">
      <alignment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7" fillId="0" borderId="11" xfId="49" applyFont="1" applyBorder="1" applyAlignment="1">
      <alignment horizontal="center" vertical="center" wrapText="1"/>
    </xf>
    <xf numFmtId="0" fontId="8" fillId="0" borderId="1" xfId="49" applyFont="1" applyBorder="1" applyAlignment="1">
      <alignment horizontal="center" vertical="center" wrapText="1"/>
    </xf>
    <xf numFmtId="176" fontId="8" fillId="0" borderId="1" xfId="49" applyNumberFormat="1" applyFont="1" applyBorder="1" applyAlignment="1">
      <alignment horizontal="center" vertical="center" wrapText="1"/>
    </xf>
    <xf numFmtId="0" fontId="8" fillId="0" borderId="12" xfId="49" applyFont="1" applyBorder="1" applyAlignment="1">
      <alignment horizontal="center" vertical="center" wrapText="1"/>
    </xf>
    <xf numFmtId="0" fontId="8" fillId="0" borderId="13" xfId="49" applyFont="1" applyBorder="1" applyAlignment="1">
      <alignment horizontal="center" vertical="center" wrapText="1"/>
    </xf>
    <xf numFmtId="0" fontId="9" fillId="0" borderId="1" xfId="49" applyFont="1" applyBorder="1" applyAlignment="1">
      <alignment horizontal="center" vertical="center" wrapText="1"/>
    </xf>
    <xf numFmtId="0" fontId="7" fillId="0" borderId="1" xfId="49" applyFont="1" applyBorder="1" applyAlignment="1">
      <alignment horizontal="center" vertical="center" wrapText="1"/>
    </xf>
    <xf numFmtId="0" fontId="8" fillId="0" borderId="14" xfId="49" applyFont="1" applyBorder="1" applyAlignment="1">
      <alignment horizontal="center" vertical="center" wrapText="1"/>
    </xf>
    <xf numFmtId="0" fontId="8" fillId="0" borderId="15" xfId="49"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49" applyFont="1" applyBorder="1" applyAlignment="1">
      <alignment horizontal="center" vertical="center" wrapText="1"/>
    </xf>
    <xf numFmtId="0" fontId="11" fillId="0" borderId="1" xfId="49" applyFont="1" applyBorder="1" applyAlignment="1">
      <alignment horizontal="center" vertical="center" wrapText="1"/>
    </xf>
    <xf numFmtId="0" fontId="11" fillId="0" borderId="1" xfId="49" applyFont="1" applyBorder="1" applyAlignment="1">
      <alignment horizontal="right" vertical="center" wrapText="1"/>
    </xf>
    <xf numFmtId="10" fontId="8" fillId="0" borderId="1" xfId="49" applyNumberFormat="1" applyFont="1"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49" applyFont="1" applyBorder="1" applyAlignment="1">
      <alignment horizontal="center" vertical="center" wrapText="1"/>
    </xf>
    <xf numFmtId="176" fontId="8" fillId="0" borderId="17" xfId="49" applyNumberFormat="1" applyFont="1" applyBorder="1" applyAlignment="1">
      <alignment horizontal="center" vertical="center" wrapText="1"/>
    </xf>
    <xf numFmtId="0" fontId="0" fillId="0" borderId="0" xfId="0" applyAlignment="1">
      <alignment horizontal="center" vertical="center"/>
    </xf>
    <xf numFmtId="0" fontId="8" fillId="0" borderId="0" xfId="49" applyFont="1" applyAlignment="1">
      <alignment horizontal="center" vertical="center" wrapText="1"/>
    </xf>
    <xf numFmtId="0" fontId="6" fillId="0" borderId="5" xfId="49" applyFont="1" applyBorder="1" applyAlignment="1">
      <alignment horizontal="center" vertical="center" wrapText="1"/>
    </xf>
    <xf numFmtId="0" fontId="6" fillId="0" borderId="18" xfId="49" applyFont="1" applyBorder="1" applyAlignment="1">
      <alignment horizontal="center" vertical="center" wrapText="1"/>
    </xf>
    <xf numFmtId="0" fontId="4" fillId="0" borderId="19" xfId="49" applyFont="1" applyBorder="1" applyAlignment="1">
      <alignment horizontal="center" vertical="center" wrapText="1"/>
    </xf>
    <xf numFmtId="0" fontId="4" fillId="0" borderId="20" xfId="49" applyFont="1" applyBorder="1" applyAlignment="1">
      <alignment horizontal="center" vertical="center" wrapText="1"/>
    </xf>
    <xf numFmtId="0" fontId="8" fillId="0" borderId="20" xfId="49" applyFont="1" applyBorder="1" applyAlignment="1">
      <alignment horizontal="center" vertical="center" wrapText="1"/>
    </xf>
    <xf numFmtId="0" fontId="8" fillId="0" borderId="20" xfId="49" applyFont="1" applyBorder="1" applyAlignment="1">
      <alignment vertical="center" wrapText="1"/>
    </xf>
    <xf numFmtId="0" fontId="0" fillId="0" borderId="21" xfId="0" applyBorder="1">
      <alignment vertical="center"/>
    </xf>
    <xf numFmtId="0" fontId="12" fillId="0" borderId="0" xfId="0" applyFont="1">
      <alignment vertical="center"/>
    </xf>
    <xf numFmtId="0" fontId="13" fillId="0" borderId="0" xfId="49" applyFont="1" applyAlignment="1">
      <alignment horizontal="center" vertical="center"/>
    </xf>
    <xf numFmtId="0" fontId="14" fillId="0" borderId="0" xfId="49" applyFont="1" applyAlignment="1">
      <alignment horizontal="center" vertical="center"/>
    </xf>
    <xf numFmtId="0" fontId="0" fillId="0" borderId="0" xfId="0" applyFill="1">
      <alignment vertical="center"/>
    </xf>
    <xf numFmtId="0" fontId="0" fillId="0" borderId="0" xfId="0" applyAlignment="1">
      <alignment vertical="center" wrapText="1"/>
    </xf>
    <xf numFmtId="0" fontId="15" fillId="0" borderId="0" xfId="0" applyFont="1">
      <alignment vertical="center"/>
    </xf>
    <xf numFmtId="0" fontId="16" fillId="0" borderId="0" xfId="0" applyFont="1" applyAlignment="1">
      <alignment horizontal="center" vertical="center" wrapText="1"/>
    </xf>
    <xf numFmtId="0" fontId="17"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176" fontId="18" fillId="0" borderId="1" xfId="0" applyNumberFormat="1" applyFont="1" applyFill="1" applyBorder="1" applyAlignment="1">
      <alignment horizontal="center" vertical="center" wrapText="1"/>
    </xf>
    <xf numFmtId="0" fontId="18" fillId="0" borderId="1" xfId="3" applyNumberFormat="1" applyFont="1" applyFill="1" applyBorder="1" applyAlignment="1" applyProtection="1">
      <alignment horizontal="center" vertical="center" wrapText="1"/>
    </xf>
    <xf numFmtId="10" fontId="18" fillId="0"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8" fillId="3" borderId="1" xfId="0" applyFont="1" applyFill="1" applyBorder="1" applyAlignment="1">
      <alignment horizontal="center" vertical="center" wrapText="1"/>
    </xf>
    <xf numFmtId="176" fontId="18" fillId="3"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vertical="center" wrapText="1"/>
    </xf>
    <xf numFmtId="176" fontId="18" fillId="4" borderId="1" xfId="0" applyNumberFormat="1" applyFont="1" applyFill="1" applyBorder="1" applyAlignment="1">
      <alignment horizontal="center" vertical="center" wrapText="1"/>
    </xf>
    <xf numFmtId="0" fontId="19" fillId="0" borderId="0" xfId="0" applyFont="1" applyFill="1" applyAlignment="1">
      <alignment horizontal="left" vertical="center" wrapText="1"/>
    </xf>
    <xf numFmtId="0" fontId="15" fillId="0" borderId="0" xfId="0" applyFont="1" applyFill="1">
      <alignment vertical="center"/>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1" xfId="0" applyFont="1" applyFill="1" applyBorder="1" applyAlignment="1">
      <alignment vertical="center"/>
    </xf>
    <xf numFmtId="0" fontId="18" fillId="0" borderId="24" xfId="0" applyFont="1" applyFill="1" applyBorder="1" applyAlignment="1">
      <alignment horizontal="center" vertical="center" wrapText="1"/>
    </xf>
    <xf numFmtId="0" fontId="20" fillId="0" borderId="0" xfId="0" applyFont="1" applyFill="1">
      <alignment vertical="center"/>
    </xf>
    <xf numFmtId="176" fontId="0" fillId="0" borderId="0" xfId="0" applyNumberFormat="1" applyFill="1">
      <alignment vertical="center"/>
    </xf>
    <xf numFmtId="0" fontId="21" fillId="0" borderId="0" xfId="0" applyFont="1" applyFill="1" applyBorder="1" applyAlignment="1">
      <alignment horizontal="center" vertical="center"/>
    </xf>
    <xf numFmtId="176" fontId="21" fillId="0" borderId="0" xfId="0" applyNumberFormat="1" applyFont="1" applyFill="1" applyBorder="1" applyAlignment="1">
      <alignment horizontal="center" vertical="center"/>
    </xf>
    <xf numFmtId="176"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ill="1" applyBorder="1" applyAlignment="1">
      <alignment horizontal="center" vertical="center" wrapText="1"/>
    </xf>
    <xf numFmtId="9" fontId="0" fillId="0" borderId="1" xfId="3" applyNumberFormat="1" applyFill="1" applyBorder="1" applyAlignment="1">
      <alignment horizontal="center" vertical="center"/>
    </xf>
    <xf numFmtId="0" fontId="20" fillId="0" borderId="1" xfId="0" applyFont="1" applyFill="1" applyBorder="1" applyAlignment="1">
      <alignment horizontal="center" vertical="center"/>
    </xf>
    <xf numFmtId="176" fontId="20" fillId="0"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left" vertical="center" wrapText="1"/>
    </xf>
    <xf numFmtId="0" fontId="0" fillId="0" borderId="10" xfId="0" applyFill="1" applyBorder="1" applyAlignment="1">
      <alignment horizontal="center" vertical="center"/>
    </xf>
    <xf numFmtId="0" fontId="0" fillId="0" borderId="20" xfId="0" applyFill="1" applyBorder="1" applyAlignment="1">
      <alignment horizontal="left" vertical="center" wrapText="1"/>
    </xf>
    <xf numFmtId="0" fontId="0" fillId="0" borderId="25" xfId="0" applyFill="1" applyBorder="1" applyAlignment="1">
      <alignment horizontal="left" vertical="center" wrapText="1"/>
    </xf>
    <xf numFmtId="0" fontId="20" fillId="0" borderId="10" xfId="0" applyFont="1" applyFill="1" applyBorder="1">
      <alignment vertical="center"/>
    </xf>
    <xf numFmtId="0" fontId="0" fillId="0" borderId="10"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3" xfId="50"/>
    <cellStyle name="常规 2" xfId="5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296545</xdr:colOff>
      <xdr:row>2</xdr:row>
      <xdr:rowOff>66675</xdr:rowOff>
    </xdr:from>
    <xdr:to>
      <xdr:col>1</xdr:col>
      <xdr:colOff>1800225</xdr:colOff>
      <xdr:row>2</xdr:row>
      <xdr:rowOff>848360</xdr:rowOff>
    </xdr:to>
    <xdr:pic>
      <xdr:nvPicPr>
        <xdr:cNvPr id="2" name="图片 1"/>
        <xdr:cNvPicPr>
          <a:picLocks noChangeAspect="1"/>
        </xdr:cNvPicPr>
      </xdr:nvPicPr>
      <xdr:blipFill>
        <a:blip r:embed="rId1"/>
        <a:stretch>
          <a:fillRect/>
        </a:stretch>
      </xdr:blipFill>
      <xdr:spPr>
        <a:xfrm>
          <a:off x="696595" y="504825"/>
          <a:ext cx="1503680" cy="781685"/>
        </a:xfrm>
        <a:prstGeom prst="rect">
          <a:avLst/>
        </a:prstGeom>
        <a:noFill/>
        <a:ln w="9525">
          <a:noFill/>
        </a:ln>
      </xdr:spPr>
    </xdr:pic>
    <xdr:clientData/>
  </xdr:twoCellAnchor>
  <xdr:twoCellAnchor editAs="oneCell">
    <xdr:from>
      <xdr:col>1</xdr:col>
      <xdr:colOff>228600</xdr:colOff>
      <xdr:row>3</xdr:row>
      <xdr:rowOff>60960</xdr:rowOff>
    </xdr:from>
    <xdr:to>
      <xdr:col>1</xdr:col>
      <xdr:colOff>1913890</xdr:colOff>
      <xdr:row>3</xdr:row>
      <xdr:rowOff>854710</xdr:rowOff>
    </xdr:to>
    <xdr:pic>
      <xdr:nvPicPr>
        <xdr:cNvPr id="3" name="图片 2"/>
        <xdr:cNvPicPr>
          <a:picLocks noChangeAspect="1"/>
        </xdr:cNvPicPr>
      </xdr:nvPicPr>
      <xdr:blipFill>
        <a:blip r:embed="rId2"/>
        <a:stretch>
          <a:fillRect/>
        </a:stretch>
      </xdr:blipFill>
      <xdr:spPr>
        <a:xfrm>
          <a:off x="628650" y="1426210"/>
          <a:ext cx="1685290" cy="793750"/>
        </a:xfrm>
        <a:prstGeom prst="rect">
          <a:avLst/>
        </a:prstGeom>
        <a:noFill/>
        <a:ln w="9525">
          <a:noFill/>
        </a:ln>
      </xdr:spPr>
    </xdr:pic>
    <xdr:clientData/>
  </xdr:twoCellAnchor>
  <xdr:twoCellAnchor editAs="oneCell">
    <xdr:from>
      <xdr:col>1</xdr:col>
      <xdr:colOff>219075</xdr:colOff>
      <xdr:row>4</xdr:row>
      <xdr:rowOff>56515</xdr:rowOff>
    </xdr:from>
    <xdr:to>
      <xdr:col>1</xdr:col>
      <xdr:colOff>1913890</xdr:colOff>
      <xdr:row>4</xdr:row>
      <xdr:rowOff>809625</xdr:rowOff>
    </xdr:to>
    <xdr:pic>
      <xdr:nvPicPr>
        <xdr:cNvPr id="4" name="图片 3"/>
        <xdr:cNvPicPr>
          <a:picLocks noChangeAspect="1"/>
        </xdr:cNvPicPr>
      </xdr:nvPicPr>
      <xdr:blipFill>
        <a:blip r:embed="rId3"/>
        <a:stretch>
          <a:fillRect/>
        </a:stretch>
      </xdr:blipFill>
      <xdr:spPr>
        <a:xfrm>
          <a:off x="619125" y="2298065"/>
          <a:ext cx="1694815" cy="753110"/>
        </a:xfrm>
        <a:prstGeom prst="rect">
          <a:avLst/>
        </a:prstGeom>
        <a:noFill/>
        <a:ln w="9525">
          <a:noFill/>
        </a:ln>
      </xdr:spPr>
    </xdr:pic>
    <xdr:clientData/>
  </xdr:twoCellAnchor>
  <xdr:twoCellAnchor editAs="oneCell">
    <xdr:from>
      <xdr:col>1</xdr:col>
      <xdr:colOff>200025</xdr:colOff>
      <xdr:row>5</xdr:row>
      <xdr:rowOff>58420</xdr:rowOff>
    </xdr:from>
    <xdr:to>
      <xdr:col>1</xdr:col>
      <xdr:colOff>2383790</xdr:colOff>
      <xdr:row>5</xdr:row>
      <xdr:rowOff>895350</xdr:rowOff>
    </xdr:to>
    <xdr:pic>
      <xdr:nvPicPr>
        <xdr:cNvPr id="5" name="图片 4"/>
        <xdr:cNvPicPr>
          <a:picLocks noChangeAspect="1"/>
        </xdr:cNvPicPr>
      </xdr:nvPicPr>
      <xdr:blipFill>
        <a:blip r:embed="rId4"/>
        <a:stretch>
          <a:fillRect/>
        </a:stretch>
      </xdr:blipFill>
      <xdr:spPr>
        <a:xfrm>
          <a:off x="600075" y="3176270"/>
          <a:ext cx="2183765" cy="836930"/>
        </a:xfrm>
        <a:prstGeom prst="rect">
          <a:avLst/>
        </a:prstGeom>
        <a:noFill/>
        <a:ln w="9525">
          <a:noFill/>
        </a:ln>
      </xdr:spPr>
    </xdr:pic>
    <xdr:clientData/>
  </xdr:twoCellAnchor>
  <xdr:twoCellAnchor editAs="oneCell">
    <xdr:from>
      <xdr:col>1</xdr:col>
      <xdr:colOff>200025</xdr:colOff>
      <xdr:row>6</xdr:row>
      <xdr:rowOff>78740</xdr:rowOff>
    </xdr:from>
    <xdr:to>
      <xdr:col>1</xdr:col>
      <xdr:colOff>1864995</xdr:colOff>
      <xdr:row>7</xdr:row>
      <xdr:rowOff>15875</xdr:rowOff>
    </xdr:to>
    <xdr:pic>
      <xdr:nvPicPr>
        <xdr:cNvPr id="6" name="图片 5"/>
        <xdr:cNvPicPr>
          <a:picLocks noChangeAspect="1"/>
        </xdr:cNvPicPr>
      </xdr:nvPicPr>
      <xdr:blipFill>
        <a:blip r:embed="rId5"/>
        <a:stretch>
          <a:fillRect/>
        </a:stretch>
      </xdr:blipFill>
      <xdr:spPr>
        <a:xfrm>
          <a:off x="600075" y="4174490"/>
          <a:ext cx="1664970" cy="673735"/>
        </a:xfrm>
        <a:prstGeom prst="rect">
          <a:avLst/>
        </a:prstGeom>
        <a:noFill/>
        <a:ln w="9525">
          <a:noFill/>
        </a:ln>
      </xdr:spPr>
    </xdr:pic>
    <xdr:clientData/>
  </xdr:twoCellAnchor>
  <xdr:twoCellAnchor editAs="oneCell">
    <xdr:from>
      <xdr:col>1</xdr:col>
      <xdr:colOff>180975</xdr:colOff>
      <xdr:row>7</xdr:row>
      <xdr:rowOff>71755</xdr:rowOff>
    </xdr:from>
    <xdr:to>
      <xdr:col>1</xdr:col>
      <xdr:colOff>2243455</xdr:colOff>
      <xdr:row>7</xdr:row>
      <xdr:rowOff>866775</xdr:rowOff>
    </xdr:to>
    <xdr:pic>
      <xdr:nvPicPr>
        <xdr:cNvPr id="7" name="图片 6"/>
        <xdr:cNvPicPr>
          <a:picLocks noChangeAspect="1"/>
        </xdr:cNvPicPr>
      </xdr:nvPicPr>
      <xdr:blipFill>
        <a:blip r:embed="rId6"/>
        <a:stretch>
          <a:fillRect/>
        </a:stretch>
      </xdr:blipFill>
      <xdr:spPr>
        <a:xfrm>
          <a:off x="581025" y="4904105"/>
          <a:ext cx="2062480" cy="795020"/>
        </a:xfrm>
        <a:prstGeom prst="rect">
          <a:avLst/>
        </a:prstGeom>
        <a:noFill/>
        <a:ln w="9525">
          <a:noFill/>
        </a:ln>
      </xdr:spPr>
    </xdr:pic>
    <xdr:clientData/>
  </xdr:twoCellAnchor>
  <xdr:twoCellAnchor editAs="oneCell">
    <xdr:from>
      <xdr:col>1</xdr:col>
      <xdr:colOff>180975</xdr:colOff>
      <xdr:row>10</xdr:row>
      <xdr:rowOff>46355</xdr:rowOff>
    </xdr:from>
    <xdr:to>
      <xdr:col>1</xdr:col>
      <xdr:colOff>1823720</xdr:colOff>
      <xdr:row>10</xdr:row>
      <xdr:rowOff>783590</xdr:rowOff>
    </xdr:to>
    <xdr:pic>
      <xdr:nvPicPr>
        <xdr:cNvPr id="8" name="图片 7"/>
        <xdr:cNvPicPr>
          <a:picLocks noChangeAspect="1"/>
        </xdr:cNvPicPr>
      </xdr:nvPicPr>
      <xdr:blipFill>
        <a:blip r:embed="rId7"/>
        <a:stretch>
          <a:fillRect/>
        </a:stretch>
      </xdr:blipFill>
      <xdr:spPr>
        <a:xfrm>
          <a:off x="581025" y="7774305"/>
          <a:ext cx="1642745" cy="737235"/>
        </a:xfrm>
        <a:prstGeom prst="rect">
          <a:avLst/>
        </a:prstGeom>
        <a:noFill/>
        <a:ln w="9525">
          <a:noFill/>
        </a:ln>
      </xdr:spPr>
    </xdr:pic>
    <xdr:clientData/>
  </xdr:twoCellAnchor>
  <xdr:twoCellAnchor editAs="oneCell">
    <xdr:from>
      <xdr:col>1</xdr:col>
      <xdr:colOff>200025</xdr:colOff>
      <xdr:row>11</xdr:row>
      <xdr:rowOff>40640</xdr:rowOff>
    </xdr:from>
    <xdr:to>
      <xdr:col>1</xdr:col>
      <xdr:colOff>2124710</xdr:colOff>
      <xdr:row>12</xdr:row>
      <xdr:rowOff>44450</xdr:rowOff>
    </xdr:to>
    <xdr:pic>
      <xdr:nvPicPr>
        <xdr:cNvPr id="9" name="图片 8"/>
        <xdr:cNvPicPr>
          <a:picLocks noChangeAspect="1"/>
        </xdr:cNvPicPr>
      </xdr:nvPicPr>
      <xdr:blipFill>
        <a:blip r:embed="rId8"/>
        <a:stretch>
          <a:fillRect/>
        </a:stretch>
      </xdr:blipFill>
      <xdr:spPr>
        <a:xfrm>
          <a:off x="600075" y="8594090"/>
          <a:ext cx="1924685" cy="867410"/>
        </a:xfrm>
        <a:prstGeom prst="rect">
          <a:avLst/>
        </a:prstGeom>
        <a:noFill/>
        <a:ln w="9525">
          <a:noFill/>
        </a:ln>
      </xdr:spPr>
    </xdr:pic>
    <xdr:clientData/>
  </xdr:twoCellAnchor>
  <xdr:twoCellAnchor editAs="oneCell">
    <xdr:from>
      <xdr:col>1</xdr:col>
      <xdr:colOff>276225</xdr:colOff>
      <xdr:row>12</xdr:row>
      <xdr:rowOff>111125</xdr:rowOff>
    </xdr:from>
    <xdr:to>
      <xdr:col>2</xdr:col>
      <xdr:colOff>0</xdr:colOff>
      <xdr:row>12</xdr:row>
      <xdr:rowOff>847725</xdr:rowOff>
    </xdr:to>
    <xdr:pic>
      <xdr:nvPicPr>
        <xdr:cNvPr id="10" name="图片 9"/>
        <xdr:cNvPicPr>
          <a:picLocks noChangeAspect="1"/>
        </xdr:cNvPicPr>
      </xdr:nvPicPr>
      <xdr:blipFill>
        <a:blip r:embed="rId9"/>
        <a:stretch>
          <a:fillRect/>
        </a:stretch>
      </xdr:blipFill>
      <xdr:spPr>
        <a:xfrm>
          <a:off x="676275" y="9528175"/>
          <a:ext cx="2553335" cy="736600"/>
        </a:xfrm>
        <a:prstGeom prst="rect">
          <a:avLst/>
        </a:prstGeom>
        <a:noFill/>
        <a:ln w="9525">
          <a:noFill/>
        </a:ln>
      </xdr:spPr>
    </xdr:pic>
    <xdr:clientData/>
  </xdr:twoCellAnchor>
  <xdr:twoCellAnchor editAs="oneCell">
    <xdr:from>
      <xdr:col>1</xdr:col>
      <xdr:colOff>180975</xdr:colOff>
      <xdr:row>13</xdr:row>
      <xdr:rowOff>149225</xdr:rowOff>
    </xdr:from>
    <xdr:to>
      <xdr:col>2</xdr:col>
      <xdr:colOff>0</xdr:colOff>
      <xdr:row>14</xdr:row>
      <xdr:rowOff>12700</xdr:rowOff>
    </xdr:to>
    <xdr:pic>
      <xdr:nvPicPr>
        <xdr:cNvPr id="11" name="图片 10"/>
        <xdr:cNvPicPr>
          <a:picLocks noChangeAspect="1"/>
        </xdr:cNvPicPr>
      </xdr:nvPicPr>
      <xdr:blipFill>
        <a:blip r:embed="rId10"/>
        <a:stretch>
          <a:fillRect/>
        </a:stretch>
      </xdr:blipFill>
      <xdr:spPr>
        <a:xfrm>
          <a:off x="581025" y="10480675"/>
          <a:ext cx="2648585" cy="688975"/>
        </a:xfrm>
        <a:prstGeom prst="rect">
          <a:avLst/>
        </a:prstGeom>
        <a:noFill/>
        <a:ln w="9525">
          <a:noFill/>
        </a:ln>
      </xdr:spPr>
    </xdr:pic>
    <xdr:clientData/>
  </xdr:twoCellAnchor>
  <xdr:twoCellAnchor editAs="oneCell">
    <xdr:from>
      <xdr:col>1</xdr:col>
      <xdr:colOff>247650</xdr:colOff>
      <xdr:row>8</xdr:row>
      <xdr:rowOff>53340</xdr:rowOff>
    </xdr:from>
    <xdr:to>
      <xdr:col>1</xdr:col>
      <xdr:colOff>1790700</xdr:colOff>
      <xdr:row>8</xdr:row>
      <xdr:rowOff>922020</xdr:rowOff>
    </xdr:to>
    <xdr:pic>
      <xdr:nvPicPr>
        <xdr:cNvPr id="12" name="图片 11"/>
        <xdr:cNvPicPr>
          <a:picLocks noChangeAspect="1"/>
        </xdr:cNvPicPr>
      </xdr:nvPicPr>
      <xdr:blipFill>
        <a:blip r:embed="rId11"/>
        <a:stretch>
          <a:fillRect/>
        </a:stretch>
      </xdr:blipFill>
      <xdr:spPr>
        <a:xfrm>
          <a:off x="647700" y="5850890"/>
          <a:ext cx="1543050" cy="868680"/>
        </a:xfrm>
        <a:prstGeom prst="rect">
          <a:avLst/>
        </a:prstGeom>
        <a:noFill/>
        <a:ln w="9525">
          <a:noFill/>
        </a:ln>
      </xdr:spPr>
    </xdr:pic>
    <xdr:clientData/>
  </xdr:twoCellAnchor>
  <xdr:twoCellAnchor editAs="oneCell">
    <xdr:from>
      <xdr:col>1</xdr:col>
      <xdr:colOff>142875</xdr:colOff>
      <xdr:row>9</xdr:row>
      <xdr:rowOff>40640</xdr:rowOff>
    </xdr:from>
    <xdr:to>
      <xdr:col>1</xdr:col>
      <xdr:colOff>1818005</xdr:colOff>
      <xdr:row>9</xdr:row>
      <xdr:rowOff>907415</xdr:rowOff>
    </xdr:to>
    <xdr:pic>
      <xdr:nvPicPr>
        <xdr:cNvPr id="13" name="图片 12"/>
        <xdr:cNvPicPr>
          <a:picLocks noChangeAspect="1"/>
        </xdr:cNvPicPr>
      </xdr:nvPicPr>
      <xdr:blipFill>
        <a:blip r:embed="rId12"/>
        <a:stretch>
          <a:fillRect/>
        </a:stretch>
      </xdr:blipFill>
      <xdr:spPr>
        <a:xfrm>
          <a:off x="542925" y="6803390"/>
          <a:ext cx="1675130" cy="866775"/>
        </a:xfrm>
        <a:prstGeom prst="rect">
          <a:avLst/>
        </a:prstGeom>
        <a:noFill/>
        <a:ln w="9525">
          <a:noFill/>
        </a:ln>
      </xdr:spPr>
    </xdr:pic>
    <xdr:clientData/>
  </xdr:twoCellAnchor>
  <xdr:twoCellAnchor editAs="oneCell">
    <xdr:from>
      <xdr:col>1</xdr:col>
      <xdr:colOff>85725</xdr:colOff>
      <xdr:row>14</xdr:row>
      <xdr:rowOff>73025</xdr:rowOff>
    </xdr:from>
    <xdr:to>
      <xdr:col>2</xdr:col>
      <xdr:colOff>0</xdr:colOff>
      <xdr:row>14</xdr:row>
      <xdr:rowOff>777875</xdr:rowOff>
    </xdr:to>
    <xdr:pic>
      <xdr:nvPicPr>
        <xdr:cNvPr id="14" name="图片 13"/>
        <xdr:cNvPicPr>
          <a:picLocks noChangeAspect="1"/>
        </xdr:cNvPicPr>
      </xdr:nvPicPr>
      <xdr:blipFill>
        <a:blip r:embed="rId13"/>
        <a:stretch>
          <a:fillRect/>
        </a:stretch>
      </xdr:blipFill>
      <xdr:spPr>
        <a:xfrm>
          <a:off x="485775" y="11229975"/>
          <a:ext cx="2743835" cy="704850"/>
        </a:xfrm>
        <a:prstGeom prst="rect">
          <a:avLst/>
        </a:prstGeom>
        <a:noFill/>
        <a:ln w="9525">
          <a:noFill/>
        </a:ln>
      </xdr:spPr>
    </xdr:pic>
    <xdr:clientData/>
  </xdr:twoCellAnchor>
  <xdr:twoCellAnchor editAs="oneCell">
    <xdr:from>
      <xdr:col>1</xdr:col>
      <xdr:colOff>419100</xdr:colOff>
      <xdr:row>17</xdr:row>
      <xdr:rowOff>0</xdr:rowOff>
    </xdr:from>
    <xdr:to>
      <xdr:col>1</xdr:col>
      <xdr:colOff>1467485</xdr:colOff>
      <xdr:row>18</xdr:row>
      <xdr:rowOff>3175</xdr:rowOff>
    </xdr:to>
    <xdr:pic>
      <xdr:nvPicPr>
        <xdr:cNvPr id="15" name="图片 14"/>
        <xdr:cNvPicPr>
          <a:picLocks noChangeAspect="1"/>
        </xdr:cNvPicPr>
      </xdr:nvPicPr>
      <xdr:blipFill>
        <a:blip r:embed="rId14"/>
        <a:stretch>
          <a:fillRect/>
        </a:stretch>
      </xdr:blipFill>
      <xdr:spPr>
        <a:xfrm>
          <a:off x="819150" y="13874750"/>
          <a:ext cx="1048385" cy="828675"/>
        </a:xfrm>
        <a:prstGeom prst="rect">
          <a:avLst/>
        </a:prstGeom>
        <a:noFill/>
        <a:ln w="9525">
          <a:noFill/>
        </a:ln>
      </xdr:spPr>
    </xdr:pic>
    <xdr:clientData/>
  </xdr:twoCellAnchor>
  <xdr:twoCellAnchor editAs="oneCell">
    <xdr:from>
      <xdr:col>1</xdr:col>
      <xdr:colOff>476250</xdr:colOff>
      <xdr:row>19</xdr:row>
      <xdr:rowOff>34290</xdr:rowOff>
    </xdr:from>
    <xdr:to>
      <xdr:col>1</xdr:col>
      <xdr:colOff>1702435</xdr:colOff>
      <xdr:row>20</xdr:row>
      <xdr:rowOff>33020</xdr:rowOff>
    </xdr:to>
    <xdr:pic>
      <xdr:nvPicPr>
        <xdr:cNvPr id="16" name="图片 15"/>
        <xdr:cNvPicPr>
          <a:picLocks noChangeAspect="1"/>
        </xdr:cNvPicPr>
      </xdr:nvPicPr>
      <xdr:blipFill>
        <a:blip r:embed="rId15"/>
        <a:stretch>
          <a:fillRect/>
        </a:stretch>
      </xdr:blipFill>
      <xdr:spPr>
        <a:xfrm>
          <a:off x="876300" y="15699740"/>
          <a:ext cx="1226185" cy="824230"/>
        </a:xfrm>
        <a:prstGeom prst="rect">
          <a:avLst/>
        </a:prstGeom>
        <a:noFill/>
        <a:ln w="9525">
          <a:noFill/>
        </a:ln>
      </xdr:spPr>
    </xdr:pic>
    <xdr:clientData/>
  </xdr:twoCellAnchor>
  <xdr:twoCellAnchor editAs="oneCell">
    <xdr:from>
      <xdr:col>1</xdr:col>
      <xdr:colOff>247650</xdr:colOff>
      <xdr:row>21</xdr:row>
      <xdr:rowOff>53975</xdr:rowOff>
    </xdr:from>
    <xdr:to>
      <xdr:col>1</xdr:col>
      <xdr:colOff>1622425</xdr:colOff>
      <xdr:row>21</xdr:row>
      <xdr:rowOff>823595</xdr:rowOff>
    </xdr:to>
    <xdr:pic>
      <xdr:nvPicPr>
        <xdr:cNvPr id="17" name="图片 16"/>
        <xdr:cNvPicPr>
          <a:picLocks noChangeAspect="1"/>
        </xdr:cNvPicPr>
      </xdr:nvPicPr>
      <xdr:blipFill>
        <a:blip r:embed="rId16"/>
        <a:stretch>
          <a:fillRect/>
        </a:stretch>
      </xdr:blipFill>
      <xdr:spPr>
        <a:xfrm>
          <a:off x="647700" y="17611725"/>
          <a:ext cx="1374775" cy="769620"/>
        </a:xfrm>
        <a:prstGeom prst="rect">
          <a:avLst/>
        </a:prstGeom>
        <a:noFill/>
        <a:ln w="9525">
          <a:noFill/>
        </a:ln>
      </xdr:spPr>
    </xdr:pic>
    <xdr:clientData/>
  </xdr:twoCellAnchor>
  <xdr:twoCellAnchor editAs="oneCell">
    <xdr:from>
      <xdr:col>1</xdr:col>
      <xdr:colOff>657225</xdr:colOff>
      <xdr:row>27</xdr:row>
      <xdr:rowOff>63500</xdr:rowOff>
    </xdr:from>
    <xdr:to>
      <xdr:col>1</xdr:col>
      <xdr:colOff>1355090</xdr:colOff>
      <xdr:row>27</xdr:row>
      <xdr:rowOff>821690</xdr:rowOff>
    </xdr:to>
    <xdr:pic>
      <xdr:nvPicPr>
        <xdr:cNvPr id="18" name="图片 17"/>
        <xdr:cNvPicPr>
          <a:picLocks noChangeAspect="1"/>
        </xdr:cNvPicPr>
      </xdr:nvPicPr>
      <xdr:blipFill>
        <a:blip r:embed="rId17"/>
        <a:stretch>
          <a:fillRect/>
        </a:stretch>
      </xdr:blipFill>
      <xdr:spPr>
        <a:xfrm>
          <a:off x="1057275" y="22574250"/>
          <a:ext cx="697865" cy="758190"/>
        </a:xfrm>
        <a:prstGeom prst="rect">
          <a:avLst/>
        </a:prstGeom>
        <a:noFill/>
        <a:ln w="9525">
          <a:noFill/>
        </a:ln>
      </xdr:spPr>
    </xdr:pic>
    <xdr:clientData/>
  </xdr:twoCellAnchor>
  <xdr:twoCellAnchor editAs="oneCell">
    <xdr:from>
      <xdr:col>1</xdr:col>
      <xdr:colOff>266700</xdr:colOff>
      <xdr:row>29</xdr:row>
      <xdr:rowOff>53975</xdr:rowOff>
    </xdr:from>
    <xdr:to>
      <xdr:col>1</xdr:col>
      <xdr:colOff>2016125</xdr:colOff>
      <xdr:row>29</xdr:row>
      <xdr:rowOff>869950</xdr:rowOff>
    </xdr:to>
    <xdr:pic>
      <xdr:nvPicPr>
        <xdr:cNvPr id="19" name="图片 18"/>
        <xdr:cNvPicPr>
          <a:picLocks noChangeAspect="1"/>
        </xdr:cNvPicPr>
      </xdr:nvPicPr>
      <xdr:blipFill>
        <a:blip r:embed="rId18"/>
        <a:stretch>
          <a:fillRect/>
        </a:stretch>
      </xdr:blipFill>
      <xdr:spPr>
        <a:xfrm>
          <a:off x="666750" y="24330025"/>
          <a:ext cx="1749425" cy="815975"/>
        </a:xfrm>
        <a:prstGeom prst="rect">
          <a:avLst/>
        </a:prstGeom>
        <a:noFill/>
        <a:ln w="9525">
          <a:noFill/>
        </a:ln>
      </xdr:spPr>
    </xdr:pic>
    <xdr:clientData/>
  </xdr:twoCellAnchor>
  <xdr:twoCellAnchor editAs="oneCell">
    <xdr:from>
      <xdr:col>1</xdr:col>
      <xdr:colOff>247650</xdr:colOff>
      <xdr:row>30</xdr:row>
      <xdr:rowOff>67945</xdr:rowOff>
    </xdr:from>
    <xdr:to>
      <xdr:col>1</xdr:col>
      <xdr:colOff>2220595</xdr:colOff>
      <xdr:row>30</xdr:row>
      <xdr:rowOff>1057275</xdr:rowOff>
    </xdr:to>
    <xdr:pic>
      <xdr:nvPicPr>
        <xdr:cNvPr id="20" name="图片 19"/>
        <xdr:cNvPicPr>
          <a:picLocks noChangeAspect="1"/>
        </xdr:cNvPicPr>
      </xdr:nvPicPr>
      <xdr:blipFill>
        <a:blip r:embed="rId19"/>
        <a:stretch>
          <a:fillRect/>
        </a:stretch>
      </xdr:blipFill>
      <xdr:spPr>
        <a:xfrm>
          <a:off x="647700" y="25283795"/>
          <a:ext cx="1972945" cy="989330"/>
        </a:xfrm>
        <a:prstGeom prst="rect">
          <a:avLst/>
        </a:prstGeom>
        <a:noFill/>
        <a:ln w="9525">
          <a:noFill/>
        </a:ln>
      </xdr:spPr>
    </xdr:pic>
    <xdr:clientData/>
  </xdr:twoCellAnchor>
  <xdr:twoCellAnchor editAs="oneCell">
    <xdr:from>
      <xdr:col>1</xdr:col>
      <xdr:colOff>514350</xdr:colOff>
      <xdr:row>31</xdr:row>
      <xdr:rowOff>40640</xdr:rowOff>
    </xdr:from>
    <xdr:to>
      <xdr:col>1</xdr:col>
      <xdr:colOff>1908175</xdr:colOff>
      <xdr:row>31</xdr:row>
      <xdr:rowOff>1088390</xdr:rowOff>
    </xdr:to>
    <xdr:pic>
      <xdr:nvPicPr>
        <xdr:cNvPr id="21" name="图片 20"/>
        <xdr:cNvPicPr>
          <a:picLocks noChangeAspect="1"/>
        </xdr:cNvPicPr>
      </xdr:nvPicPr>
      <xdr:blipFill>
        <a:blip r:embed="rId20"/>
        <a:stretch>
          <a:fillRect/>
        </a:stretch>
      </xdr:blipFill>
      <xdr:spPr>
        <a:xfrm>
          <a:off x="914400" y="26361390"/>
          <a:ext cx="1393825" cy="1047750"/>
        </a:xfrm>
        <a:prstGeom prst="rect">
          <a:avLst/>
        </a:prstGeom>
        <a:noFill/>
        <a:ln w="9525">
          <a:noFill/>
        </a:ln>
      </xdr:spPr>
    </xdr:pic>
    <xdr:clientData/>
  </xdr:twoCellAnchor>
  <xdr:twoCellAnchor editAs="oneCell">
    <xdr:from>
      <xdr:col>1</xdr:col>
      <xdr:colOff>323850</xdr:colOff>
      <xdr:row>32</xdr:row>
      <xdr:rowOff>194310</xdr:rowOff>
    </xdr:from>
    <xdr:to>
      <xdr:col>1</xdr:col>
      <xdr:colOff>2267585</xdr:colOff>
      <xdr:row>32</xdr:row>
      <xdr:rowOff>730250</xdr:rowOff>
    </xdr:to>
    <xdr:pic>
      <xdr:nvPicPr>
        <xdr:cNvPr id="22" name="图片 21"/>
        <xdr:cNvPicPr>
          <a:picLocks noChangeAspect="1"/>
        </xdr:cNvPicPr>
      </xdr:nvPicPr>
      <xdr:blipFill>
        <a:blip r:embed="rId21"/>
        <a:stretch>
          <a:fillRect/>
        </a:stretch>
      </xdr:blipFill>
      <xdr:spPr>
        <a:xfrm>
          <a:off x="723900" y="27658060"/>
          <a:ext cx="1943735" cy="535940"/>
        </a:xfrm>
        <a:prstGeom prst="rect">
          <a:avLst/>
        </a:prstGeom>
        <a:noFill/>
        <a:ln w="9525">
          <a:noFill/>
        </a:ln>
      </xdr:spPr>
    </xdr:pic>
    <xdr:clientData/>
  </xdr:twoCellAnchor>
  <xdr:twoCellAnchor editAs="oneCell">
    <xdr:from>
      <xdr:col>1</xdr:col>
      <xdr:colOff>438150</xdr:colOff>
      <xdr:row>23</xdr:row>
      <xdr:rowOff>15240</xdr:rowOff>
    </xdr:from>
    <xdr:to>
      <xdr:col>1</xdr:col>
      <xdr:colOff>1437005</xdr:colOff>
      <xdr:row>23</xdr:row>
      <xdr:rowOff>811530</xdr:rowOff>
    </xdr:to>
    <xdr:pic>
      <xdr:nvPicPr>
        <xdr:cNvPr id="23" name="图片 22"/>
        <xdr:cNvPicPr>
          <a:picLocks noChangeAspect="1"/>
        </xdr:cNvPicPr>
      </xdr:nvPicPr>
      <xdr:blipFill>
        <a:blip r:embed="rId22"/>
        <a:stretch>
          <a:fillRect/>
        </a:stretch>
      </xdr:blipFill>
      <xdr:spPr>
        <a:xfrm>
          <a:off x="838200" y="19223990"/>
          <a:ext cx="998855" cy="796290"/>
        </a:xfrm>
        <a:prstGeom prst="rect">
          <a:avLst/>
        </a:prstGeom>
        <a:noFill/>
        <a:ln w="9525">
          <a:noFill/>
        </a:ln>
      </xdr:spPr>
    </xdr:pic>
    <xdr:clientData/>
  </xdr:twoCellAnchor>
  <xdr:twoCellAnchor editAs="oneCell">
    <xdr:from>
      <xdr:col>1</xdr:col>
      <xdr:colOff>466725</xdr:colOff>
      <xdr:row>25</xdr:row>
      <xdr:rowOff>49530</xdr:rowOff>
    </xdr:from>
    <xdr:to>
      <xdr:col>1</xdr:col>
      <xdr:colOff>1449070</xdr:colOff>
      <xdr:row>25</xdr:row>
      <xdr:rowOff>815975</xdr:rowOff>
    </xdr:to>
    <xdr:pic>
      <xdr:nvPicPr>
        <xdr:cNvPr id="24" name="图片 23"/>
        <xdr:cNvPicPr>
          <a:picLocks noChangeAspect="1"/>
        </xdr:cNvPicPr>
      </xdr:nvPicPr>
      <xdr:blipFill>
        <a:blip r:embed="rId23"/>
        <a:stretch>
          <a:fillRect/>
        </a:stretch>
      </xdr:blipFill>
      <xdr:spPr>
        <a:xfrm>
          <a:off x="866775" y="20909280"/>
          <a:ext cx="982345" cy="766445"/>
        </a:xfrm>
        <a:prstGeom prst="rect">
          <a:avLst/>
        </a:prstGeom>
        <a:noFill/>
        <a:ln w="9525">
          <a:noFill/>
        </a:ln>
      </xdr:spPr>
    </xdr:pic>
    <xdr:clientData/>
  </xdr:twoCellAnchor>
  <xdr:twoCellAnchor editAs="oneCell">
    <xdr:from>
      <xdr:col>1</xdr:col>
      <xdr:colOff>238125</xdr:colOff>
      <xdr:row>33</xdr:row>
      <xdr:rowOff>90170</xdr:rowOff>
    </xdr:from>
    <xdr:to>
      <xdr:col>1</xdr:col>
      <xdr:colOff>2503170</xdr:colOff>
      <xdr:row>33</xdr:row>
      <xdr:rowOff>717550</xdr:rowOff>
    </xdr:to>
    <xdr:pic>
      <xdr:nvPicPr>
        <xdr:cNvPr id="25" name="图片 24"/>
        <xdr:cNvPicPr>
          <a:picLocks noChangeAspect="1"/>
        </xdr:cNvPicPr>
      </xdr:nvPicPr>
      <xdr:blipFill>
        <a:blip r:embed="rId24"/>
        <a:stretch>
          <a:fillRect/>
        </a:stretch>
      </xdr:blipFill>
      <xdr:spPr>
        <a:xfrm>
          <a:off x="638175" y="28379420"/>
          <a:ext cx="2265045" cy="627380"/>
        </a:xfrm>
        <a:prstGeom prst="rect">
          <a:avLst/>
        </a:prstGeom>
        <a:noFill/>
        <a:ln w="9525">
          <a:noFill/>
        </a:ln>
      </xdr:spPr>
    </xdr:pic>
    <xdr:clientData/>
  </xdr:twoCellAnchor>
  <xdr:twoCellAnchor editAs="oneCell">
    <xdr:from>
      <xdr:col>1</xdr:col>
      <xdr:colOff>190500</xdr:colOff>
      <xdr:row>34</xdr:row>
      <xdr:rowOff>130175</xdr:rowOff>
    </xdr:from>
    <xdr:to>
      <xdr:col>2</xdr:col>
      <xdr:colOff>0</xdr:colOff>
      <xdr:row>34</xdr:row>
      <xdr:rowOff>879475</xdr:rowOff>
    </xdr:to>
    <xdr:pic>
      <xdr:nvPicPr>
        <xdr:cNvPr id="26" name="图片 25"/>
        <xdr:cNvPicPr>
          <a:picLocks noChangeAspect="1"/>
        </xdr:cNvPicPr>
      </xdr:nvPicPr>
      <xdr:blipFill>
        <a:blip r:embed="rId25"/>
        <a:stretch>
          <a:fillRect/>
        </a:stretch>
      </xdr:blipFill>
      <xdr:spPr>
        <a:xfrm>
          <a:off x="590550" y="29244925"/>
          <a:ext cx="2639060" cy="749300"/>
        </a:xfrm>
        <a:prstGeom prst="rect">
          <a:avLst/>
        </a:prstGeom>
        <a:noFill/>
        <a:ln w="9525">
          <a:noFill/>
        </a:ln>
      </xdr:spPr>
    </xdr:pic>
    <xdr:clientData/>
  </xdr:twoCellAnchor>
  <xdr:twoCellAnchor editAs="oneCell">
    <xdr:from>
      <xdr:col>1</xdr:col>
      <xdr:colOff>161925</xdr:colOff>
      <xdr:row>35</xdr:row>
      <xdr:rowOff>173990</xdr:rowOff>
    </xdr:from>
    <xdr:to>
      <xdr:col>2</xdr:col>
      <xdr:colOff>0</xdr:colOff>
      <xdr:row>35</xdr:row>
      <xdr:rowOff>946150</xdr:rowOff>
    </xdr:to>
    <xdr:pic>
      <xdr:nvPicPr>
        <xdr:cNvPr id="27" name="图片 26"/>
        <xdr:cNvPicPr>
          <a:picLocks noChangeAspect="1"/>
        </xdr:cNvPicPr>
      </xdr:nvPicPr>
      <xdr:blipFill>
        <a:blip r:embed="rId26"/>
        <a:stretch>
          <a:fillRect/>
        </a:stretch>
      </xdr:blipFill>
      <xdr:spPr>
        <a:xfrm>
          <a:off x="561975" y="30406340"/>
          <a:ext cx="2667635" cy="772160"/>
        </a:xfrm>
        <a:prstGeom prst="rect">
          <a:avLst/>
        </a:prstGeom>
        <a:noFill/>
        <a:ln w="9525">
          <a:noFill/>
        </a:ln>
      </xdr:spPr>
    </xdr:pic>
    <xdr:clientData/>
  </xdr:twoCellAnchor>
  <xdr:twoCellAnchor editAs="oneCell">
    <xdr:from>
      <xdr:col>1</xdr:col>
      <xdr:colOff>0</xdr:colOff>
      <xdr:row>15</xdr:row>
      <xdr:rowOff>77470</xdr:rowOff>
    </xdr:from>
    <xdr:to>
      <xdr:col>2</xdr:col>
      <xdr:colOff>0</xdr:colOff>
      <xdr:row>15</xdr:row>
      <xdr:rowOff>822960</xdr:rowOff>
    </xdr:to>
    <xdr:pic>
      <xdr:nvPicPr>
        <xdr:cNvPr id="28" name="图片 27"/>
        <xdr:cNvPicPr>
          <a:picLocks noChangeAspect="1"/>
        </xdr:cNvPicPr>
      </xdr:nvPicPr>
      <xdr:blipFill>
        <a:blip r:embed="rId27"/>
        <a:stretch>
          <a:fillRect/>
        </a:stretch>
      </xdr:blipFill>
      <xdr:spPr>
        <a:xfrm>
          <a:off x="400050" y="12059920"/>
          <a:ext cx="2829560" cy="745490"/>
        </a:xfrm>
        <a:prstGeom prst="rect">
          <a:avLst/>
        </a:prstGeom>
        <a:noFill/>
        <a:ln w="9525">
          <a:noFill/>
        </a:ln>
      </xdr:spPr>
    </xdr:pic>
    <xdr:clientData/>
  </xdr:twoCellAnchor>
  <xdr:twoCellAnchor editAs="oneCell">
    <xdr:from>
      <xdr:col>1</xdr:col>
      <xdr:colOff>647700</xdr:colOff>
      <xdr:row>16</xdr:row>
      <xdr:rowOff>114300</xdr:rowOff>
    </xdr:from>
    <xdr:to>
      <xdr:col>1</xdr:col>
      <xdr:colOff>1791335</xdr:colOff>
      <xdr:row>16</xdr:row>
      <xdr:rowOff>1004570</xdr:rowOff>
    </xdr:to>
    <xdr:pic>
      <xdr:nvPicPr>
        <xdr:cNvPr id="29" name="图片 28"/>
        <xdr:cNvPicPr>
          <a:picLocks noChangeAspect="1"/>
        </xdr:cNvPicPr>
      </xdr:nvPicPr>
      <xdr:blipFill>
        <a:blip r:embed="rId28"/>
        <a:stretch>
          <a:fillRect/>
        </a:stretch>
      </xdr:blipFill>
      <xdr:spPr>
        <a:xfrm>
          <a:off x="1047750" y="12922250"/>
          <a:ext cx="1143635" cy="890270"/>
        </a:xfrm>
        <a:prstGeom prst="rect">
          <a:avLst/>
        </a:prstGeom>
        <a:noFill/>
        <a:ln w="9525">
          <a:noFill/>
        </a:ln>
      </xdr:spPr>
    </xdr:pic>
    <xdr:clientData/>
  </xdr:twoCellAnchor>
  <xdr:twoCellAnchor editAs="oneCell">
    <xdr:from>
      <xdr:col>1</xdr:col>
      <xdr:colOff>618490</xdr:colOff>
      <xdr:row>18</xdr:row>
      <xdr:rowOff>57150</xdr:rowOff>
    </xdr:from>
    <xdr:to>
      <xdr:col>1</xdr:col>
      <xdr:colOff>1560830</xdr:colOff>
      <xdr:row>18</xdr:row>
      <xdr:rowOff>835025</xdr:rowOff>
    </xdr:to>
    <xdr:pic>
      <xdr:nvPicPr>
        <xdr:cNvPr id="30" name="图片 29"/>
        <xdr:cNvPicPr>
          <a:picLocks noChangeAspect="1"/>
        </xdr:cNvPicPr>
      </xdr:nvPicPr>
      <xdr:blipFill>
        <a:blip r:embed="rId29"/>
        <a:stretch>
          <a:fillRect/>
        </a:stretch>
      </xdr:blipFill>
      <xdr:spPr>
        <a:xfrm>
          <a:off x="1018540" y="14757400"/>
          <a:ext cx="942340" cy="777875"/>
        </a:xfrm>
        <a:prstGeom prst="rect">
          <a:avLst/>
        </a:prstGeom>
        <a:noFill/>
        <a:ln w="9525">
          <a:noFill/>
        </a:ln>
      </xdr:spPr>
    </xdr:pic>
    <xdr:clientData/>
  </xdr:twoCellAnchor>
  <xdr:twoCellAnchor editAs="oneCell">
    <xdr:from>
      <xdr:col>1</xdr:col>
      <xdr:colOff>342265</xdr:colOff>
      <xdr:row>20</xdr:row>
      <xdr:rowOff>75565</xdr:rowOff>
    </xdr:from>
    <xdr:to>
      <xdr:col>1</xdr:col>
      <xdr:colOff>1809750</xdr:colOff>
      <xdr:row>21</xdr:row>
      <xdr:rowOff>19685</xdr:rowOff>
    </xdr:to>
    <xdr:pic>
      <xdr:nvPicPr>
        <xdr:cNvPr id="31" name="图片 30"/>
        <xdr:cNvPicPr>
          <a:picLocks noChangeAspect="1"/>
        </xdr:cNvPicPr>
      </xdr:nvPicPr>
      <xdr:blipFill>
        <a:blip r:embed="rId30"/>
        <a:stretch>
          <a:fillRect/>
        </a:stretch>
      </xdr:blipFill>
      <xdr:spPr>
        <a:xfrm>
          <a:off x="742315" y="16566515"/>
          <a:ext cx="1467485" cy="1010920"/>
        </a:xfrm>
        <a:prstGeom prst="rect">
          <a:avLst/>
        </a:prstGeom>
        <a:noFill/>
        <a:ln w="9525">
          <a:noFill/>
        </a:ln>
      </xdr:spPr>
    </xdr:pic>
    <xdr:clientData/>
  </xdr:twoCellAnchor>
  <xdr:twoCellAnchor editAs="oneCell">
    <xdr:from>
      <xdr:col>1</xdr:col>
      <xdr:colOff>257175</xdr:colOff>
      <xdr:row>22</xdr:row>
      <xdr:rowOff>92075</xdr:rowOff>
    </xdr:from>
    <xdr:to>
      <xdr:col>1</xdr:col>
      <xdr:colOff>1348105</xdr:colOff>
      <xdr:row>22</xdr:row>
      <xdr:rowOff>728980</xdr:rowOff>
    </xdr:to>
    <xdr:pic>
      <xdr:nvPicPr>
        <xdr:cNvPr id="32" name="图片 31"/>
        <xdr:cNvPicPr>
          <a:picLocks noChangeAspect="1"/>
        </xdr:cNvPicPr>
      </xdr:nvPicPr>
      <xdr:blipFill>
        <a:blip r:embed="rId31"/>
        <a:stretch>
          <a:fillRect/>
        </a:stretch>
      </xdr:blipFill>
      <xdr:spPr>
        <a:xfrm>
          <a:off x="657225" y="18475325"/>
          <a:ext cx="1090930" cy="636905"/>
        </a:xfrm>
        <a:prstGeom prst="rect">
          <a:avLst/>
        </a:prstGeom>
        <a:noFill/>
        <a:ln w="9525">
          <a:noFill/>
        </a:ln>
      </xdr:spPr>
    </xdr:pic>
    <xdr:clientData/>
  </xdr:twoCellAnchor>
  <xdr:twoCellAnchor editAs="oneCell">
    <xdr:from>
      <xdr:col>1</xdr:col>
      <xdr:colOff>657225</xdr:colOff>
      <xdr:row>28</xdr:row>
      <xdr:rowOff>52070</xdr:rowOff>
    </xdr:from>
    <xdr:to>
      <xdr:col>1</xdr:col>
      <xdr:colOff>1445260</xdr:colOff>
      <xdr:row>28</xdr:row>
      <xdr:rowOff>929005</xdr:rowOff>
    </xdr:to>
    <xdr:pic>
      <xdr:nvPicPr>
        <xdr:cNvPr id="33" name="图片 32"/>
        <xdr:cNvPicPr>
          <a:picLocks noChangeAspect="1"/>
        </xdr:cNvPicPr>
      </xdr:nvPicPr>
      <xdr:blipFill>
        <a:blip r:embed="rId32"/>
        <a:stretch>
          <a:fillRect/>
        </a:stretch>
      </xdr:blipFill>
      <xdr:spPr>
        <a:xfrm>
          <a:off x="1057275" y="23388320"/>
          <a:ext cx="788035" cy="876935"/>
        </a:xfrm>
        <a:prstGeom prst="rect">
          <a:avLst/>
        </a:prstGeom>
        <a:noFill/>
        <a:ln w="9525">
          <a:noFill/>
        </a:ln>
      </xdr:spPr>
    </xdr:pic>
    <xdr:clientData/>
  </xdr:twoCellAnchor>
  <xdr:twoCellAnchor editAs="oneCell">
    <xdr:from>
      <xdr:col>1</xdr:col>
      <xdr:colOff>447675</xdr:colOff>
      <xdr:row>24</xdr:row>
      <xdr:rowOff>72390</xdr:rowOff>
    </xdr:from>
    <xdr:to>
      <xdr:col>1</xdr:col>
      <xdr:colOff>1294765</xdr:colOff>
      <xdr:row>24</xdr:row>
      <xdr:rowOff>813435</xdr:rowOff>
    </xdr:to>
    <xdr:pic>
      <xdr:nvPicPr>
        <xdr:cNvPr id="34" name="图片 33"/>
        <xdr:cNvPicPr>
          <a:picLocks noChangeAspect="1"/>
        </xdr:cNvPicPr>
      </xdr:nvPicPr>
      <xdr:blipFill>
        <a:blip r:embed="rId33"/>
        <a:stretch>
          <a:fillRect/>
        </a:stretch>
      </xdr:blipFill>
      <xdr:spPr>
        <a:xfrm>
          <a:off x="847725" y="20106640"/>
          <a:ext cx="847090" cy="741045"/>
        </a:xfrm>
        <a:prstGeom prst="rect">
          <a:avLst/>
        </a:prstGeom>
        <a:noFill/>
        <a:ln w="9525">
          <a:noFill/>
        </a:ln>
      </xdr:spPr>
    </xdr:pic>
    <xdr:clientData/>
  </xdr:twoCellAnchor>
  <xdr:twoCellAnchor editAs="oneCell">
    <xdr:from>
      <xdr:col>1</xdr:col>
      <xdr:colOff>476250</xdr:colOff>
      <xdr:row>26</xdr:row>
      <xdr:rowOff>97155</xdr:rowOff>
    </xdr:from>
    <xdr:to>
      <xdr:col>1</xdr:col>
      <xdr:colOff>1438910</xdr:colOff>
      <xdr:row>26</xdr:row>
      <xdr:rowOff>815975</xdr:rowOff>
    </xdr:to>
    <xdr:pic>
      <xdr:nvPicPr>
        <xdr:cNvPr id="35" name="图片 34"/>
        <xdr:cNvPicPr>
          <a:picLocks noChangeAspect="1"/>
        </xdr:cNvPicPr>
      </xdr:nvPicPr>
      <xdr:blipFill>
        <a:blip r:embed="rId34"/>
        <a:stretch>
          <a:fillRect/>
        </a:stretch>
      </xdr:blipFill>
      <xdr:spPr>
        <a:xfrm>
          <a:off x="876300" y="21782405"/>
          <a:ext cx="962660" cy="718820"/>
        </a:xfrm>
        <a:prstGeom prst="rect">
          <a:avLst/>
        </a:prstGeom>
        <a:noFill/>
        <a:ln w="9525">
          <a:noFill/>
        </a:ln>
      </xdr:spPr>
    </xdr:pic>
    <xdr:clientData/>
  </xdr:twoCellAnchor>
  <xdr:twoCellAnchor editAs="oneCell">
    <xdr:from>
      <xdr:col>1</xdr:col>
      <xdr:colOff>238125</xdr:colOff>
      <xdr:row>36</xdr:row>
      <xdr:rowOff>69850</xdr:rowOff>
    </xdr:from>
    <xdr:to>
      <xdr:col>1</xdr:col>
      <xdr:colOff>2223770</xdr:colOff>
      <xdr:row>36</xdr:row>
      <xdr:rowOff>1104265</xdr:rowOff>
    </xdr:to>
    <xdr:pic>
      <xdr:nvPicPr>
        <xdr:cNvPr id="36" name="图片 35"/>
        <xdr:cNvPicPr>
          <a:picLocks noChangeAspect="1"/>
        </xdr:cNvPicPr>
      </xdr:nvPicPr>
      <xdr:blipFill>
        <a:blip r:embed="rId35"/>
        <a:stretch>
          <a:fillRect/>
        </a:stretch>
      </xdr:blipFill>
      <xdr:spPr>
        <a:xfrm>
          <a:off x="638175" y="31419800"/>
          <a:ext cx="1985645" cy="1034415"/>
        </a:xfrm>
        <a:prstGeom prst="rect">
          <a:avLst/>
        </a:prstGeom>
        <a:noFill/>
        <a:ln w="9525">
          <a:noFill/>
        </a:ln>
      </xdr:spPr>
    </xdr:pic>
    <xdr:clientData/>
  </xdr:twoCellAnchor>
  <xdr:twoCellAnchor editAs="oneCell">
    <xdr:from>
      <xdr:col>1</xdr:col>
      <xdr:colOff>323850</xdr:colOff>
      <xdr:row>37</xdr:row>
      <xdr:rowOff>111125</xdr:rowOff>
    </xdr:from>
    <xdr:to>
      <xdr:col>1</xdr:col>
      <xdr:colOff>2026285</xdr:colOff>
      <xdr:row>37</xdr:row>
      <xdr:rowOff>1069975</xdr:rowOff>
    </xdr:to>
    <xdr:pic>
      <xdr:nvPicPr>
        <xdr:cNvPr id="37" name="图片 36"/>
        <xdr:cNvPicPr>
          <a:picLocks noChangeAspect="1"/>
        </xdr:cNvPicPr>
      </xdr:nvPicPr>
      <xdr:blipFill>
        <a:blip r:embed="rId36"/>
        <a:stretch>
          <a:fillRect/>
        </a:stretch>
      </xdr:blipFill>
      <xdr:spPr>
        <a:xfrm>
          <a:off x="723900" y="32578675"/>
          <a:ext cx="1702435" cy="9588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Normal="85" topLeftCell="B1" workbookViewId="0">
      <pane xSplit="8" ySplit="2" topLeftCell="J18" activePane="bottomRight" state="frozen"/>
      <selection/>
      <selection pane="topRight"/>
      <selection pane="bottomLeft"/>
      <selection pane="bottomRight" activeCell="M20" sqref="M20"/>
    </sheetView>
  </sheetViews>
  <sheetFormatPr defaultColWidth="9" defaultRowHeight="13.5"/>
  <cols>
    <col min="1" max="1" width="7" style="67" customWidth="1"/>
    <col min="2" max="2" width="5.25" style="67" customWidth="1"/>
    <col min="3" max="3" width="18.75" style="67" customWidth="1"/>
    <col min="4" max="4" width="7.125" style="67" customWidth="1"/>
    <col min="5" max="5" width="9.5" style="67" customWidth="1"/>
    <col min="6" max="6" width="10.625" style="92" customWidth="1"/>
    <col min="7" max="7" width="11.75" style="67" customWidth="1"/>
    <col min="8" max="8" width="12.875" style="1" customWidth="1"/>
    <col min="9" max="9" width="44.5" style="67" customWidth="1"/>
    <col min="10" max="16384" width="9" style="67"/>
  </cols>
  <sheetData>
    <row r="1" ht="27" customHeight="1" spans="1:9">
      <c r="A1" s="93" t="s">
        <v>0</v>
      </c>
      <c r="B1" s="93"/>
      <c r="C1" s="93"/>
      <c r="D1" s="93"/>
      <c r="E1" s="93"/>
      <c r="F1" s="94"/>
      <c r="G1" s="93"/>
      <c r="H1" s="93"/>
      <c r="I1" s="93"/>
    </row>
    <row r="2" ht="47" customHeight="1" spans="1:9">
      <c r="A2" s="5" t="s">
        <v>1</v>
      </c>
      <c r="B2" s="5" t="s">
        <v>1</v>
      </c>
      <c r="C2" s="5" t="s">
        <v>2</v>
      </c>
      <c r="D2" s="5" t="s">
        <v>3</v>
      </c>
      <c r="E2" s="5" t="s">
        <v>4</v>
      </c>
      <c r="F2" s="95" t="s">
        <v>5</v>
      </c>
      <c r="G2" s="96" t="s">
        <v>6</v>
      </c>
      <c r="H2" s="96" t="s">
        <v>7</v>
      </c>
      <c r="I2" s="103" t="s">
        <v>8</v>
      </c>
    </row>
    <row r="3" ht="92" customHeight="1" spans="1:9">
      <c r="A3" s="5">
        <v>3</v>
      </c>
      <c r="B3" s="5">
        <v>1</v>
      </c>
      <c r="C3" s="97" t="s">
        <v>9</v>
      </c>
      <c r="D3" s="5" t="s">
        <v>10</v>
      </c>
      <c r="E3" s="5">
        <f>'04、栏杆工程量计算书'!O3+'04、栏杆工程量计算书'!O4+'04、栏杆工程量计算书'!O5+'04、栏杆工程量计算书'!O6+'04、栏杆工程量计算书'!O7+'04、栏杆工程量计算书'!O8+'04、栏杆工程量计算书'!O14</f>
        <v>109.92</v>
      </c>
      <c r="F3" s="6">
        <f>'02、栏杆综合单价分析表 '!H19</f>
        <v>91.8585290908368</v>
      </c>
      <c r="G3" s="98">
        <v>0.13</v>
      </c>
      <c r="H3" s="6">
        <f t="shared" ref="H3:H7" si="0">E3*F3*(1+G3)</f>
        <v>11409.7111549612</v>
      </c>
      <c r="I3" s="104" t="s">
        <v>11</v>
      </c>
    </row>
    <row r="4" ht="81" customHeight="1" spans="1:9">
      <c r="A4" s="5">
        <v>4</v>
      </c>
      <c r="B4" s="5">
        <v>2</v>
      </c>
      <c r="C4" s="97" t="s">
        <v>12</v>
      </c>
      <c r="D4" s="5" t="s">
        <v>10</v>
      </c>
      <c r="E4" s="5">
        <f>'04、栏杆工程量计算书'!O35+'04、栏杆工程量计算书'!O36</f>
        <v>201.6</v>
      </c>
      <c r="F4" s="6">
        <f>'02、栏杆综合单价分析表 '!H41</f>
        <v>79.9231044574671</v>
      </c>
      <c r="G4" s="98">
        <f>G3</f>
        <v>0.13</v>
      </c>
      <c r="H4" s="6">
        <f t="shared" si="0"/>
        <v>18207.1225802467</v>
      </c>
      <c r="I4" s="104" t="s">
        <v>13</v>
      </c>
    </row>
    <row r="5" ht="81" customHeight="1" spans="1:9">
      <c r="A5" s="5"/>
      <c r="B5" s="5">
        <v>3</v>
      </c>
      <c r="C5" s="97" t="s">
        <v>14</v>
      </c>
      <c r="D5" s="5" t="s">
        <v>10</v>
      </c>
      <c r="E5" s="5">
        <f>'04、栏杆工程量计算书'!O11+'04、栏杆工程量计算书'!O12+'04、栏杆工程量计算书'!O13+'04、栏杆工程量计算书'!O33+'04、栏杆工程量计算书'!O34</f>
        <v>148.3</v>
      </c>
      <c r="F5" s="6">
        <f>'02、栏杆综合单价分析表 '!H63</f>
        <v>78.1418153081242</v>
      </c>
      <c r="G5" s="98">
        <f t="shared" ref="G5:G20" si="1">G4</f>
        <v>0.13</v>
      </c>
      <c r="H5" s="6">
        <f t="shared" si="0"/>
        <v>13094.9272675201</v>
      </c>
      <c r="I5" s="104" t="s">
        <v>13</v>
      </c>
    </row>
    <row r="6" ht="81" customHeight="1" spans="1:9">
      <c r="A6" s="5"/>
      <c r="B6" s="5">
        <v>4</v>
      </c>
      <c r="C6" s="97" t="s">
        <v>15</v>
      </c>
      <c r="D6" s="5" t="s">
        <v>10</v>
      </c>
      <c r="E6" s="5">
        <f>'04、栏杆工程量计算书'!O10+'04、栏杆工程量计算书'!O15+'04、栏杆工程量计算书'!O20+'04、栏杆工程量计算书'!O22+'04、栏杆工程量计算书'!O24+'04、栏杆工程量计算书'!O28</f>
        <v>805.2</v>
      </c>
      <c r="F6" s="6">
        <f>'02、栏杆综合单价分析表 '!H85</f>
        <v>108.399064719571</v>
      </c>
      <c r="G6" s="98">
        <f t="shared" si="1"/>
        <v>0.13</v>
      </c>
      <c r="H6" s="6">
        <f t="shared" si="0"/>
        <v>98629.7074107841</v>
      </c>
      <c r="I6" s="104" t="s">
        <v>13</v>
      </c>
    </row>
    <row r="7" ht="81" customHeight="1" spans="1:9">
      <c r="A7" s="5"/>
      <c r="B7" s="5">
        <v>5</v>
      </c>
      <c r="C7" s="97" t="s">
        <v>16</v>
      </c>
      <c r="D7" s="5" t="s">
        <v>10</v>
      </c>
      <c r="E7" s="5">
        <f>'04、栏杆工程量计算书'!O9+'04、栏杆工程量计算书'!O16+'04、栏杆工程量计算书'!O21+'04、栏杆工程量计算书'!O23+'04、栏杆工程量计算书'!O25+'04、栏杆工程量计算书'!O29</f>
        <v>63</v>
      </c>
      <c r="F7" s="6">
        <f>'02、栏杆综合单价分析表 '!H107</f>
        <v>112.07172881975</v>
      </c>
      <c r="G7" s="98">
        <f t="shared" si="1"/>
        <v>0.13</v>
      </c>
      <c r="H7" s="6">
        <f t="shared" si="0"/>
        <v>7978.38637467798</v>
      </c>
      <c r="I7" s="104" t="s">
        <v>13</v>
      </c>
    </row>
    <row r="8" ht="92" customHeight="1" spans="1:9">
      <c r="A8" s="5">
        <v>5</v>
      </c>
      <c r="B8" s="5">
        <v>6</v>
      </c>
      <c r="C8" s="5" t="s">
        <v>17</v>
      </c>
      <c r="D8" s="5" t="s">
        <v>10</v>
      </c>
      <c r="E8" s="5">
        <f>'04、栏杆工程量计算书'!O30</f>
        <v>114</v>
      </c>
      <c r="F8" s="6">
        <f>'02、栏杆综合单价分析表 '!H128</f>
        <v>82.9093126478989</v>
      </c>
      <c r="G8" s="98">
        <f t="shared" si="1"/>
        <v>0.13</v>
      </c>
      <c r="H8" s="6">
        <f t="shared" ref="H8:H12" si="2">E8*F8*(1+G8)</f>
        <v>10680.3776553023</v>
      </c>
      <c r="I8" s="104" t="s">
        <v>18</v>
      </c>
    </row>
    <row r="9" ht="92" customHeight="1" spans="1:9">
      <c r="A9" s="5"/>
      <c r="B9" s="5">
        <v>7</v>
      </c>
      <c r="C9" s="5" t="s">
        <v>19</v>
      </c>
      <c r="D9" s="5" t="s">
        <v>10</v>
      </c>
      <c r="E9" s="5">
        <f>'04、栏杆工程量计算书'!O18</f>
        <v>101.84</v>
      </c>
      <c r="F9" s="6">
        <f>'02、栏杆综合单价分析表 '!H149</f>
        <v>96.4185513259893</v>
      </c>
      <c r="G9" s="98">
        <f t="shared" si="1"/>
        <v>0.13</v>
      </c>
      <c r="H9" s="6">
        <f t="shared" si="2"/>
        <v>11095.7697517538</v>
      </c>
      <c r="I9" s="104" t="s">
        <v>18</v>
      </c>
    </row>
    <row r="10" ht="92" customHeight="1" spans="1:9">
      <c r="A10" s="5"/>
      <c r="B10" s="5">
        <v>8</v>
      </c>
      <c r="C10" s="5" t="s">
        <v>20</v>
      </c>
      <c r="D10" s="5" t="s">
        <v>10</v>
      </c>
      <c r="E10" s="5">
        <f>'04、栏杆工程量计算书'!O19</f>
        <v>5.36</v>
      </c>
      <c r="F10" s="6">
        <f>'02、栏杆综合单价分析表 '!H170</f>
        <v>99.7958609955121</v>
      </c>
      <c r="G10" s="98">
        <f t="shared" si="1"/>
        <v>0.13</v>
      </c>
      <c r="H10" s="6">
        <f t="shared" si="2"/>
        <v>604.443570877618</v>
      </c>
      <c r="I10" s="104" t="s">
        <v>18</v>
      </c>
    </row>
    <row r="11" ht="87" customHeight="1" spans="1:9">
      <c r="A11" s="5">
        <v>7</v>
      </c>
      <c r="B11" s="5">
        <v>9</v>
      </c>
      <c r="C11" s="5" t="s">
        <v>21</v>
      </c>
      <c r="D11" s="5" t="s">
        <v>10</v>
      </c>
      <c r="E11" s="6">
        <f>'04、栏杆工程量计算书'!O31+'04、栏杆工程量计算书'!O32</f>
        <v>186</v>
      </c>
      <c r="F11" s="6">
        <f>'02、栏杆综合单价分析表 '!H191</f>
        <v>84.8482558139535</v>
      </c>
      <c r="G11" s="98">
        <f t="shared" si="1"/>
        <v>0.13</v>
      </c>
      <c r="H11" s="6">
        <f t="shared" si="2"/>
        <v>17833.4064069767</v>
      </c>
      <c r="I11" s="104" t="s">
        <v>18</v>
      </c>
    </row>
    <row r="12" ht="87" customHeight="1" spans="1:9">
      <c r="A12" s="5"/>
      <c r="B12" s="5">
        <v>10</v>
      </c>
      <c r="C12" s="5" t="s">
        <v>22</v>
      </c>
      <c r="D12" s="5" t="s">
        <v>10</v>
      </c>
      <c r="E12" s="6">
        <f>'04、栏杆工程量计算书'!O17+'04、栏杆工程量计算书'!O37+'04、栏杆工程量计算书'!O38</f>
        <v>18.4</v>
      </c>
      <c r="F12" s="6">
        <f>'02、栏杆综合单价分析表 '!H213</f>
        <v>122.898769143311</v>
      </c>
      <c r="G12" s="98">
        <f t="shared" si="1"/>
        <v>0.13</v>
      </c>
      <c r="H12" s="6">
        <f t="shared" si="2"/>
        <v>2555.31120802773</v>
      </c>
      <c r="I12" s="104" t="s">
        <v>13</v>
      </c>
    </row>
    <row r="13" ht="75" customHeight="1" spans="1:9">
      <c r="A13" s="5">
        <v>8</v>
      </c>
      <c r="B13" s="5">
        <v>11</v>
      </c>
      <c r="C13" s="5" t="s">
        <v>23</v>
      </c>
      <c r="D13" s="5" t="s">
        <v>10</v>
      </c>
      <c r="E13" s="6">
        <f>'04、栏杆工程量计算书'!O26</f>
        <v>28.8</v>
      </c>
      <c r="F13" s="6">
        <f>'02、栏杆综合单价分析表 '!H235</f>
        <v>106.199064719571</v>
      </c>
      <c r="G13" s="98">
        <f t="shared" si="1"/>
        <v>0.13</v>
      </c>
      <c r="H13" s="6">
        <f t="shared" ref="H13:H20" si="3">E13*F13*(1+G13)</f>
        <v>3456.14236223371</v>
      </c>
      <c r="I13" s="104" t="s">
        <v>13</v>
      </c>
    </row>
    <row r="14" customFormat="1" ht="75" customHeight="1" spans="1:9">
      <c r="A14" s="5"/>
      <c r="B14" s="5">
        <v>12</v>
      </c>
      <c r="C14" s="5" t="s">
        <v>24</v>
      </c>
      <c r="D14" s="5" t="s">
        <v>10</v>
      </c>
      <c r="E14" s="6">
        <f>'04、栏杆工程量计算书'!O27</f>
        <v>3.2</v>
      </c>
      <c r="F14" s="6">
        <f>'02、栏杆综合单价分析表 '!H257</f>
        <v>109.87172881975</v>
      </c>
      <c r="G14" s="98">
        <f t="shared" si="1"/>
        <v>0.13</v>
      </c>
      <c r="H14" s="6">
        <f t="shared" si="3"/>
        <v>397.296171412215</v>
      </c>
      <c r="I14" s="104" t="s">
        <v>13</v>
      </c>
    </row>
    <row r="15" customFormat="1" ht="75" customHeight="1" spans="1:9">
      <c r="A15" s="5"/>
      <c r="B15" s="5">
        <v>13</v>
      </c>
      <c r="C15" s="97" t="s">
        <v>25</v>
      </c>
      <c r="D15" s="5" t="s">
        <v>10</v>
      </c>
      <c r="E15" s="6">
        <f>4.35*2</f>
        <v>8.7</v>
      </c>
      <c r="F15" s="6">
        <f>'02、栏杆综合单价分析表 '!H279</f>
        <v>109.645339447426</v>
      </c>
      <c r="G15" s="98">
        <f t="shared" si="1"/>
        <v>0.13</v>
      </c>
      <c r="H15" s="6">
        <f t="shared" si="3"/>
        <v>1077.92333210764</v>
      </c>
      <c r="I15" s="104" t="s">
        <v>26</v>
      </c>
    </row>
    <row r="16" customFormat="1" ht="75" customHeight="1" spans="1:9">
      <c r="A16" s="5"/>
      <c r="B16" s="5">
        <v>14</v>
      </c>
      <c r="C16" s="5" t="s">
        <v>27</v>
      </c>
      <c r="D16" s="5" t="s">
        <v>10</v>
      </c>
      <c r="E16" s="6">
        <f>3.74*2+5.82*2+1.8*2+1*2+1+(7.98*2+6.38*2+4.92*2+6.38*2)*2+7.98*2+6.38*2+9.38*2*19+4.42*2+1.33*2+1.74*2</f>
        <v>528.5</v>
      </c>
      <c r="F16" s="6">
        <f>'02、栏杆综合单价分析表 '!H301</f>
        <v>139.248223371506</v>
      </c>
      <c r="G16" s="98">
        <f t="shared" si="1"/>
        <v>0.13</v>
      </c>
      <c r="H16" s="6">
        <f t="shared" si="3"/>
        <v>83159.7352385804</v>
      </c>
      <c r="I16" s="105" t="s">
        <v>28</v>
      </c>
    </row>
    <row r="17" customFormat="1" ht="75" customHeight="1" spans="1:9">
      <c r="A17" s="5"/>
      <c r="B17" s="5">
        <v>15</v>
      </c>
      <c r="C17" s="5" t="s">
        <v>29</v>
      </c>
      <c r="D17" s="5" t="s">
        <v>10</v>
      </c>
      <c r="E17" s="6">
        <f>3.74*2+5.82*2+1.8*2+1*2+1+(7.98*2+6.38*2+4.92*2+6.38*2)*2+7.98*2+6.38*2+9.38*2*19+4.42*2+1.33*2+1.74*2</f>
        <v>528.5</v>
      </c>
      <c r="F17" s="6">
        <f>'02、栏杆综合单价分析表 '!H322</f>
        <v>67.1013107906976</v>
      </c>
      <c r="G17" s="98">
        <f t="shared" si="1"/>
        <v>0.13</v>
      </c>
      <c r="H17" s="6">
        <f t="shared" si="3"/>
        <v>40073.2383107586</v>
      </c>
      <c r="I17" s="105" t="s">
        <v>30</v>
      </c>
    </row>
    <row r="18" customFormat="1" ht="75" customHeight="1" spans="1:9">
      <c r="A18" s="5"/>
      <c r="B18" s="5">
        <v>16</v>
      </c>
      <c r="C18" s="97" t="s">
        <v>31</v>
      </c>
      <c r="D18" s="5" t="s">
        <v>32</v>
      </c>
      <c r="E18" s="6">
        <f>'05、百叶工程量计算书'!H7+'05、百叶工程量计算书'!H8+'05、百叶工程量计算书'!H9+'05、百叶工程量计算书'!H10+'05、百叶工程量计算书'!H11+'05、百叶工程量计算书'!H12+'05、百叶工程量计算书'!H13+'05、百叶工程量计算书'!H14+'05、百叶工程量计算书'!H15</f>
        <v>697.06</v>
      </c>
      <c r="F18" s="6">
        <f>固定风井百叶!G19</f>
        <v>270.184901208231</v>
      </c>
      <c r="G18" s="98">
        <f t="shared" si="1"/>
        <v>0.13</v>
      </c>
      <c r="H18" s="6">
        <f t="shared" si="3"/>
        <v>212818.648576916</v>
      </c>
      <c r="I18" s="105" t="s">
        <v>33</v>
      </c>
    </row>
    <row r="19" customFormat="1" ht="75" customHeight="1" spans="1:9">
      <c r="A19" s="5"/>
      <c r="B19" s="5">
        <v>17</v>
      </c>
      <c r="C19" s="97" t="s">
        <v>34</v>
      </c>
      <c r="D19" s="5" t="s">
        <v>32</v>
      </c>
      <c r="E19" s="6">
        <f>'05、百叶工程量计算书'!H3+'05、百叶工程量计算书'!H4+'05、百叶工程量计算书'!H5+'05、百叶工程量计算书'!H6</f>
        <v>34.176</v>
      </c>
      <c r="F19" s="6">
        <f>固定空调百叶!G19</f>
        <v>182.232973143278</v>
      </c>
      <c r="G19" s="98">
        <f t="shared" si="1"/>
        <v>0.13</v>
      </c>
      <c r="H19" s="6">
        <f t="shared" si="3"/>
        <v>7037.63332186348</v>
      </c>
      <c r="I19" s="105" t="s">
        <v>33</v>
      </c>
    </row>
    <row r="20" customFormat="1" ht="75" customHeight="1" spans="1:9">
      <c r="A20" s="5"/>
      <c r="B20" s="5">
        <v>18</v>
      </c>
      <c r="C20" s="97" t="s">
        <v>35</v>
      </c>
      <c r="D20" s="5" t="s">
        <v>32</v>
      </c>
      <c r="E20" s="6">
        <f>'05、百叶工程量计算书'!H16+'05、百叶工程量计算书'!H17+'05、百叶工程量计算书'!H18+'05、百叶工程量计算书'!H19+'05、百叶工程量计算书'!H20+'05、百叶工程量计算书'!H21</f>
        <v>462.5</v>
      </c>
      <c r="F20" s="6">
        <f>开启空调百叶!G19</f>
        <v>233.450029068833</v>
      </c>
      <c r="G20" s="98">
        <f t="shared" si="1"/>
        <v>0.13</v>
      </c>
      <c r="H20" s="6">
        <f t="shared" si="3"/>
        <v>122006.821442099</v>
      </c>
      <c r="I20" s="105" t="s">
        <v>33</v>
      </c>
    </row>
    <row r="21" s="91" customFormat="1" ht="44" customHeight="1" spans="1:9">
      <c r="A21" s="99">
        <v>13</v>
      </c>
      <c r="B21" s="5">
        <v>19</v>
      </c>
      <c r="C21" s="99" t="s">
        <v>36</v>
      </c>
      <c r="D21" s="99"/>
      <c r="E21" s="99"/>
      <c r="F21" s="100"/>
      <c r="G21" s="99"/>
      <c r="H21" s="100">
        <f>SUM(H3:H20)</f>
        <v>662116.602137099</v>
      </c>
      <c r="I21" s="106"/>
    </row>
    <row r="22" ht="15" customHeight="1" spans="1:9">
      <c r="A22" s="101" t="s">
        <v>37</v>
      </c>
      <c r="B22" s="101"/>
      <c r="C22" s="101"/>
      <c r="D22" s="101"/>
      <c r="E22" s="101"/>
      <c r="F22" s="102"/>
      <c r="G22" s="101"/>
      <c r="H22" s="97"/>
      <c r="I22" s="107"/>
    </row>
    <row r="23" ht="42" customHeight="1" spans="1:9">
      <c r="A23" s="101"/>
      <c r="B23" s="101"/>
      <c r="C23" s="101"/>
      <c r="D23" s="101"/>
      <c r="E23" s="101"/>
      <c r="F23" s="102"/>
      <c r="G23" s="101"/>
      <c r="H23" s="97"/>
      <c r="I23" s="107"/>
    </row>
    <row r="24" ht="21" customHeight="1" spans="1:9">
      <c r="A24" s="101"/>
      <c r="B24" s="101"/>
      <c r="C24" s="101"/>
      <c r="D24" s="101"/>
      <c r="E24" s="101"/>
      <c r="F24" s="102"/>
      <c r="G24" s="101"/>
      <c r="H24" s="97"/>
      <c r="I24" s="107"/>
    </row>
    <row r="25" ht="42" customHeight="1" spans="1:9">
      <c r="A25" s="101"/>
      <c r="B25" s="101"/>
      <c r="C25" s="101"/>
      <c r="D25" s="101"/>
      <c r="E25" s="101"/>
      <c r="F25" s="102"/>
      <c r="G25" s="101"/>
      <c r="H25" s="97"/>
      <c r="I25" s="107"/>
    </row>
  </sheetData>
  <mergeCells count="3">
    <mergeCell ref="A1:I1"/>
    <mergeCell ref="C21:G21"/>
    <mergeCell ref="A22:I25"/>
  </mergeCells>
  <printOptions horizontalCentered="1"/>
  <pageMargins left="0.503472222222222" right="0.503472222222222" top="0.554861111111111" bottom="0.554861111111111" header="0.298611111111111" footer="0.298611111111111"/>
  <pageSetup paperSize="9" scale="74"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5"/>
  <sheetViews>
    <sheetView view="pageBreakPreview" zoomScaleNormal="100" topLeftCell="B166" workbookViewId="0">
      <selection activeCell="M20" sqref="M20"/>
    </sheetView>
  </sheetViews>
  <sheetFormatPr defaultColWidth="9" defaultRowHeight="13.5"/>
  <cols>
    <col min="1" max="1" width="5.75" style="68" customWidth="1"/>
    <col min="2" max="2" width="9" style="68"/>
    <col min="3" max="3" width="13.75" style="68" customWidth="1"/>
    <col min="4" max="4" width="21.5" style="68" customWidth="1"/>
    <col min="5" max="5" width="7" style="68" customWidth="1"/>
    <col min="6" max="8" width="9" style="68"/>
    <col min="9" max="9" width="15.125" style="68" customWidth="1"/>
    <col min="10" max="10" width="9" style="69"/>
  </cols>
  <sheetData>
    <row r="1" ht="30" customHeight="1" spans="1:9">
      <c r="A1" s="70" t="s">
        <v>38</v>
      </c>
      <c r="B1" s="70"/>
      <c r="C1" s="70"/>
      <c r="D1" s="70"/>
      <c r="E1" s="70"/>
      <c r="F1" s="70"/>
      <c r="G1" s="70"/>
      <c r="H1" s="70"/>
      <c r="I1" s="70"/>
    </row>
    <row r="2" ht="25" customHeight="1" spans="1:9">
      <c r="A2" s="71" t="s">
        <v>1</v>
      </c>
      <c r="B2" s="71" t="s">
        <v>39</v>
      </c>
      <c r="C2" s="71" t="s">
        <v>40</v>
      </c>
      <c r="D2" s="71"/>
      <c r="E2" s="71"/>
      <c r="F2" s="71"/>
      <c r="G2" s="71"/>
      <c r="H2" s="71"/>
      <c r="I2" s="71"/>
    </row>
    <row r="3" ht="25" customHeight="1" spans="1:9">
      <c r="A3" s="71"/>
      <c r="B3" s="71"/>
      <c r="C3" s="71" t="s">
        <v>41</v>
      </c>
      <c r="D3" s="71"/>
      <c r="E3" s="71" t="s">
        <v>3</v>
      </c>
      <c r="F3" s="71" t="s">
        <v>42</v>
      </c>
      <c r="G3" s="71" t="s">
        <v>43</v>
      </c>
      <c r="H3" s="71" t="s">
        <v>44</v>
      </c>
      <c r="I3" s="71" t="s">
        <v>8</v>
      </c>
    </row>
    <row r="4" ht="25" customHeight="1" spans="1:9">
      <c r="A4" s="72">
        <v>3</v>
      </c>
      <c r="B4" s="73" t="s">
        <v>45</v>
      </c>
      <c r="C4" s="73" t="s">
        <v>46</v>
      </c>
      <c r="D4" s="74" t="s">
        <v>47</v>
      </c>
      <c r="E4" s="73" t="s">
        <v>10</v>
      </c>
      <c r="F4" s="73">
        <v>1</v>
      </c>
      <c r="G4" s="75">
        <v>17</v>
      </c>
      <c r="H4" s="75">
        <f t="shared" ref="H4:H10" si="0">G4*F4</f>
        <v>17</v>
      </c>
      <c r="I4" s="73"/>
    </row>
    <row r="5" ht="25" customHeight="1" spans="1:9">
      <c r="A5" s="72"/>
      <c r="B5" s="73"/>
      <c r="C5" s="73" t="s">
        <v>48</v>
      </c>
      <c r="D5" s="74" t="s">
        <v>49</v>
      </c>
      <c r="E5" s="73" t="s">
        <v>10</v>
      </c>
      <c r="F5" s="73">
        <v>1</v>
      </c>
      <c r="G5" s="75">
        <v>20</v>
      </c>
      <c r="H5" s="75">
        <f t="shared" si="0"/>
        <v>20</v>
      </c>
      <c r="I5" s="73"/>
    </row>
    <row r="6" ht="25" customHeight="1" spans="1:9">
      <c r="A6" s="72"/>
      <c r="B6" s="73"/>
      <c r="C6" s="73" t="s">
        <v>50</v>
      </c>
      <c r="D6" s="74" t="s">
        <v>51</v>
      </c>
      <c r="E6" s="73" t="s">
        <v>10</v>
      </c>
      <c r="F6" s="73">
        <v>1</v>
      </c>
      <c r="G6" s="75">
        <v>6</v>
      </c>
      <c r="H6" s="75">
        <f t="shared" si="0"/>
        <v>6</v>
      </c>
      <c r="I6" s="73"/>
    </row>
    <row r="7" s="67" customFormat="1" ht="25" customHeight="1" spans="1:10">
      <c r="A7" s="72"/>
      <c r="B7" s="73"/>
      <c r="C7" s="73" t="s">
        <v>52</v>
      </c>
      <c r="D7" s="74" t="s">
        <v>53</v>
      </c>
      <c r="E7" s="73" t="s">
        <v>54</v>
      </c>
      <c r="F7" s="75">
        <v>2.46240355555555</v>
      </c>
      <c r="G7" s="75">
        <v>4.18604651162791</v>
      </c>
      <c r="H7" s="75">
        <f t="shared" si="0"/>
        <v>10.3077358139535</v>
      </c>
      <c r="I7" s="75" t="s">
        <v>55</v>
      </c>
      <c r="J7" s="86"/>
    </row>
    <row r="8" s="67" customFormat="1" ht="25" customHeight="1" spans="1:10">
      <c r="A8" s="72"/>
      <c r="B8" s="73"/>
      <c r="C8" s="73"/>
      <c r="D8" s="74" t="s">
        <v>56</v>
      </c>
      <c r="E8" s="73" t="s">
        <v>54</v>
      </c>
      <c r="F8" s="75">
        <v>1.71108</v>
      </c>
      <c r="G8" s="75">
        <v>4.18604651162791</v>
      </c>
      <c r="H8" s="75">
        <f t="shared" si="0"/>
        <v>7.16266046511628</v>
      </c>
      <c r="I8" s="75" t="s">
        <v>55</v>
      </c>
      <c r="J8" s="86"/>
    </row>
    <row r="9" ht="25" customHeight="1" spans="1:9">
      <c r="A9" s="72"/>
      <c r="B9" s="73"/>
      <c r="C9" s="73"/>
      <c r="D9" s="74" t="s">
        <v>57</v>
      </c>
      <c r="E9" s="73" t="s">
        <v>54</v>
      </c>
      <c r="F9" s="75">
        <v>0.73515076923077</v>
      </c>
      <c r="G9" s="75">
        <v>4.18604651162791</v>
      </c>
      <c r="H9" s="75">
        <f t="shared" si="0"/>
        <v>3.07737531305904</v>
      </c>
      <c r="I9" s="75" t="s">
        <v>55</v>
      </c>
    </row>
    <row r="10" ht="25" customHeight="1" spans="1:9">
      <c r="A10" s="72"/>
      <c r="B10" s="73"/>
      <c r="C10" s="73"/>
      <c r="D10" s="74" t="s">
        <v>58</v>
      </c>
      <c r="E10" s="73" t="s">
        <v>54</v>
      </c>
      <c r="F10" s="75">
        <v>0.613412512820513</v>
      </c>
      <c r="G10" s="75">
        <v>16.7441860465116</v>
      </c>
      <c r="H10" s="75">
        <f t="shared" si="0"/>
        <v>10.2710932379249</v>
      </c>
      <c r="I10" s="75"/>
    </row>
    <row r="11" ht="25" customHeight="1" spans="1:9">
      <c r="A11" s="72"/>
      <c r="B11" s="73"/>
      <c r="C11" s="73"/>
      <c r="D11" s="74" t="s">
        <v>59</v>
      </c>
      <c r="E11" s="73"/>
      <c r="F11" s="73"/>
      <c r="G11" s="75"/>
      <c r="H11" s="75">
        <f>SUM(H7:H10)</f>
        <v>30.8188648300536</v>
      </c>
      <c r="I11" s="73"/>
    </row>
    <row r="12" ht="25" customHeight="1" spans="1:9">
      <c r="A12" s="72"/>
      <c r="B12" s="73"/>
      <c r="C12" s="73" t="s">
        <v>60</v>
      </c>
      <c r="D12" s="74" t="s">
        <v>61</v>
      </c>
      <c r="E12" s="73" t="s">
        <v>62</v>
      </c>
      <c r="F12" s="75">
        <v>3.55555555555556</v>
      </c>
      <c r="G12" s="75">
        <v>0.8</v>
      </c>
      <c r="H12" s="75">
        <f t="shared" ref="H12:H16" si="1">G12*F12</f>
        <v>2.84444444444445</v>
      </c>
      <c r="I12" s="75" t="s">
        <v>55</v>
      </c>
    </row>
    <row r="13" ht="25" customHeight="1" spans="1:9">
      <c r="A13" s="72"/>
      <c r="B13" s="73"/>
      <c r="C13" s="73"/>
      <c r="D13" s="74" t="s">
        <v>63</v>
      </c>
      <c r="E13" s="73" t="s">
        <v>64</v>
      </c>
      <c r="F13" s="75">
        <v>1.33333333333333</v>
      </c>
      <c r="G13" s="75">
        <v>1.5</v>
      </c>
      <c r="H13" s="75">
        <f t="shared" si="1"/>
        <v>1.99999999999999</v>
      </c>
      <c r="I13" s="75" t="s">
        <v>55</v>
      </c>
    </row>
    <row r="14" ht="25" customHeight="1" spans="1:9">
      <c r="A14" s="72"/>
      <c r="B14" s="73"/>
      <c r="C14" s="73"/>
      <c r="D14" s="74" t="s">
        <v>65</v>
      </c>
      <c r="E14" s="73" t="s">
        <v>62</v>
      </c>
      <c r="F14" s="75">
        <v>0.888888888888889</v>
      </c>
      <c r="G14" s="75">
        <v>0.7</v>
      </c>
      <c r="H14" s="75">
        <f t="shared" si="1"/>
        <v>0.622222222222222</v>
      </c>
      <c r="I14" s="73"/>
    </row>
    <row r="15" ht="25" customHeight="1" spans="1:9">
      <c r="A15" s="72"/>
      <c r="B15" s="73"/>
      <c r="C15" s="73"/>
      <c r="D15" s="74" t="s">
        <v>66</v>
      </c>
      <c r="E15" s="73" t="s">
        <v>62</v>
      </c>
      <c r="F15" s="75">
        <v>2.22222222222222</v>
      </c>
      <c r="G15" s="75">
        <v>1</v>
      </c>
      <c r="H15" s="75">
        <f t="shared" si="1"/>
        <v>2.22222222222222</v>
      </c>
      <c r="I15" s="73"/>
    </row>
    <row r="16" ht="25" customHeight="1" spans="1:9">
      <c r="A16" s="72"/>
      <c r="B16" s="73"/>
      <c r="C16" s="73"/>
      <c r="D16" s="74" t="s">
        <v>67</v>
      </c>
      <c r="E16" s="73" t="s">
        <v>10</v>
      </c>
      <c r="F16" s="75">
        <v>1</v>
      </c>
      <c r="G16" s="75">
        <v>2</v>
      </c>
      <c r="H16" s="75">
        <f t="shared" si="1"/>
        <v>2</v>
      </c>
      <c r="I16" s="73" t="s">
        <v>68</v>
      </c>
    </row>
    <row r="17" ht="25" customHeight="1" spans="1:9">
      <c r="A17" s="72"/>
      <c r="B17" s="73"/>
      <c r="C17" s="73"/>
      <c r="D17" s="74" t="s">
        <v>59</v>
      </c>
      <c r="E17" s="74"/>
      <c r="F17" s="73"/>
      <c r="G17" s="75"/>
      <c r="H17" s="75">
        <f>SUM(H12:H16)</f>
        <v>9.68888888888888</v>
      </c>
      <c r="I17" s="73"/>
    </row>
    <row r="18" ht="25" customHeight="1" spans="1:9">
      <c r="A18" s="72"/>
      <c r="B18" s="73"/>
      <c r="C18" s="73" t="s">
        <v>69</v>
      </c>
      <c r="D18" s="74" t="s">
        <v>70</v>
      </c>
      <c r="E18" s="73" t="s">
        <v>10</v>
      </c>
      <c r="F18" s="76">
        <v>1</v>
      </c>
      <c r="G18" s="77">
        <v>0.1</v>
      </c>
      <c r="H18" s="75">
        <f>(H4+H5+H6+H11+H17)*G18</f>
        <v>8.35077537189425</v>
      </c>
      <c r="I18" s="73"/>
    </row>
    <row r="19" ht="25" customHeight="1" spans="1:9">
      <c r="A19" s="72"/>
      <c r="B19" s="73"/>
      <c r="C19" s="78" t="s">
        <v>71</v>
      </c>
      <c r="D19" s="79" t="s">
        <v>72</v>
      </c>
      <c r="E19" s="78"/>
      <c r="F19" s="80"/>
      <c r="G19" s="81"/>
      <c r="H19" s="81">
        <f>H4+H5+H6+H11+H17+H18</f>
        <v>91.8585290908368</v>
      </c>
      <c r="I19" s="80"/>
    </row>
    <row r="20" ht="25" customHeight="1" spans="1:9">
      <c r="A20" s="72"/>
      <c r="B20" s="73"/>
      <c r="C20" s="82" t="s">
        <v>73</v>
      </c>
      <c r="D20" s="83" t="s">
        <v>74</v>
      </c>
      <c r="E20" s="82" t="s">
        <v>10</v>
      </c>
      <c r="F20" s="82"/>
      <c r="G20" s="84"/>
      <c r="H20" s="84">
        <f>H11+H17</f>
        <v>40.5077537189425</v>
      </c>
      <c r="I20" s="82"/>
    </row>
    <row r="21" ht="25" customHeight="1" spans="1:9">
      <c r="A21" s="72"/>
      <c r="B21" s="73"/>
      <c r="C21" s="82"/>
      <c r="D21" s="83" t="s">
        <v>75</v>
      </c>
      <c r="E21" s="82" t="s">
        <v>10</v>
      </c>
      <c r="F21" s="82"/>
      <c r="G21" s="82"/>
      <c r="H21" s="84">
        <f>H4+H5+H6+H18</f>
        <v>51.3507753718943</v>
      </c>
      <c r="I21" s="82"/>
    </row>
    <row r="22" ht="25" customHeight="1" spans="1:9">
      <c r="A22" s="85" t="s">
        <v>76</v>
      </c>
      <c r="B22" s="85"/>
      <c r="C22" s="85"/>
      <c r="D22" s="85"/>
      <c r="E22" s="85"/>
      <c r="F22" s="85"/>
      <c r="G22" s="85"/>
      <c r="H22" s="85"/>
      <c r="I22" s="85"/>
    </row>
    <row r="23" ht="30" customHeight="1" spans="1:9">
      <c r="A23" s="70" t="s">
        <v>77</v>
      </c>
      <c r="B23" s="70"/>
      <c r="C23" s="70"/>
      <c r="D23" s="70"/>
      <c r="E23" s="70"/>
      <c r="F23" s="70"/>
      <c r="G23" s="70"/>
      <c r="H23" s="70"/>
      <c r="I23" s="70"/>
    </row>
    <row r="24" ht="25" customHeight="1" spans="1:9">
      <c r="A24" s="71" t="s">
        <v>1</v>
      </c>
      <c r="B24" s="71" t="s">
        <v>39</v>
      </c>
      <c r="C24" s="71" t="s">
        <v>40</v>
      </c>
      <c r="D24" s="71"/>
      <c r="E24" s="71"/>
      <c r="F24" s="71"/>
      <c r="G24" s="71"/>
      <c r="H24" s="71"/>
      <c r="I24" s="71"/>
    </row>
    <row r="25" ht="25" customHeight="1" spans="1:9">
      <c r="A25" s="71"/>
      <c r="B25" s="71"/>
      <c r="C25" s="71" t="s">
        <v>41</v>
      </c>
      <c r="D25" s="71"/>
      <c r="E25" s="71" t="s">
        <v>3</v>
      </c>
      <c r="F25" s="71" t="s">
        <v>42</v>
      </c>
      <c r="G25" s="71" t="s">
        <v>43</v>
      </c>
      <c r="H25" s="71" t="s">
        <v>44</v>
      </c>
      <c r="I25" s="71" t="s">
        <v>8</v>
      </c>
    </row>
    <row r="26" ht="25" customHeight="1" spans="1:9">
      <c r="A26" s="72">
        <v>4</v>
      </c>
      <c r="B26" s="73" t="s">
        <v>78</v>
      </c>
      <c r="C26" s="73" t="s">
        <v>46</v>
      </c>
      <c r="D26" s="74" t="s">
        <v>47</v>
      </c>
      <c r="E26" s="73" t="s">
        <v>10</v>
      </c>
      <c r="F26" s="73">
        <v>1</v>
      </c>
      <c r="G26" s="75">
        <v>17</v>
      </c>
      <c r="H26" s="75">
        <f t="shared" ref="H26:H32" si="2">G26*F26</f>
        <v>17</v>
      </c>
      <c r="I26" s="73"/>
    </row>
    <row r="27" ht="25" customHeight="1" spans="1:9">
      <c r="A27" s="72"/>
      <c r="B27" s="73"/>
      <c r="C27" s="73" t="s">
        <v>48</v>
      </c>
      <c r="D27" s="74" t="s">
        <v>49</v>
      </c>
      <c r="E27" s="73" t="s">
        <v>10</v>
      </c>
      <c r="F27" s="73">
        <v>1</v>
      </c>
      <c r="G27" s="75">
        <v>20</v>
      </c>
      <c r="H27" s="75">
        <f t="shared" si="2"/>
        <v>20</v>
      </c>
      <c r="I27" s="73"/>
    </row>
    <row r="28" ht="25" customHeight="1" spans="1:9">
      <c r="A28" s="72"/>
      <c r="B28" s="73"/>
      <c r="C28" s="73" t="s">
        <v>50</v>
      </c>
      <c r="D28" s="74" t="s">
        <v>51</v>
      </c>
      <c r="E28" s="73" t="s">
        <v>10</v>
      </c>
      <c r="F28" s="73">
        <v>1</v>
      </c>
      <c r="G28" s="75">
        <v>6</v>
      </c>
      <c r="H28" s="75">
        <f t="shared" si="2"/>
        <v>6</v>
      </c>
      <c r="I28" s="73"/>
    </row>
    <row r="29" ht="25" customHeight="1" spans="1:9">
      <c r="A29" s="72"/>
      <c r="B29" s="73"/>
      <c r="C29" s="73" t="s">
        <v>52</v>
      </c>
      <c r="D29" s="74" t="s">
        <v>53</v>
      </c>
      <c r="E29" s="73" t="s">
        <v>54</v>
      </c>
      <c r="F29" s="75">
        <v>1.87846620689655</v>
      </c>
      <c r="G29" s="75">
        <v>4.18604651162791</v>
      </c>
      <c r="H29" s="75">
        <f t="shared" si="2"/>
        <v>7.86334691259021</v>
      </c>
      <c r="I29" s="75" t="s">
        <v>55</v>
      </c>
    </row>
    <row r="30" ht="25" customHeight="1" spans="1:9">
      <c r="A30" s="72"/>
      <c r="B30" s="73"/>
      <c r="C30" s="73"/>
      <c r="D30" s="74" t="s">
        <v>56</v>
      </c>
      <c r="E30" s="73" t="s">
        <v>54</v>
      </c>
      <c r="F30" s="75">
        <v>1.0185</v>
      </c>
      <c r="G30" s="75">
        <v>4.18604651162791</v>
      </c>
      <c r="H30" s="75">
        <f t="shared" si="2"/>
        <v>4.26348837209303</v>
      </c>
      <c r="I30" s="75" t="s">
        <v>55</v>
      </c>
    </row>
    <row r="31" ht="25" customHeight="1" spans="1:9">
      <c r="A31" s="72"/>
      <c r="B31" s="73"/>
      <c r="C31" s="73"/>
      <c r="D31" s="74" t="s">
        <v>57</v>
      </c>
      <c r="E31" s="73" t="s">
        <v>54</v>
      </c>
      <c r="F31" s="75">
        <v>0.667636923076923</v>
      </c>
      <c r="G31" s="75">
        <v>4.18604651162791</v>
      </c>
      <c r="H31" s="75">
        <f t="shared" si="2"/>
        <v>2.79475921288014</v>
      </c>
      <c r="I31" s="75" t="s">
        <v>55</v>
      </c>
    </row>
    <row r="32" ht="25" customHeight="1" spans="1:9">
      <c r="A32" s="72"/>
      <c r="B32" s="73"/>
      <c r="C32" s="73"/>
      <c r="D32" s="74" t="s">
        <v>58</v>
      </c>
      <c r="E32" s="73" t="s">
        <v>54</v>
      </c>
      <c r="F32" s="75">
        <v>0.447581856763926</v>
      </c>
      <c r="G32" s="75">
        <v>16.7441860465116</v>
      </c>
      <c r="H32" s="75">
        <f t="shared" si="2"/>
        <v>7.49439388069828</v>
      </c>
      <c r="I32" s="75"/>
    </row>
    <row r="33" ht="25" customHeight="1" spans="1:9">
      <c r="A33" s="72"/>
      <c r="B33" s="73"/>
      <c r="C33" s="73"/>
      <c r="D33" s="74" t="s">
        <v>59</v>
      </c>
      <c r="E33" s="73"/>
      <c r="F33" s="73"/>
      <c r="G33" s="75"/>
      <c r="H33" s="75">
        <f>SUM(H29:H32)</f>
        <v>22.4159883782617</v>
      </c>
      <c r="I33" s="73"/>
    </row>
    <row r="34" ht="25" customHeight="1" spans="1:9">
      <c r="A34" s="72"/>
      <c r="B34" s="73"/>
      <c r="C34" s="73" t="s">
        <v>60</v>
      </c>
      <c r="D34" s="74" t="s">
        <v>61</v>
      </c>
      <c r="E34" s="73" t="s">
        <v>62</v>
      </c>
      <c r="F34" s="75">
        <v>2.06896551724138</v>
      </c>
      <c r="G34" s="75">
        <v>0.8</v>
      </c>
      <c r="H34" s="75">
        <f t="shared" ref="H34:H38" si="3">G34*F34</f>
        <v>1.6551724137931</v>
      </c>
      <c r="I34" s="75" t="s">
        <v>55</v>
      </c>
    </row>
    <row r="35" ht="25" customHeight="1" spans="1:9">
      <c r="A35" s="72"/>
      <c r="B35" s="73"/>
      <c r="C35" s="73"/>
      <c r="D35" s="74" t="s">
        <v>63</v>
      </c>
      <c r="E35" s="73" t="s">
        <v>64</v>
      </c>
      <c r="F35" s="75">
        <v>0.689655172413793</v>
      </c>
      <c r="G35" s="75">
        <v>1.5</v>
      </c>
      <c r="H35" s="75">
        <f t="shared" si="3"/>
        <v>1.03448275862069</v>
      </c>
      <c r="I35" s="75" t="s">
        <v>55</v>
      </c>
    </row>
    <row r="36" ht="25" customHeight="1" spans="1:9">
      <c r="A36" s="72"/>
      <c r="B36" s="73"/>
      <c r="C36" s="73"/>
      <c r="D36" s="74" t="s">
        <v>65</v>
      </c>
      <c r="E36" s="73" t="s">
        <v>62</v>
      </c>
      <c r="F36" s="75">
        <v>0.689655172413793</v>
      </c>
      <c r="G36" s="75">
        <v>0.7</v>
      </c>
      <c r="H36" s="75">
        <f t="shared" si="3"/>
        <v>0.482758620689655</v>
      </c>
      <c r="I36" s="73"/>
    </row>
    <row r="37" ht="25" customHeight="1" spans="1:9">
      <c r="A37" s="72"/>
      <c r="B37" s="73"/>
      <c r="C37" s="73"/>
      <c r="D37" s="74" t="s">
        <v>66</v>
      </c>
      <c r="E37" s="73" t="s">
        <v>62</v>
      </c>
      <c r="F37" s="75">
        <v>2.06896551724138</v>
      </c>
      <c r="G37" s="75">
        <v>1</v>
      </c>
      <c r="H37" s="75">
        <f t="shared" si="3"/>
        <v>2.06896551724138</v>
      </c>
      <c r="I37" s="73"/>
    </row>
    <row r="38" ht="25" customHeight="1" spans="1:9">
      <c r="A38" s="72"/>
      <c r="B38" s="73"/>
      <c r="C38" s="73"/>
      <c r="D38" s="74" t="s">
        <v>67</v>
      </c>
      <c r="E38" s="73" t="s">
        <v>10</v>
      </c>
      <c r="F38" s="75">
        <v>1</v>
      </c>
      <c r="G38" s="75">
        <v>2</v>
      </c>
      <c r="H38" s="75">
        <f t="shared" si="3"/>
        <v>2</v>
      </c>
      <c r="I38" s="73" t="s">
        <v>68</v>
      </c>
    </row>
    <row r="39" ht="25" customHeight="1" spans="1:9">
      <c r="A39" s="72"/>
      <c r="B39" s="73"/>
      <c r="C39" s="73"/>
      <c r="D39" s="74" t="s">
        <v>59</v>
      </c>
      <c r="E39" s="74"/>
      <c r="F39" s="73"/>
      <c r="G39" s="75"/>
      <c r="H39" s="75">
        <f>SUM(H34:H38)</f>
        <v>7.24137931034483</v>
      </c>
      <c r="I39" s="73"/>
    </row>
    <row r="40" ht="25" customHeight="1" spans="1:9">
      <c r="A40" s="72"/>
      <c r="B40" s="73"/>
      <c r="C40" s="73" t="s">
        <v>69</v>
      </c>
      <c r="D40" s="74" t="s">
        <v>70</v>
      </c>
      <c r="E40" s="73" t="s">
        <v>10</v>
      </c>
      <c r="F40" s="76">
        <v>1</v>
      </c>
      <c r="G40" s="77">
        <v>0.1</v>
      </c>
      <c r="H40" s="75">
        <f>(H26+H27+H28+H33+H39)*G40</f>
        <v>7.26573676886065</v>
      </c>
      <c r="I40" s="73"/>
    </row>
    <row r="41" ht="25" customHeight="1" spans="1:9">
      <c r="A41" s="72"/>
      <c r="B41" s="73"/>
      <c r="C41" s="78" t="s">
        <v>71</v>
      </c>
      <c r="D41" s="79" t="s">
        <v>72</v>
      </c>
      <c r="E41" s="78"/>
      <c r="F41" s="80"/>
      <c r="G41" s="81"/>
      <c r="H41" s="81">
        <f>H26+H27+H28+H33+H39+H40</f>
        <v>79.9231044574671</v>
      </c>
      <c r="I41" s="80"/>
    </row>
    <row r="42" ht="25" customHeight="1" spans="1:9">
      <c r="A42" s="72"/>
      <c r="B42" s="73"/>
      <c r="C42" s="82" t="s">
        <v>73</v>
      </c>
      <c r="D42" s="83" t="s">
        <v>74</v>
      </c>
      <c r="E42" s="82" t="s">
        <v>10</v>
      </c>
      <c r="F42" s="82"/>
      <c r="G42" s="84"/>
      <c r="H42" s="84">
        <f>H33+H39</f>
        <v>29.6573676886065</v>
      </c>
      <c r="I42" s="82"/>
    </row>
    <row r="43" ht="25" customHeight="1" spans="1:9">
      <c r="A43" s="72"/>
      <c r="B43" s="73"/>
      <c r="C43" s="82"/>
      <c r="D43" s="83" t="s">
        <v>75</v>
      </c>
      <c r="E43" s="82" t="s">
        <v>10</v>
      </c>
      <c r="F43" s="82"/>
      <c r="G43" s="82"/>
      <c r="H43" s="84">
        <f>H26+H27+H28+H40</f>
        <v>50.2657367688606</v>
      </c>
      <c r="I43" s="82"/>
    </row>
    <row r="44" ht="25" customHeight="1" spans="1:9">
      <c r="A44" s="85" t="s">
        <v>76</v>
      </c>
      <c r="B44" s="85"/>
      <c r="C44" s="85"/>
      <c r="D44" s="85"/>
      <c r="E44" s="85"/>
      <c r="F44" s="85"/>
      <c r="G44" s="85"/>
      <c r="H44" s="85"/>
      <c r="I44" s="85"/>
    </row>
    <row r="45" ht="30" customHeight="1" spans="1:9">
      <c r="A45" s="70" t="s">
        <v>79</v>
      </c>
      <c r="B45" s="70"/>
      <c r="C45" s="70"/>
      <c r="D45" s="70"/>
      <c r="E45" s="70"/>
      <c r="F45" s="70"/>
      <c r="G45" s="70"/>
      <c r="H45" s="70"/>
      <c r="I45" s="70"/>
    </row>
    <row r="46" ht="25" customHeight="1" spans="1:9">
      <c r="A46" s="71" t="s">
        <v>1</v>
      </c>
      <c r="B46" s="71" t="s">
        <v>39</v>
      </c>
      <c r="C46" s="71" t="s">
        <v>40</v>
      </c>
      <c r="D46" s="71"/>
      <c r="E46" s="71"/>
      <c r="F46" s="71"/>
      <c r="G46" s="71"/>
      <c r="H46" s="71"/>
      <c r="I46" s="71"/>
    </row>
    <row r="47" ht="25" customHeight="1" spans="1:9">
      <c r="A47" s="71"/>
      <c r="B47" s="71"/>
      <c r="C47" s="71" t="s">
        <v>41</v>
      </c>
      <c r="D47" s="71"/>
      <c r="E47" s="71" t="s">
        <v>3</v>
      </c>
      <c r="F47" s="71" t="s">
        <v>42</v>
      </c>
      <c r="G47" s="71" t="s">
        <v>43</v>
      </c>
      <c r="H47" s="71" t="s">
        <v>44</v>
      </c>
      <c r="I47" s="71" t="s">
        <v>8</v>
      </c>
    </row>
    <row r="48" ht="25" customHeight="1" spans="1:9">
      <c r="A48" s="72">
        <v>4</v>
      </c>
      <c r="B48" s="73" t="s">
        <v>78</v>
      </c>
      <c r="C48" s="73" t="s">
        <v>46</v>
      </c>
      <c r="D48" s="74" t="s">
        <v>47</v>
      </c>
      <c r="E48" s="73" t="s">
        <v>10</v>
      </c>
      <c r="F48" s="73">
        <v>1</v>
      </c>
      <c r="G48" s="75">
        <v>17</v>
      </c>
      <c r="H48" s="75">
        <f t="shared" ref="H48:H54" si="4">G48*F48</f>
        <v>17</v>
      </c>
      <c r="I48" s="73"/>
    </row>
    <row r="49" ht="25" customHeight="1" spans="1:9">
      <c r="A49" s="72"/>
      <c r="B49" s="73"/>
      <c r="C49" s="73" t="s">
        <v>48</v>
      </c>
      <c r="D49" s="74" t="s">
        <v>49</v>
      </c>
      <c r="E49" s="73" t="s">
        <v>10</v>
      </c>
      <c r="F49" s="73">
        <v>1</v>
      </c>
      <c r="G49" s="75">
        <v>20</v>
      </c>
      <c r="H49" s="75">
        <f t="shared" si="4"/>
        <v>20</v>
      </c>
      <c r="I49" s="73"/>
    </row>
    <row r="50" ht="25" customHeight="1" spans="1:9">
      <c r="A50" s="72"/>
      <c r="B50" s="73"/>
      <c r="C50" s="73" t="s">
        <v>50</v>
      </c>
      <c r="D50" s="74" t="s">
        <v>51</v>
      </c>
      <c r="E50" s="73" t="s">
        <v>10</v>
      </c>
      <c r="F50" s="73">
        <v>1</v>
      </c>
      <c r="G50" s="75">
        <v>6</v>
      </c>
      <c r="H50" s="75">
        <f t="shared" si="4"/>
        <v>6</v>
      </c>
      <c r="I50" s="73"/>
    </row>
    <row r="51" ht="25" customHeight="1" spans="1:9">
      <c r="A51" s="72"/>
      <c r="B51" s="73"/>
      <c r="C51" s="73" t="s">
        <v>52</v>
      </c>
      <c r="D51" s="74" t="s">
        <v>53</v>
      </c>
      <c r="E51" s="73" t="s">
        <v>54</v>
      </c>
      <c r="F51" s="75">
        <v>1.82510068965518</v>
      </c>
      <c r="G51" s="75">
        <v>4.18604651162791</v>
      </c>
      <c r="H51" s="75">
        <f t="shared" si="4"/>
        <v>7.63995637530076</v>
      </c>
      <c r="I51" s="75" t="s">
        <v>55</v>
      </c>
    </row>
    <row r="52" ht="25" customHeight="1" spans="1:9">
      <c r="A52" s="72"/>
      <c r="B52" s="73"/>
      <c r="C52" s="73"/>
      <c r="D52" s="74" t="s">
        <v>56</v>
      </c>
      <c r="E52" s="73" t="s">
        <v>54</v>
      </c>
      <c r="F52" s="75">
        <v>1.0185</v>
      </c>
      <c r="G52" s="75">
        <v>4.18604651162791</v>
      </c>
      <c r="H52" s="75">
        <f t="shared" si="4"/>
        <v>4.26348837209303</v>
      </c>
      <c r="I52" s="75" t="s">
        <v>55</v>
      </c>
    </row>
    <row r="53" ht="25" customHeight="1" spans="1:9">
      <c r="A53" s="72"/>
      <c r="B53" s="73"/>
      <c r="C53" s="73"/>
      <c r="D53" s="74" t="s">
        <v>57</v>
      </c>
      <c r="E53" s="73" t="s">
        <v>54</v>
      </c>
      <c r="F53" s="75">
        <v>0.480098461538462</v>
      </c>
      <c r="G53" s="75">
        <v>4.18604651162791</v>
      </c>
      <c r="H53" s="75">
        <f t="shared" si="4"/>
        <v>2.009714490161</v>
      </c>
      <c r="I53" s="75" t="s">
        <v>55</v>
      </c>
    </row>
    <row r="54" ht="25" customHeight="1" spans="1:9">
      <c r="A54" s="72"/>
      <c r="B54" s="73"/>
      <c r="C54" s="73"/>
      <c r="D54" s="74" t="s">
        <v>58</v>
      </c>
      <c r="E54" s="73" t="s">
        <v>54</v>
      </c>
      <c r="F54" s="75">
        <v>0.411096445623342</v>
      </c>
      <c r="G54" s="75">
        <v>16.7441860465116</v>
      </c>
      <c r="H54" s="75">
        <f t="shared" si="4"/>
        <v>6.88347536857688</v>
      </c>
      <c r="I54" s="75"/>
    </row>
    <row r="55" ht="25" customHeight="1" spans="1:9">
      <c r="A55" s="72"/>
      <c r="B55" s="73"/>
      <c r="C55" s="73"/>
      <c r="D55" s="74" t="s">
        <v>59</v>
      </c>
      <c r="E55" s="73"/>
      <c r="F55" s="73"/>
      <c r="G55" s="75"/>
      <c r="H55" s="75">
        <f>SUM(H51:H54)</f>
        <v>20.7966346061317</v>
      </c>
      <c r="I55" s="73"/>
    </row>
    <row r="56" ht="25" customHeight="1" spans="1:9">
      <c r="A56" s="72"/>
      <c r="B56" s="73"/>
      <c r="C56" s="73" t="s">
        <v>60</v>
      </c>
      <c r="D56" s="74" t="s">
        <v>61</v>
      </c>
      <c r="E56" s="73" t="s">
        <v>62</v>
      </c>
      <c r="F56" s="75">
        <v>2.06896551724138</v>
      </c>
      <c r="G56" s="75">
        <v>0.8</v>
      </c>
      <c r="H56" s="75">
        <f t="shared" ref="H56:H60" si="5">G56*F56</f>
        <v>1.6551724137931</v>
      </c>
      <c r="I56" s="75" t="s">
        <v>55</v>
      </c>
    </row>
    <row r="57" ht="25" customHeight="1" spans="1:9">
      <c r="A57" s="72"/>
      <c r="B57" s="73"/>
      <c r="C57" s="73"/>
      <c r="D57" s="74" t="s">
        <v>63</v>
      </c>
      <c r="E57" s="73" t="s">
        <v>64</v>
      </c>
      <c r="F57" s="75">
        <v>0.689655172413793</v>
      </c>
      <c r="G57" s="75">
        <v>1.5</v>
      </c>
      <c r="H57" s="75">
        <f t="shared" si="5"/>
        <v>1.03448275862069</v>
      </c>
      <c r="I57" s="75" t="s">
        <v>55</v>
      </c>
    </row>
    <row r="58" ht="25" customHeight="1" spans="1:9">
      <c r="A58" s="72"/>
      <c r="B58" s="73"/>
      <c r="C58" s="73"/>
      <c r="D58" s="74" t="s">
        <v>65</v>
      </c>
      <c r="E58" s="73" t="s">
        <v>62</v>
      </c>
      <c r="F58" s="75">
        <v>0.689655172413793</v>
      </c>
      <c r="G58" s="75">
        <v>0.7</v>
      </c>
      <c r="H58" s="75">
        <f t="shared" si="5"/>
        <v>0.482758620689655</v>
      </c>
      <c r="I58" s="73"/>
    </row>
    <row r="59" ht="25" customHeight="1" spans="1:9">
      <c r="A59" s="72"/>
      <c r="B59" s="73"/>
      <c r="C59" s="73"/>
      <c r="D59" s="74" t="s">
        <v>66</v>
      </c>
      <c r="E59" s="73" t="s">
        <v>62</v>
      </c>
      <c r="F59" s="75">
        <v>2.06896551724138</v>
      </c>
      <c r="G59" s="75">
        <v>1</v>
      </c>
      <c r="H59" s="75">
        <f t="shared" si="5"/>
        <v>2.06896551724138</v>
      </c>
      <c r="I59" s="73"/>
    </row>
    <row r="60" ht="25" customHeight="1" spans="1:9">
      <c r="A60" s="72"/>
      <c r="B60" s="73"/>
      <c r="C60" s="73"/>
      <c r="D60" s="74" t="s">
        <v>67</v>
      </c>
      <c r="E60" s="73" t="s">
        <v>10</v>
      </c>
      <c r="F60" s="75">
        <v>1</v>
      </c>
      <c r="G60" s="75">
        <v>2</v>
      </c>
      <c r="H60" s="75">
        <f t="shared" si="5"/>
        <v>2</v>
      </c>
      <c r="I60" s="73" t="s">
        <v>68</v>
      </c>
    </row>
    <row r="61" ht="25" customHeight="1" spans="1:9">
      <c r="A61" s="72"/>
      <c r="B61" s="73"/>
      <c r="C61" s="73"/>
      <c r="D61" s="74" t="s">
        <v>59</v>
      </c>
      <c r="E61" s="74"/>
      <c r="F61" s="73"/>
      <c r="G61" s="75"/>
      <c r="H61" s="75">
        <f>SUM(H56:H60)</f>
        <v>7.24137931034483</v>
      </c>
      <c r="I61" s="73"/>
    </row>
    <row r="62" ht="25" customHeight="1" spans="1:9">
      <c r="A62" s="72"/>
      <c r="B62" s="73"/>
      <c r="C62" s="73" t="s">
        <v>69</v>
      </c>
      <c r="D62" s="74" t="s">
        <v>70</v>
      </c>
      <c r="E62" s="73" t="s">
        <v>10</v>
      </c>
      <c r="F62" s="76">
        <v>1</v>
      </c>
      <c r="G62" s="77">
        <v>0.1</v>
      </c>
      <c r="H62" s="75">
        <f>(H48+H49+H50+H55+H61)*G62</f>
        <v>7.10380139164765</v>
      </c>
      <c r="I62" s="73"/>
    </row>
    <row r="63" ht="25" customHeight="1" spans="1:9">
      <c r="A63" s="72"/>
      <c r="B63" s="73"/>
      <c r="C63" s="78" t="s">
        <v>71</v>
      </c>
      <c r="D63" s="79" t="s">
        <v>72</v>
      </c>
      <c r="E63" s="78"/>
      <c r="F63" s="80"/>
      <c r="G63" s="81"/>
      <c r="H63" s="81">
        <f>H48+H49+H50+H55+H61+H62</f>
        <v>78.1418153081242</v>
      </c>
      <c r="I63" s="80"/>
    </row>
    <row r="64" ht="25" customHeight="1" spans="1:9">
      <c r="A64" s="72"/>
      <c r="B64" s="73"/>
      <c r="C64" s="82" t="s">
        <v>73</v>
      </c>
      <c r="D64" s="83" t="s">
        <v>74</v>
      </c>
      <c r="E64" s="82" t="s">
        <v>10</v>
      </c>
      <c r="F64" s="82"/>
      <c r="G64" s="84"/>
      <c r="H64" s="84">
        <f>H55+H61</f>
        <v>28.0380139164765</v>
      </c>
      <c r="I64" s="82"/>
    </row>
    <row r="65" ht="25" customHeight="1" spans="1:9">
      <c r="A65" s="72"/>
      <c r="B65" s="73"/>
      <c r="C65" s="82"/>
      <c r="D65" s="83" t="s">
        <v>75</v>
      </c>
      <c r="E65" s="82" t="s">
        <v>10</v>
      </c>
      <c r="F65" s="82"/>
      <c r="G65" s="82"/>
      <c r="H65" s="84">
        <f>H48+H49+H50+H62</f>
        <v>50.1038013916477</v>
      </c>
      <c r="I65" s="82"/>
    </row>
    <row r="66" ht="25" customHeight="1" spans="1:9">
      <c r="A66" s="85" t="s">
        <v>76</v>
      </c>
      <c r="B66" s="85"/>
      <c r="C66" s="85"/>
      <c r="D66" s="85"/>
      <c r="E66" s="85"/>
      <c r="F66" s="85"/>
      <c r="G66" s="85"/>
      <c r="H66" s="85"/>
      <c r="I66" s="85"/>
    </row>
    <row r="67" ht="30" customHeight="1" spans="1:9">
      <c r="A67" s="70" t="s">
        <v>80</v>
      </c>
      <c r="B67" s="70"/>
      <c r="C67" s="70"/>
      <c r="D67" s="70"/>
      <c r="E67" s="70"/>
      <c r="F67" s="70"/>
      <c r="G67" s="70"/>
      <c r="H67" s="70"/>
      <c r="I67" s="70"/>
    </row>
    <row r="68" ht="25" customHeight="1" spans="1:9">
      <c r="A68" s="71" t="s">
        <v>1</v>
      </c>
      <c r="B68" s="71" t="s">
        <v>39</v>
      </c>
      <c r="C68" s="71" t="s">
        <v>40</v>
      </c>
      <c r="D68" s="71"/>
      <c r="E68" s="71"/>
      <c r="F68" s="71"/>
      <c r="G68" s="71"/>
      <c r="H68" s="71"/>
      <c r="I68" s="71"/>
    </row>
    <row r="69" ht="25" customHeight="1" spans="1:9">
      <c r="A69" s="71"/>
      <c r="B69" s="71"/>
      <c r="C69" s="71" t="s">
        <v>41</v>
      </c>
      <c r="D69" s="71"/>
      <c r="E69" s="71" t="s">
        <v>3</v>
      </c>
      <c r="F69" s="71" t="s">
        <v>42</v>
      </c>
      <c r="G69" s="71" t="s">
        <v>43</v>
      </c>
      <c r="H69" s="71" t="s">
        <v>44</v>
      </c>
      <c r="I69" s="71" t="s">
        <v>8</v>
      </c>
    </row>
    <row r="70" ht="25" customHeight="1" spans="1:9">
      <c r="A70" s="72">
        <v>4</v>
      </c>
      <c r="B70" s="73" t="s">
        <v>78</v>
      </c>
      <c r="C70" s="73" t="s">
        <v>46</v>
      </c>
      <c r="D70" s="74" t="s">
        <v>47</v>
      </c>
      <c r="E70" s="73" t="s">
        <v>10</v>
      </c>
      <c r="F70" s="73">
        <v>1</v>
      </c>
      <c r="G70" s="75">
        <v>17</v>
      </c>
      <c r="H70" s="75">
        <f t="shared" ref="H70:H76" si="6">G70*F70</f>
        <v>17</v>
      </c>
      <c r="I70" s="73"/>
    </row>
    <row r="71" ht="25" customHeight="1" spans="1:9">
      <c r="A71" s="72"/>
      <c r="B71" s="73"/>
      <c r="C71" s="73" t="s">
        <v>48</v>
      </c>
      <c r="D71" s="74" t="s">
        <v>49</v>
      </c>
      <c r="E71" s="73" t="s">
        <v>10</v>
      </c>
      <c r="F71" s="73">
        <v>1</v>
      </c>
      <c r="G71" s="75">
        <v>20</v>
      </c>
      <c r="H71" s="75">
        <f t="shared" si="6"/>
        <v>20</v>
      </c>
      <c r="I71" s="73"/>
    </row>
    <row r="72" ht="25" customHeight="1" spans="1:9">
      <c r="A72" s="72"/>
      <c r="B72" s="73"/>
      <c r="C72" s="73" t="s">
        <v>50</v>
      </c>
      <c r="D72" s="74" t="s">
        <v>51</v>
      </c>
      <c r="E72" s="73" t="s">
        <v>10</v>
      </c>
      <c r="F72" s="73">
        <v>1</v>
      </c>
      <c r="G72" s="75">
        <v>6</v>
      </c>
      <c r="H72" s="75">
        <f t="shared" si="6"/>
        <v>6</v>
      </c>
      <c r="I72" s="73"/>
    </row>
    <row r="73" ht="25" customHeight="1" spans="1:9">
      <c r="A73" s="72"/>
      <c r="B73" s="73"/>
      <c r="C73" s="73" t="s">
        <v>52</v>
      </c>
      <c r="D73" s="74" t="s">
        <v>53</v>
      </c>
      <c r="E73" s="73" t="s">
        <v>54</v>
      </c>
      <c r="F73" s="75">
        <v>3.3304352</v>
      </c>
      <c r="G73" s="75">
        <v>4.18604651162791</v>
      </c>
      <c r="H73" s="75">
        <f t="shared" si="6"/>
        <v>13.9413566511628</v>
      </c>
      <c r="I73" s="75" t="s">
        <v>55</v>
      </c>
    </row>
    <row r="74" ht="25" customHeight="1" spans="1:9">
      <c r="A74" s="72"/>
      <c r="B74" s="73"/>
      <c r="C74" s="73"/>
      <c r="D74" s="74" t="s">
        <v>56</v>
      </c>
      <c r="E74" s="73" t="s">
        <v>54</v>
      </c>
      <c r="F74" s="75">
        <v>1.743672</v>
      </c>
      <c r="G74" s="75">
        <v>4.18604651162791</v>
      </c>
      <c r="H74" s="75">
        <f t="shared" si="6"/>
        <v>7.29909209302326</v>
      </c>
      <c r="I74" s="75" t="s">
        <v>55</v>
      </c>
    </row>
    <row r="75" ht="25" customHeight="1" spans="1:9">
      <c r="A75" s="72"/>
      <c r="B75" s="73"/>
      <c r="C75" s="73"/>
      <c r="D75" s="74" t="s">
        <v>57</v>
      </c>
      <c r="E75" s="73" t="s">
        <v>54</v>
      </c>
      <c r="F75" s="75">
        <v>2.23461828923077</v>
      </c>
      <c r="G75" s="75">
        <v>4.18604651162791</v>
      </c>
      <c r="H75" s="75">
        <f t="shared" si="6"/>
        <v>9.35421609445439</v>
      </c>
      <c r="I75" s="75" t="s">
        <v>55</v>
      </c>
    </row>
    <row r="76" ht="25" customHeight="1" spans="1:9">
      <c r="A76" s="72"/>
      <c r="B76" s="73"/>
      <c r="C76" s="73"/>
      <c r="D76" s="74" t="s">
        <v>58</v>
      </c>
      <c r="E76" s="73" t="s">
        <v>54</v>
      </c>
      <c r="F76" s="75">
        <v>0.957343606153846</v>
      </c>
      <c r="G76" s="75">
        <v>16.7441860465116</v>
      </c>
      <c r="H76" s="75">
        <f t="shared" si="6"/>
        <v>16.0299394518783</v>
      </c>
      <c r="I76" s="75"/>
    </row>
    <row r="77" ht="25" customHeight="1" spans="1:9">
      <c r="A77" s="72"/>
      <c r="B77" s="73"/>
      <c r="C77" s="73"/>
      <c r="D77" s="74" t="s">
        <v>59</v>
      </c>
      <c r="E77" s="73"/>
      <c r="F77" s="73"/>
      <c r="G77" s="75"/>
      <c r="H77" s="75">
        <f>SUM(H73:H76)</f>
        <v>46.6246042905188</v>
      </c>
      <c r="I77" s="73"/>
    </row>
    <row r="78" ht="25" customHeight="1" spans="1:9">
      <c r="A78" s="72"/>
      <c r="B78" s="73"/>
      <c r="C78" s="73" t="s">
        <v>60</v>
      </c>
      <c r="D78" s="74" t="s">
        <v>61</v>
      </c>
      <c r="E78" s="73" t="s">
        <v>62</v>
      </c>
      <c r="F78" s="75">
        <v>3.2</v>
      </c>
      <c r="G78" s="75">
        <v>0.8</v>
      </c>
      <c r="H78" s="75">
        <f t="shared" ref="H78:H82" si="7">G78*F78</f>
        <v>2.56</v>
      </c>
      <c r="I78" s="75" t="s">
        <v>55</v>
      </c>
    </row>
    <row r="79" ht="25" customHeight="1" spans="1:9">
      <c r="A79" s="72"/>
      <c r="B79" s="73"/>
      <c r="C79" s="73"/>
      <c r="D79" s="74" t="s">
        <v>63</v>
      </c>
      <c r="E79" s="73" t="s">
        <v>64</v>
      </c>
      <c r="F79" s="75">
        <v>1.2</v>
      </c>
      <c r="G79" s="75">
        <v>1.5</v>
      </c>
      <c r="H79" s="75">
        <f t="shared" si="7"/>
        <v>1.8</v>
      </c>
      <c r="I79" s="75" t="s">
        <v>55</v>
      </c>
    </row>
    <row r="80" ht="25" customHeight="1" spans="1:9">
      <c r="A80" s="72"/>
      <c r="B80" s="73"/>
      <c r="C80" s="73"/>
      <c r="D80" s="74" t="s">
        <v>65</v>
      </c>
      <c r="E80" s="73" t="s">
        <v>62</v>
      </c>
      <c r="F80" s="75">
        <v>0.8</v>
      </c>
      <c r="G80" s="75">
        <v>0.7</v>
      </c>
      <c r="H80" s="75">
        <f t="shared" si="7"/>
        <v>0.56</v>
      </c>
      <c r="I80" s="73"/>
    </row>
    <row r="81" ht="25" customHeight="1" spans="1:9">
      <c r="A81" s="72"/>
      <c r="B81" s="73"/>
      <c r="C81" s="73"/>
      <c r="D81" s="74" t="s">
        <v>66</v>
      </c>
      <c r="E81" s="73" t="s">
        <v>62</v>
      </c>
      <c r="F81" s="75">
        <v>2</v>
      </c>
      <c r="G81" s="75">
        <v>1</v>
      </c>
      <c r="H81" s="75">
        <f t="shared" si="7"/>
        <v>2</v>
      </c>
      <c r="I81" s="73"/>
    </row>
    <row r="82" ht="25" customHeight="1" spans="1:9">
      <c r="A82" s="72"/>
      <c r="B82" s="73"/>
      <c r="C82" s="73"/>
      <c r="D82" s="74" t="s">
        <v>67</v>
      </c>
      <c r="E82" s="73" t="s">
        <v>10</v>
      </c>
      <c r="F82" s="75">
        <v>1</v>
      </c>
      <c r="G82" s="75">
        <v>2</v>
      </c>
      <c r="H82" s="75">
        <f t="shared" si="7"/>
        <v>2</v>
      </c>
      <c r="I82" s="73" t="s">
        <v>68</v>
      </c>
    </row>
    <row r="83" ht="25" customHeight="1" spans="1:9">
      <c r="A83" s="72"/>
      <c r="B83" s="73"/>
      <c r="C83" s="73"/>
      <c r="D83" s="74" t="s">
        <v>59</v>
      </c>
      <c r="E83" s="74"/>
      <c r="F83" s="73"/>
      <c r="G83" s="75"/>
      <c r="H83" s="75">
        <f>SUM(H78:H82)</f>
        <v>8.92</v>
      </c>
      <c r="I83" s="73"/>
    </row>
    <row r="84" ht="25" customHeight="1" spans="1:9">
      <c r="A84" s="72"/>
      <c r="B84" s="73"/>
      <c r="C84" s="73" t="s">
        <v>69</v>
      </c>
      <c r="D84" s="74" t="s">
        <v>70</v>
      </c>
      <c r="E84" s="73" t="s">
        <v>10</v>
      </c>
      <c r="F84" s="76">
        <v>1</v>
      </c>
      <c r="G84" s="77">
        <v>0.1</v>
      </c>
      <c r="H84" s="75">
        <f>(H70+H71+H72+H77+H83)*G84</f>
        <v>9.85446042905188</v>
      </c>
      <c r="I84" s="73"/>
    </row>
    <row r="85" ht="25" customHeight="1" spans="1:9">
      <c r="A85" s="72"/>
      <c r="B85" s="73"/>
      <c r="C85" s="78" t="s">
        <v>71</v>
      </c>
      <c r="D85" s="79" t="s">
        <v>72</v>
      </c>
      <c r="E85" s="78"/>
      <c r="F85" s="80"/>
      <c r="G85" s="81"/>
      <c r="H85" s="81">
        <f>H70+H71+H72+H77+H83+H84</f>
        <v>108.399064719571</v>
      </c>
      <c r="I85" s="80"/>
    </row>
    <row r="86" ht="25" customHeight="1" spans="1:9">
      <c r="A86" s="72"/>
      <c r="B86" s="73"/>
      <c r="C86" s="82" t="s">
        <v>73</v>
      </c>
      <c r="D86" s="83" t="s">
        <v>74</v>
      </c>
      <c r="E86" s="82" t="s">
        <v>10</v>
      </c>
      <c r="F86" s="82"/>
      <c r="G86" s="84"/>
      <c r="H86" s="84">
        <f>H77+H83</f>
        <v>55.5446042905188</v>
      </c>
      <c r="I86" s="82"/>
    </row>
    <row r="87" ht="25" customHeight="1" spans="1:9">
      <c r="A87" s="72"/>
      <c r="B87" s="73"/>
      <c r="C87" s="82"/>
      <c r="D87" s="83" t="s">
        <v>75</v>
      </c>
      <c r="E87" s="82" t="s">
        <v>10</v>
      </c>
      <c r="F87" s="82"/>
      <c r="G87" s="82"/>
      <c r="H87" s="84">
        <f>H70+H71+H72+H84</f>
        <v>52.8544604290519</v>
      </c>
      <c r="I87" s="82"/>
    </row>
    <row r="88" ht="25" customHeight="1" spans="1:9">
      <c r="A88" s="85" t="s">
        <v>76</v>
      </c>
      <c r="B88" s="85"/>
      <c r="C88" s="85"/>
      <c r="D88" s="85"/>
      <c r="E88" s="85"/>
      <c r="F88" s="85"/>
      <c r="G88" s="85"/>
      <c r="H88" s="85"/>
      <c r="I88" s="85"/>
    </row>
    <row r="89" ht="30" customHeight="1" spans="1:9">
      <c r="A89" s="70" t="s">
        <v>81</v>
      </c>
      <c r="B89" s="70"/>
      <c r="C89" s="70"/>
      <c r="D89" s="70"/>
      <c r="E89" s="70"/>
      <c r="F89" s="70"/>
      <c r="G89" s="70"/>
      <c r="H89" s="70"/>
      <c r="I89" s="70"/>
    </row>
    <row r="90" ht="25" customHeight="1" spans="1:9">
      <c r="A90" s="71" t="s">
        <v>1</v>
      </c>
      <c r="B90" s="71" t="s">
        <v>39</v>
      </c>
      <c r="C90" s="71" t="s">
        <v>40</v>
      </c>
      <c r="D90" s="71"/>
      <c r="E90" s="71"/>
      <c r="F90" s="71"/>
      <c r="G90" s="71"/>
      <c r="H90" s="71"/>
      <c r="I90" s="71"/>
    </row>
    <row r="91" ht="25" customHeight="1" spans="1:9">
      <c r="A91" s="71"/>
      <c r="B91" s="71"/>
      <c r="C91" s="71" t="s">
        <v>41</v>
      </c>
      <c r="D91" s="71"/>
      <c r="E91" s="71" t="s">
        <v>3</v>
      </c>
      <c r="F91" s="71" t="s">
        <v>42</v>
      </c>
      <c r="G91" s="71" t="s">
        <v>43</v>
      </c>
      <c r="H91" s="71" t="s">
        <v>44</v>
      </c>
      <c r="I91" s="71" t="s">
        <v>8</v>
      </c>
    </row>
    <row r="92" ht="25" customHeight="1" spans="1:9">
      <c r="A92" s="72">
        <v>4</v>
      </c>
      <c r="B92" s="73" t="s">
        <v>78</v>
      </c>
      <c r="C92" s="73" t="s">
        <v>46</v>
      </c>
      <c r="D92" s="74" t="s">
        <v>47</v>
      </c>
      <c r="E92" s="73" t="s">
        <v>10</v>
      </c>
      <c r="F92" s="73">
        <v>1</v>
      </c>
      <c r="G92" s="75">
        <v>17</v>
      </c>
      <c r="H92" s="75">
        <f t="shared" ref="H92:H98" si="8">G92*F92</f>
        <v>17</v>
      </c>
      <c r="I92" s="73"/>
    </row>
    <row r="93" ht="25" customHeight="1" spans="1:9">
      <c r="A93" s="72"/>
      <c r="B93" s="73"/>
      <c r="C93" s="73" t="s">
        <v>48</v>
      </c>
      <c r="D93" s="74" t="s">
        <v>49</v>
      </c>
      <c r="E93" s="73" t="s">
        <v>10</v>
      </c>
      <c r="F93" s="73">
        <v>1</v>
      </c>
      <c r="G93" s="75">
        <v>20</v>
      </c>
      <c r="H93" s="75">
        <f t="shared" si="8"/>
        <v>20</v>
      </c>
      <c r="I93" s="73"/>
    </row>
    <row r="94" ht="25" customHeight="1" spans="1:9">
      <c r="A94" s="72"/>
      <c r="B94" s="73"/>
      <c r="C94" s="73" t="s">
        <v>50</v>
      </c>
      <c r="D94" s="74" t="s">
        <v>51</v>
      </c>
      <c r="E94" s="73" t="s">
        <v>10</v>
      </c>
      <c r="F94" s="73">
        <v>1</v>
      </c>
      <c r="G94" s="75">
        <v>6</v>
      </c>
      <c r="H94" s="75">
        <f t="shared" si="8"/>
        <v>6</v>
      </c>
      <c r="I94" s="73"/>
    </row>
    <row r="95" ht="25" customHeight="1" spans="1:9">
      <c r="A95" s="72"/>
      <c r="B95" s="73"/>
      <c r="C95" s="73" t="s">
        <v>52</v>
      </c>
      <c r="D95" s="74" t="s">
        <v>53</v>
      </c>
      <c r="E95" s="73" t="s">
        <v>54</v>
      </c>
      <c r="F95" s="75">
        <v>3.5161472</v>
      </c>
      <c r="G95" s="75">
        <v>4.18604651162791</v>
      </c>
      <c r="H95" s="75">
        <f t="shared" si="8"/>
        <v>14.7187557209302</v>
      </c>
      <c r="I95" s="75" t="s">
        <v>55</v>
      </c>
    </row>
    <row r="96" ht="25" customHeight="1" spans="1:9">
      <c r="A96" s="72"/>
      <c r="B96" s="73"/>
      <c r="C96" s="73"/>
      <c r="D96" s="74" t="s">
        <v>56</v>
      </c>
      <c r="E96" s="73" t="s">
        <v>54</v>
      </c>
      <c r="F96" s="75">
        <v>1.743672</v>
      </c>
      <c r="G96" s="75">
        <v>4.18604651162791</v>
      </c>
      <c r="H96" s="75">
        <f t="shared" si="8"/>
        <v>7.29909209302326</v>
      </c>
      <c r="I96" s="75" t="s">
        <v>55</v>
      </c>
    </row>
    <row r="97" ht="25" customHeight="1" spans="1:9">
      <c r="A97" s="72"/>
      <c r="B97" s="73"/>
      <c r="C97" s="73"/>
      <c r="D97" s="74" t="s">
        <v>57</v>
      </c>
      <c r="E97" s="73" t="s">
        <v>54</v>
      </c>
      <c r="F97" s="75">
        <v>2.55568413538462</v>
      </c>
      <c r="G97" s="75">
        <v>4.18604651162791</v>
      </c>
      <c r="H97" s="75">
        <f t="shared" si="8"/>
        <v>10.6982126597496</v>
      </c>
      <c r="I97" s="75" t="s">
        <v>55</v>
      </c>
    </row>
    <row r="98" ht="25" customHeight="1" spans="1:9">
      <c r="A98" s="72"/>
      <c r="B98" s="73"/>
      <c r="C98" s="73"/>
      <c r="D98" s="74" t="s">
        <v>58</v>
      </c>
      <c r="E98" s="73" t="s">
        <v>54</v>
      </c>
      <c r="F98" s="75">
        <v>1.03004883692308</v>
      </c>
      <c r="G98" s="75">
        <v>16.7441860465116</v>
      </c>
      <c r="H98" s="75">
        <f t="shared" si="8"/>
        <v>17.2473293624329</v>
      </c>
      <c r="I98" s="75"/>
    </row>
    <row r="99" ht="25" customHeight="1" spans="1:9">
      <c r="A99" s="72"/>
      <c r="B99" s="73"/>
      <c r="C99" s="73"/>
      <c r="D99" s="74" t="s">
        <v>59</v>
      </c>
      <c r="E99" s="73"/>
      <c r="F99" s="73"/>
      <c r="G99" s="75"/>
      <c r="H99" s="75">
        <f>SUM(H95:H98)</f>
        <v>49.963389836136</v>
      </c>
      <c r="I99" s="73"/>
    </row>
    <row r="100" ht="25" customHeight="1" spans="1:9">
      <c r="A100" s="72"/>
      <c r="B100" s="73"/>
      <c r="C100" s="73" t="s">
        <v>60</v>
      </c>
      <c r="D100" s="74" t="s">
        <v>61</v>
      </c>
      <c r="E100" s="73" t="s">
        <v>62</v>
      </c>
      <c r="F100" s="75">
        <v>3.2</v>
      </c>
      <c r="G100" s="75">
        <v>0.8</v>
      </c>
      <c r="H100" s="75">
        <f t="shared" ref="H100:H104" si="9">G100*F100</f>
        <v>2.56</v>
      </c>
      <c r="I100" s="75" t="s">
        <v>55</v>
      </c>
    </row>
    <row r="101" ht="25" customHeight="1" spans="1:9">
      <c r="A101" s="72"/>
      <c r="B101" s="73"/>
      <c r="C101" s="73"/>
      <c r="D101" s="74" t="s">
        <v>63</v>
      </c>
      <c r="E101" s="73" t="s">
        <v>64</v>
      </c>
      <c r="F101" s="75">
        <v>1.2</v>
      </c>
      <c r="G101" s="75">
        <v>1.5</v>
      </c>
      <c r="H101" s="75">
        <f t="shared" si="9"/>
        <v>1.8</v>
      </c>
      <c r="I101" s="75" t="s">
        <v>55</v>
      </c>
    </row>
    <row r="102" ht="25" customHeight="1" spans="1:9">
      <c r="A102" s="72"/>
      <c r="B102" s="73"/>
      <c r="C102" s="73"/>
      <c r="D102" s="74" t="s">
        <v>65</v>
      </c>
      <c r="E102" s="73" t="s">
        <v>62</v>
      </c>
      <c r="F102" s="75">
        <v>0.8</v>
      </c>
      <c r="G102" s="75">
        <v>0.7</v>
      </c>
      <c r="H102" s="75">
        <f t="shared" si="9"/>
        <v>0.56</v>
      </c>
      <c r="I102" s="73"/>
    </row>
    <row r="103" ht="25" customHeight="1" spans="1:9">
      <c r="A103" s="72"/>
      <c r="B103" s="73"/>
      <c r="C103" s="73"/>
      <c r="D103" s="74" t="s">
        <v>66</v>
      </c>
      <c r="E103" s="73" t="s">
        <v>62</v>
      </c>
      <c r="F103" s="75">
        <v>2</v>
      </c>
      <c r="G103" s="75">
        <v>1</v>
      </c>
      <c r="H103" s="75">
        <f t="shared" si="9"/>
        <v>2</v>
      </c>
      <c r="I103" s="73"/>
    </row>
    <row r="104" ht="25" customHeight="1" spans="1:9">
      <c r="A104" s="72"/>
      <c r="B104" s="73"/>
      <c r="C104" s="73"/>
      <c r="D104" s="74" t="s">
        <v>67</v>
      </c>
      <c r="E104" s="73" t="s">
        <v>10</v>
      </c>
      <c r="F104" s="75">
        <v>1</v>
      </c>
      <c r="G104" s="75">
        <v>2</v>
      </c>
      <c r="H104" s="75">
        <f t="shared" si="9"/>
        <v>2</v>
      </c>
      <c r="I104" s="73" t="s">
        <v>68</v>
      </c>
    </row>
    <row r="105" ht="25" customHeight="1" spans="1:9">
      <c r="A105" s="72"/>
      <c r="B105" s="73"/>
      <c r="C105" s="73"/>
      <c r="D105" s="74" t="s">
        <v>59</v>
      </c>
      <c r="E105" s="74"/>
      <c r="F105" s="73"/>
      <c r="G105" s="75"/>
      <c r="H105" s="75">
        <f>SUM(H100:H104)</f>
        <v>8.92</v>
      </c>
      <c r="I105" s="73"/>
    </row>
    <row r="106" ht="25" customHeight="1" spans="1:9">
      <c r="A106" s="72"/>
      <c r="B106" s="73"/>
      <c r="C106" s="73" t="s">
        <v>69</v>
      </c>
      <c r="D106" s="74" t="s">
        <v>70</v>
      </c>
      <c r="E106" s="73" t="s">
        <v>10</v>
      </c>
      <c r="F106" s="76">
        <v>1</v>
      </c>
      <c r="G106" s="77">
        <v>0.1</v>
      </c>
      <c r="H106" s="75">
        <f>(H92+H93+H94+H99+H105)*G106</f>
        <v>10.1883389836136</v>
      </c>
      <c r="I106" s="73"/>
    </row>
    <row r="107" ht="25" customHeight="1" spans="1:9">
      <c r="A107" s="72"/>
      <c r="B107" s="73"/>
      <c r="C107" s="78" t="s">
        <v>71</v>
      </c>
      <c r="D107" s="79" t="s">
        <v>72</v>
      </c>
      <c r="E107" s="78"/>
      <c r="F107" s="80"/>
      <c r="G107" s="81"/>
      <c r="H107" s="81">
        <f>H92+H93+H94+H99+H105+H106</f>
        <v>112.07172881975</v>
      </c>
      <c r="I107" s="80"/>
    </row>
    <row r="108" ht="25" customHeight="1" spans="1:9">
      <c r="A108" s="72"/>
      <c r="B108" s="73"/>
      <c r="C108" s="82" t="s">
        <v>73</v>
      </c>
      <c r="D108" s="83" t="s">
        <v>74</v>
      </c>
      <c r="E108" s="82" t="s">
        <v>10</v>
      </c>
      <c r="F108" s="82"/>
      <c r="G108" s="84"/>
      <c r="H108" s="84">
        <f>H99+H105</f>
        <v>58.883389836136</v>
      </c>
      <c r="I108" s="82"/>
    </row>
    <row r="109" ht="25" customHeight="1" spans="1:9">
      <c r="A109" s="72"/>
      <c r="B109" s="73"/>
      <c r="C109" s="82"/>
      <c r="D109" s="83" t="s">
        <v>75</v>
      </c>
      <c r="E109" s="82" t="s">
        <v>10</v>
      </c>
      <c r="F109" s="82"/>
      <c r="G109" s="82"/>
      <c r="H109" s="84">
        <f>H92+H93+H94+H106</f>
        <v>53.1883389836136</v>
      </c>
      <c r="I109" s="82"/>
    </row>
    <row r="110" ht="25" customHeight="1" spans="1:9">
      <c r="A110" s="85" t="s">
        <v>76</v>
      </c>
      <c r="B110" s="85"/>
      <c r="C110" s="85"/>
      <c r="D110" s="85"/>
      <c r="E110" s="85"/>
      <c r="F110" s="85"/>
      <c r="G110" s="85"/>
      <c r="H110" s="85"/>
      <c r="I110" s="85"/>
    </row>
    <row r="111" ht="30" customHeight="1" spans="1:9">
      <c r="A111" s="70" t="s">
        <v>82</v>
      </c>
      <c r="B111" s="70"/>
      <c r="C111" s="70"/>
      <c r="D111" s="70"/>
      <c r="E111" s="70"/>
      <c r="F111" s="70"/>
      <c r="G111" s="70"/>
      <c r="H111" s="70"/>
      <c r="I111" s="70"/>
    </row>
    <row r="112" ht="25" customHeight="1" spans="1:9">
      <c r="A112" s="71" t="s">
        <v>1</v>
      </c>
      <c r="B112" s="71" t="s">
        <v>39</v>
      </c>
      <c r="C112" s="71" t="s">
        <v>40</v>
      </c>
      <c r="D112" s="71"/>
      <c r="E112" s="71"/>
      <c r="F112" s="71"/>
      <c r="G112" s="71"/>
      <c r="H112" s="71"/>
      <c r="I112" s="71"/>
    </row>
    <row r="113" ht="25" customHeight="1" spans="1:9">
      <c r="A113" s="71"/>
      <c r="B113" s="71"/>
      <c r="C113" s="71" t="s">
        <v>41</v>
      </c>
      <c r="D113" s="71"/>
      <c r="E113" s="71" t="s">
        <v>3</v>
      </c>
      <c r="F113" s="71" t="s">
        <v>42</v>
      </c>
      <c r="G113" s="71" t="s">
        <v>43</v>
      </c>
      <c r="H113" s="71" t="s">
        <v>44</v>
      </c>
      <c r="I113" s="71" t="s">
        <v>8</v>
      </c>
    </row>
    <row r="114" ht="25" customHeight="1" spans="1:9">
      <c r="A114" s="72">
        <v>7</v>
      </c>
      <c r="B114" s="73" t="s">
        <v>17</v>
      </c>
      <c r="C114" s="73" t="s">
        <v>46</v>
      </c>
      <c r="D114" s="74" t="s">
        <v>47</v>
      </c>
      <c r="E114" s="73" t="s">
        <v>10</v>
      </c>
      <c r="F114" s="73">
        <v>1</v>
      </c>
      <c r="G114" s="75">
        <v>17</v>
      </c>
      <c r="H114" s="75">
        <f t="shared" ref="H114:H119" si="10">G114*F114</f>
        <v>17</v>
      </c>
      <c r="I114" s="73"/>
    </row>
    <row r="115" ht="25" customHeight="1" spans="1:9">
      <c r="A115" s="72"/>
      <c r="B115" s="73"/>
      <c r="C115" s="73" t="s">
        <v>48</v>
      </c>
      <c r="D115" s="74" t="s">
        <v>49</v>
      </c>
      <c r="E115" s="73" t="s">
        <v>10</v>
      </c>
      <c r="F115" s="73">
        <v>1</v>
      </c>
      <c r="G115" s="75">
        <v>20</v>
      </c>
      <c r="H115" s="75">
        <f t="shared" si="10"/>
        <v>20</v>
      </c>
      <c r="I115" s="73"/>
    </row>
    <row r="116" ht="25" customHeight="1" spans="1:9">
      <c r="A116" s="72"/>
      <c r="B116" s="73"/>
      <c r="C116" s="73" t="s">
        <v>50</v>
      </c>
      <c r="D116" s="74" t="s">
        <v>51</v>
      </c>
      <c r="E116" s="73" t="s">
        <v>10</v>
      </c>
      <c r="F116" s="73">
        <v>1</v>
      </c>
      <c r="G116" s="75">
        <v>6</v>
      </c>
      <c r="H116" s="75">
        <f t="shared" si="10"/>
        <v>6</v>
      </c>
      <c r="I116" s="73"/>
    </row>
    <row r="117" ht="25" customHeight="1" spans="1:9">
      <c r="A117" s="72"/>
      <c r="B117" s="73"/>
      <c r="C117" s="73" t="s">
        <v>52</v>
      </c>
      <c r="D117" s="74" t="s">
        <v>83</v>
      </c>
      <c r="E117" s="73" t="s">
        <v>54</v>
      </c>
      <c r="F117" s="75">
        <v>1.42302631578948</v>
      </c>
      <c r="G117" s="75">
        <v>4.18604651162791</v>
      </c>
      <c r="H117" s="75">
        <f t="shared" si="10"/>
        <v>5.95685434516527</v>
      </c>
      <c r="I117" s="75" t="s">
        <v>55</v>
      </c>
    </row>
    <row r="118" ht="25" customHeight="1" spans="1:9">
      <c r="A118" s="72"/>
      <c r="B118" s="73"/>
      <c r="C118" s="73"/>
      <c r="D118" s="74" t="s">
        <v>84</v>
      </c>
      <c r="E118" s="73" t="s">
        <v>54</v>
      </c>
      <c r="F118" s="75">
        <v>2.08731666666667</v>
      </c>
      <c r="G118" s="75">
        <v>4.18604651162791</v>
      </c>
      <c r="H118" s="75">
        <f t="shared" si="10"/>
        <v>8.73760465116281</v>
      </c>
      <c r="I118" s="75" t="s">
        <v>55</v>
      </c>
    </row>
    <row r="119" ht="25" customHeight="1" spans="1:9">
      <c r="A119" s="72"/>
      <c r="B119" s="73"/>
      <c r="C119" s="73"/>
      <c r="D119" s="74" t="s">
        <v>58</v>
      </c>
      <c r="E119" s="73" t="s">
        <v>54</v>
      </c>
      <c r="F119" s="75">
        <v>0.487863157894736</v>
      </c>
      <c r="G119" s="75">
        <v>16.7441860465116</v>
      </c>
      <c r="H119" s="75">
        <f t="shared" si="10"/>
        <v>8.16887148102813</v>
      </c>
      <c r="I119" s="75"/>
    </row>
    <row r="120" ht="25" customHeight="1" spans="1:9">
      <c r="A120" s="72"/>
      <c r="B120" s="73"/>
      <c r="C120" s="73"/>
      <c r="D120" s="74" t="s">
        <v>59</v>
      </c>
      <c r="E120" s="73"/>
      <c r="F120" s="73"/>
      <c r="G120" s="75"/>
      <c r="H120" s="75">
        <f>SUM(H117:H119)</f>
        <v>22.8633304773562</v>
      </c>
      <c r="I120" s="73"/>
    </row>
    <row r="121" ht="25" customHeight="1" spans="1:9">
      <c r="A121" s="72"/>
      <c r="B121" s="73"/>
      <c r="C121" s="73" t="s">
        <v>60</v>
      </c>
      <c r="D121" s="74" t="s">
        <v>61</v>
      </c>
      <c r="E121" s="73" t="s">
        <v>62</v>
      </c>
      <c r="F121" s="75">
        <v>3.50877192982456</v>
      </c>
      <c r="G121" s="75">
        <v>0.8</v>
      </c>
      <c r="H121" s="75">
        <f t="shared" ref="H121:H125" si="11">G121*F121</f>
        <v>2.80701754385965</v>
      </c>
      <c r="I121" s="75" t="s">
        <v>55</v>
      </c>
    </row>
    <row r="122" ht="25" customHeight="1" spans="1:9">
      <c r="A122" s="72"/>
      <c r="B122" s="73"/>
      <c r="C122" s="73"/>
      <c r="D122" s="74" t="s">
        <v>63</v>
      </c>
      <c r="E122" s="73" t="s">
        <v>64</v>
      </c>
      <c r="F122" s="75">
        <v>1.40350877192982</v>
      </c>
      <c r="G122" s="75">
        <v>1.5</v>
      </c>
      <c r="H122" s="75">
        <f t="shared" si="11"/>
        <v>2.10526315789473</v>
      </c>
      <c r="I122" s="75" t="s">
        <v>55</v>
      </c>
    </row>
    <row r="123" ht="25" customHeight="1" spans="1:9">
      <c r="A123" s="72"/>
      <c r="B123" s="73"/>
      <c r="C123" s="73"/>
      <c r="D123" s="74" t="s">
        <v>65</v>
      </c>
      <c r="E123" s="73" t="s">
        <v>62</v>
      </c>
      <c r="F123" s="75">
        <v>0.701754385964912</v>
      </c>
      <c r="G123" s="75">
        <v>0.7</v>
      </c>
      <c r="H123" s="75">
        <f t="shared" si="11"/>
        <v>0.491228070175438</v>
      </c>
      <c r="I123" s="73"/>
    </row>
    <row r="124" ht="25" customHeight="1" spans="1:9">
      <c r="A124" s="72"/>
      <c r="B124" s="73"/>
      <c r="C124" s="73"/>
      <c r="D124" s="74" t="s">
        <v>66</v>
      </c>
      <c r="E124" s="73" t="s">
        <v>62</v>
      </c>
      <c r="F124" s="75">
        <v>2.10526315789474</v>
      </c>
      <c r="G124" s="75">
        <v>1</v>
      </c>
      <c r="H124" s="75">
        <f t="shared" si="11"/>
        <v>2.10526315789474</v>
      </c>
      <c r="I124" s="73"/>
    </row>
    <row r="125" ht="25" customHeight="1" spans="1:9">
      <c r="A125" s="72"/>
      <c r="B125" s="73"/>
      <c r="C125" s="73"/>
      <c r="D125" s="74" t="s">
        <v>67</v>
      </c>
      <c r="E125" s="73" t="s">
        <v>10</v>
      </c>
      <c r="F125" s="75">
        <v>1</v>
      </c>
      <c r="G125" s="75">
        <v>2</v>
      </c>
      <c r="H125" s="75">
        <f t="shared" si="11"/>
        <v>2</v>
      </c>
      <c r="I125" s="73" t="s">
        <v>68</v>
      </c>
    </row>
    <row r="126" ht="25" customHeight="1" spans="1:9">
      <c r="A126" s="72"/>
      <c r="B126" s="73"/>
      <c r="C126" s="73"/>
      <c r="D126" s="74" t="s">
        <v>59</v>
      </c>
      <c r="E126" s="74"/>
      <c r="F126" s="73"/>
      <c r="G126" s="75"/>
      <c r="H126" s="75">
        <f>SUM(H121:H125)</f>
        <v>9.50877192982456</v>
      </c>
      <c r="I126" s="73"/>
    </row>
    <row r="127" ht="25" customHeight="1" spans="1:9">
      <c r="A127" s="72"/>
      <c r="B127" s="73"/>
      <c r="C127" s="73" t="s">
        <v>69</v>
      </c>
      <c r="D127" s="74" t="s">
        <v>70</v>
      </c>
      <c r="E127" s="73" t="s">
        <v>10</v>
      </c>
      <c r="F127" s="76">
        <v>1</v>
      </c>
      <c r="G127" s="77">
        <v>0.1</v>
      </c>
      <c r="H127" s="75">
        <f>(+H116+H114+H115+H120+H126)*G127</f>
        <v>7.53721024071808</v>
      </c>
      <c r="I127" s="73"/>
    </row>
    <row r="128" ht="25" customHeight="1" spans="1:9">
      <c r="A128" s="72"/>
      <c r="B128" s="73"/>
      <c r="C128" s="78" t="s">
        <v>71</v>
      </c>
      <c r="D128" s="79" t="s">
        <v>72</v>
      </c>
      <c r="E128" s="78"/>
      <c r="F128" s="80"/>
      <c r="G128" s="81"/>
      <c r="H128" s="81">
        <f>H114+H115+H116+H120+H126+H127</f>
        <v>82.9093126478989</v>
      </c>
      <c r="I128" s="80"/>
    </row>
    <row r="129" ht="25" customHeight="1" spans="1:9">
      <c r="A129" s="72"/>
      <c r="B129" s="73"/>
      <c r="C129" s="82" t="s">
        <v>73</v>
      </c>
      <c r="D129" s="83" t="s">
        <v>74</v>
      </c>
      <c r="E129" s="82" t="s">
        <v>10</v>
      </c>
      <c r="F129" s="82"/>
      <c r="G129" s="84"/>
      <c r="H129" s="84">
        <f>H120+H126</f>
        <v>32.3721024071808</v>
      </c>
      <c r="I129" s="82"/>
    </row>
    <row r="130" ht="25" customHeight="1" spans="1:9">
      <c r="A130" s="72"/>
      <c r="B130" s="73"/>
      <c r="C130" s="82"/>
      <c r="D130" s="83" t="s">
        <v>75</v>
      </c>
      <c r="E130" s="82" t="s">
        <v>10</v>
      </c>
      <c r="F130" s="82"/>
      <c r="G130" s="82"/>
      <c r="H130" s="84">
        <f>H114+H115+H116+H127</f>
        <v>50.5372102407181</v>
      </c>
      <c r="I130" s="82"/>
    </row>
    <row r="131" ht="25" customHeight="1" spans="1:9">
      <c r="A131" s="85" t="s">
        <v>76</v>
      </c>
      <c r="B131" s="85"/>
      <c r="C131" s="85"/>
      <c r="D131" s="85"/>
      <c r="E131" s="85"/>
      <c r="F131" s="85"/>
      <c r="G131" s="85"/>
      <c r="H131" s="85"/>
      <c r="I131" s="85"/>
    </row>
    <row r="132" ht="30" customHeight="1" spans="1:9">
      <c r="A132" s="70" t="s">
        <v>85</v>
      </c>
      <c r="B132" s="70"/>
      <c r="C132" s="70"/>
      <c r="D132" s="70"/>
      <c r="E132" s="70"/>
      <c r="F132" s="70"/>
      <c r="G132" s="70"/>
      <c r="H132" s="70"/>
      <c r="I132" s="70"/>
    </row>
    <row r="133" ht="25" customHeight="1" spans="1:9">
      <c r="A133" s="71" t="s">
        <v>1</v>
      </c>
      <c r="B133" s="71" t="s">
        <v>39</v>
      </c>
      <c r="C133" s="71" t="s">
        <v>40</v>
      </c>
      <c r="D133" s="71"/>
      <c r="E133" s="71"/>
      <c r="F133" s="71"/>
      <c r="G133" s="71"/>
      <c r="H133" s="71"/>
      <c r="I133" s="71"/>
    </row>
    <row r="134" ht="25" customHeight="1" spans="1:9">
      <c r="A134" s="71"/>
      <c r="B134" s="71"/>
      <c r="C134" s="71" t="s">
        <v>41</v>
      </c>
      <c r="D134" s="71"/>
      <c r="E134" s="71" t="s">
        <v>3</v>
      </c>
      <c r="F134" s="71" t="s">
        <v>42</v>
      </c>
      <c r="G134" s="71" t="s">
        <v>43</v>
      </c>
      <c r="H134" s="71" t="s">
        <v>44</v>
      </c>
      <c r="I134" s="71" t="s">
        <v>8</v>
      </c>
    </row>
    <row r="135" ht="25" customHeight="1" spans="1:9">
      <c r="A135" s="72">
        <v>7</v>
      </c>
      <c r="B135" s="73" t="s">
        <v>17</v>
      </c>
      <c r="C135" s="73" t="s">
        <v>46</v>
      </c>
      <c r="D135" s="74" t="s">
        <v>47</v>
      </c>
      <c r="E135" s="73" t="s">
        <v>10</v>
      </c>
      <c r="F135" s="73">
        <v>1</v>
      </c>
      <c r="G135" s="75">
        <v>17</v>
      </c>
      <c r="H135" s="75">
        <f t="shared" ref="H135:H140" si="12">G135*F135</f>
        <v>17</v>
      </c>
      <c r="I135" s="73"/>
    </row>
    <row r="136" ht="25" customHeight="1" spans="1:9">
      <c r="A136" s="72"/>
      <c r="B136" s="73"/>
      <c r="C136" s="73" t="s">
        <v>48</v>
      </c>
      <c r="D136" s="74" t="s">
        <v>49</v>
      </c>
      <c r="E136" s="73" t="s">
        <v>10</v>
      </c>
      <c r="F136" s="73">
        <v>1</v>
      </c>
      <c r="G136" s="75">
        <v>20</v>
      </c>
      <c r="H136" s="75">
        <f t="shared" si="12"/>
        <v>20</v>
      </c>
      <c r="I136" s="73"/>
    </row>
    <row r="137" ht="25" customHeight="1" spans="1:9">
      <c r="A137" s="72"/>
      <c r="B137" s="73"/>
      <c r="C137" s="73" t="s">
        <v>50</v>
      </c>
      <c r="D137" s="74" t="s">
        <v>51</v>
      </c>
      <c r="E137" s="73" t="s">
        <v>10</v>
      </c>
      <c r="F137" s="73">
        <v>1</v>
      </c>
      <c r="G137" s="75">
        <v>6</v>
      </c>
      <c r="H137" s="75">
        <f t="shared" si="12"/>
        <v>6</v>
      </c>
      <c r="I137" s="73"/>
    </row>
    <row r="138" ht="25" customHeight="1" spans="1:9">
      <c r="A138" s="72"/>
      <c r="B138" s="73"/>
      <c r="C138" s="73" t="s">
        <v>52</v>
      </c>
      <c r="D138" s="74" t="s">
        <v>83</v>
      </c>
      <c r="E138" s="73" t="s">
        <v>54</v>
      </c>
      <c r="F138" s="75">
        <v>1.86513157894736</v>
      </c>
      <c r="G138" s="75">
        <v>4.18604651162791</v>
      </c>
      <c r="H138" s="75">
        <f t="shared" si="12"/>
        <v>7.80752753977965</v>
      </c>
      <c r="I138" s="75" t="s">
        <v>55</v>
      </c>
    </row>
    <row r="139" ht="25" customHeight="1" spans="1:9">
      <c r="A139" s="72"/>
      <c r="B139" s="73"/>
      <c r="C139" s="73"/>
      <c r="D139" s="74" t="s">
        <v>84</v>
      </c>
      <c r="E139" s="73" t="s">
        <v>54</v>
      </c>
      <c r="F139" s="75">
        <v>3.54156228070175</v>
      </c>
      <c r="G139" s="75">
        <v>4.18604651162791</v>
      </c>
      <c r="H139" s="75">
        <f t="shared" si="12"/>
        <v>14.8251444308445</v>
      </c>
      <c r="I139" s="75" t="s">
        <v>55</v>
      </c>
    </row>
    <row r="140" ht="25" customHeight="1" spans="1:9">
      <c r="A140" s="72"/>
      <c r="B140" s="73"/>
      <c r="C140" s="73"/>
      <c r="D140" s="74" t="s">
        <v>58</v>
      </c>
      <c r="E140" s="73" t="s">
        <v>54</v>
      </c>
      <c r="F140" s="75">
        <v>0.747231578947369</v>
      </c>
      <c r="G140" s="75">
        <v>16.7441860465116</v>
      </c>
      <c r="H140" s="75">
        <f t="shared" si="12"/>
        <v>12.5117845777234</v>
      </c>
      <c r="I140" s="75"/>
    </row>
    <row r="141" ht="25" customHeight="1" spans="1:9">
      <c r="A141" s="72"/>
      <c r="B141" s="73"/>
      <c r="C141" s="73"/>
      <c r="D141" s="74" t="s">
        <v>59</v>
      </c>
      <c r="E141" s="73"/>
      <c r="F141" s="73"/>
      <c r="G141" s="75"/>
      <c r="H141" s="75">
        <f>SUM(H138:H140)</f>
        <v>35.1444565483476</v>
      </c>
      <c r="I141" s="73"/>
    </row>
    <row r="142" ht="25" customHeight="1" spans="1:9">
      <c r="A142" s="72"/>
      <c r="B142" s="73"/>
      <c r="C142" s="73" t="s">
        <v>60</v>
      </c>
      <c r="D142" s="74" t="s">
        <v>61</v>
      </c>
      <c r="E142" s="73" t="s">
        <v>62</v>
      </c>
      <c r="F142" s="75">
        <v>3.50877192982456</v>
      </c>
      <c r="G142" s="75">
        <v>0.8</v>
      </c>
      <c r="H142" s="75">
        <f t="shared" ref="H142:H146" si="13">G142*F142</f>
        <v>2.80701754385965</v>
      </c>
      <c r="I142" s="75" t="s">
        <v>55</v>
      </c>
    </row>
    <row r="143" ht="25" customHeight="1" spans="1:9">
      <c r="A143" s="72"/>
      <c r="B143" s="73"/>
      <c r="C143" s="73"/>
      <c r="D143" s="74" t="s">
        <v>63</v>
      </c>
      <c r="E143" s="73" t="s">
        <v>64</v>
      </c>
      <c r="F143" s="75">
        <v>1.40350877192982</v>
      </c>
      <c r="G143" s="75">
        <v>1.5</v>
      </c>
      <c r="H143" s="75">
        <f t="shared" si="13"/>
        <v>2.10526315789473</v>
      </c>
      <c r="I143" s="75" t="s">
        <v>55</v>
      </c>
    </row>
    <row r="144" ht="25" customHeight="1" spans="1:9">
      <c r="A144" s="72"/>
      <c r="B144" s="73"/>
      <c r="C144" s="73"/>
      <c r="D144" s="74" t="s">
        <v>65</v>
      </c>
      <c r="E144" s="73" t="s">
        <v>62</v>
      </c>
      <c r="F144" s="75">
        <v>0.701754385964912</v>
      </c>
      <c r="G144" s="75">
        <v>0.7</v>
      </c>
      <c r="H144" s="75">
        <f t="shared" si="13"/>
        <v>0.491228070175438</v>
      </c>
      <c r="I144" s="73"/>
    </row>
    <row r="145" ht="25" customHeight="1" spans="1:9">
      <c r="A145" s="72"/>
      <c r="B145" s="73"/>
      <c r="C145" s="73"/>
      <c r="D145" s="74" t="s">
        <v>66</v>
      </c>
      <c r="E145" s="73" t="s">
        <v>62</v>
      </c>
      <c r="F145" s="75">
        <v>2.10526315789474</v>
      </c>
      <c r="G145" s="75">
        <v>1</v>
      </c>
      <c r="H145" s="75">
        <f t="shared" si="13"/>
        <v>2.10526315789474</v>
      </c>
      <c r="I145" s="73"/>
    </row>
    <row r="146" ht="25" customHeight="1" spans="1:9">
      <c r="A146" s="72"/>
      <c r="B146" s="73"/>
      <c r="C146" s="73"/>
      <c r="D146" s="74" t="s">
        <v>67</v>
      </c>
      <c r="E146" s="73" t="s">
        <v>10</v>
      </c>
      <c r="F146" s="75">
        <v>1</v>
      </c>
      <c r="G146" s="75">
        <v>2</v>
      </c>
      <c r="H146" s="75">
        <f t="shared" si="13"/>
        <v>2</v>
      </c>
      <c r="I146" s="73" t="s">
        <v>68</v>
      </c>
    </row>
    <row r="147" ht="25" customHeight="1" spans="1:9">
      <c r="A147" s="72"/>
      <c r="B147" s="73"/>
      <c r="C147" s="73"/>
      <c r="D147" s="74" t="s">
        <v>59</v>
      </c>
      <c r="E147" s="74"/>
      <c r="F147" s="73"/>
      <c r="G147" s="75"/>
      <c r="H147" s="75">
        <f>SUM(H142:H146)</f>
        <v>9.50877192982456</v>
      </c>
      <c r="I147" s="73"/>
    </row>
    <row r="148" ht="25" customHeight="1" spans="1:9">
      <c r="A148" s="72"/>
      <c r="B148" s="73"/>
      <c r="C148" s="73" t="s">
        <v>69</v>
      </c>
      <c r="D148" s="74" t="s">
        <v>70</v>
      </c>
      <c r="E148" s="73" t="s">
        <v>10</v>
      </c>
      <c r="F148" s="76">
        <v>1</v>
      </c>
      <c r="G148" s="77">
        <v>0.1</v>
      </c>
      <c r="H148" s="75">
        <f>(+H137+H135+H136+H141+H147)*G148</f>
        <v>8.76532284781721</v>
      </c>
      <c r="I148" s="73"/>
    </row>
    <row r="149" ht="25" customHeight="1" spans="1:9">
      <c r="A149" s="72"/>
      <c r="B149" s="73"/>
      <c r="C149" s="78" t="s">
        <v>71</v>
      </c>
      <c r="D149" s="79" t="s">
        <v>72</v>
      </c>
      <c r="E149" s="78"/>
      <c r="F149" s="80"/>
      <c r="G149" s="81"/>
      <c r="H149" s="81">
        <f>H135+H136+H137+H141+H147+H148</f>
        <v>96.4185513259893</v>
      </c>
      <c r="I149" s="80"/>
    </row>
    <row r="150" ht="25" customHeight="1" spans="1:9">
      <c r="A150" s="72"/>
      <c r="B150" s="73"/>
      <c r="C150" s="82" t="s">
        <v>73</v>
      </c>
      <c r="D150" s="83" t="s">
        <v>74</v>
      </c>
      <c r="E150" s="82" t="s">
        <v>10</v>
      </c>
      <c r="F150" s="82"/>
      <c r="G150" s="84"/>
      <c r="H150" s="84">
        <f>H141+H147</f>
        <v>44.6532284781721</v>
      </c>
      <c r="I150" s="82"/>
    </row>
    <row r="151" ht="25" customHeight="1" spans="1:9">
      <c r="A151" s="72"/>
      <c r="B151" s="73"/>
      <c r="C151" s="82"/>
      <c r="D151" s="83" t="s">
        <v>75</v>
      </c>
      <c r="E151" s="82" t="s">
        <v>10</v>
      </c>
      <c r="F151" s="82"/>
      <c r="G151" s="82"/>
      <c r="H151" s="84">
        <f>H135+H136+H137+H148</f>
        <v>51.7653228478172</v>
      </c>
      <c r="I151" s="82"/>
    </row>
    <row r="152" ht="25" customHeight="1" spans="1:9">
      <c r="A152" s="85" t="s">
        <v>76</v>
      </c>
      <c r="B152" s="85"/>
      <c r="C152" s="85"/>
      <c r="D152" s="85"/>
      <c r="E152" s="85"/>
      <c r="F152" s="85"/>
      <c r="G152" s="85"/>
      <c r="H152" s="85"/>
      <c r="I152" s="85"/>
    </row>
    <row r="153" ht="30" customHeight="1" spans="1:9">
      <c r="A153" s="70" t="s">
        <v>86</v>
      </c>
      <c r="B153" s="70"/>
      <c r="C153" s="70"/>
      <c r="D153" s="70"/>
      <c r="E153" s="70"/>
      <c r="F153" s="70"/>
      <c r="G153" s="70"/>
      <c r="H153" s="70"/>
      <c r="I153" s="70"/>
    </row>
    <row r="154" ht="25" customHeight="1" spans="1:9">
      <c r="A154" s="71" t="s">
        <v>1</v>
      </c>
      <c r="B154" s="71" t="s">
        <v>39</v>
      </c>
      <c r="C154" s="71" t="s">
        <v>40</v>
      </c>
      <c r="D154" s="71"/>
      <c r="E154" s="71"/>
      <c r="F154" s="71"/>
      <c r="G154" s="71"/>
      <c r="H154" s="71"/>
      <c r="I154" s="71"/>
    </row>
    <row r="155" ht="25" customHeight="1" spans="1:9">
      <c r="A155" s="71"/>
      <c r="B155" s="71"/>
      <c r="C155" s="71" t="s">
        <v>41</v>
      </c>
      <c r="D155" s="71"/>
      <c r="E155" s="71" t="s">
        <v>3</v>
      </c>
      <c r="F155" s="71" t="s">
        <v>42</v>
      </c>
      <c r="G155" s="71" t="s">
        <v>43</v>
      </c>
      <c r="H155" s="71" t="s">
        <v>44</v>
      </c>
      <c r="I155" s="71" t="s">
        <v>8</v>
      </c>
    </row>
    <row r="156" ht="25" customHeight="1" spans="1:9">
      <c r="A156" s="72">
        <v>7</v>
      </c>
      <c r="B156" s="73" t="s">
        <v>17</v>
      </c>
      <c r="C156" s="73" t="s">
        <v>46</v>
      </c>
      <c r="D156" s="74" t="s">
        <v>47</v>
      </c>
      <c r="E156" s="73" t="s">
        <v>10</v>
      </c>
      <c r="F156" s="73">
        <v>1</v>
      </c>
      <c r="G156" s="75">
        <v>17</v>
      </c>
      <c r="H156" s="75">
        <f t="shared" ref="H156:H161" si="14">G156*F156</f>
        <v>17</v>
      </c>
      <c r="I156" s="73"/>
    </row>
    <row r="157" ht="25" customHeight="1" spans="1:9">
      <c r="A157" s="72"/>
      <c r="B157" s="73"/>
      <c r="C157" s="73" t="s">
        <v>48</v>
      </c>
      <c r="D157" s="74" t="s">
        <v>49</v>
      </c>
      <c r="E157" s="73" t="s">
        <v>10</v>
      </c>
      <c r="F157" s="73">
        <v>1</v>
      </c>
      <c r="G157" s="75">
        <v>20</v>
      </c>
      <c r="H157" s="75">
        <f t="shared" si="14"/>
        <v>20</v>
      </c>
      <c r="I157" s="73"/>
    </row>
    <row r="158" ht="25" customHeight="1" spans="1:9">
      <c r="A158" s="72"/>
      <c r="B158" s="73"/>
      <c r="C158" s="73" t="s">
        <v>50</v>
      </c>
      <c r="D158" s="74" t="s">
        <v>51</v>
      </c>
      <c r="E158" s="73" t="s">
        <v>10</v>
      </c>
      <c r="F158" s="73">
        <v>1</v>
      </c>
      <c r="G158" s="75">
        <v>6</v>
      </c>
      <c r="H158" s="75">
        <f t="shared" si="14"/>
        <v>6</v>
      </c>
      <c r="I158" s="73"/>
    </row>
    <row r="159" ht="25" customHeight="1" spans="1:9">
      <c r="A159" s="72"/>
      <c r="B159" s="73"/>
      <c r="C159" s="73" t="s">
        <v>52</v>
      </c>
      <c r="D159" s="74" t="s">
        <v>83</v>
      </c>
      <c r="E159" s="73" t="s">
        <v>54</v>
      </c>
      <c r="F159" s="75">
        <v>1.97565789473684</v>
      </c>
      <c r="G159" s="75">
        <v>4.18604651162791</v>
      </c>
      <c r="H159" s="75">
        <f t="shared" si="14"/>
        <v>8.27019583843329</v>
      </c>
      <c r="I159" s="75" t="s">
        <v>55</v>
      </c>
    </row>
    <row r="160" ht="25" customHeight="1" spans="1:9">
      <c r="A160" s="72"/>
      <c r="B160" s="73"/>
      <c r="C160" s="73"/>
      <c r="D160" s="74" t="s">
        <v>84</v>
      </c>
      <c r="E160" s="73" t="s">
        <v>54</v>
      </c>
      <c r="F160" s="75">
        <v>3.90512368421053</v>
      </c>
      <c r="G160" s="75">
        <v>4.18604651162791</v>
      </c>
      <c r="H160" s="75">
        <f t="shared" si="14"/>
        <v>16.347029375765</v>
      </c>
      <c r="I160" s="75" t="s">
        <v>55</v>
      </c>
    </row>
    <row r="161" ht="25" customHeight="1" spans="1:9">
      <c r="A161" s="72"/>
      <c r="B161" s="73"/>
      <c r="C161" s="73"/>
      <c r="D161" s="74" t="s">
        <v>58</v>
      </c>
      <c r="E161" s="73" t="s">
        <v>54</v>
      </c>
      <c r="F161" s="75">
        <v>0.812073684210527</v>
      </c>
      <c r="G161" s="75">
        <v>16.7441860465116</v>
      </c>
      <c r="H161" s="75">
        <f t="shared" si="14"/>
        <v>13.5975128518972</v>
      </c>
      <c r="I161" s="75"/>
    </row>
    <row r="162" ht="25" customHeight="1" spans="1:9">
      <c r="A162" s="72"/>
      <c r="B162" s="73"/>
      <c r="C162" s="73"/>
      <c r="D162" s="74" t="s">
        <v>59</v>
      </c>
      <c r="E162" s="73"/>
      <c r="F162" s="73"/>
      <c r="G162" s="75"/>
      <c r="H162" s="75">
        <f>SUM(H159:H161)</f>
        <v>38.2147380660955</v>
      </c>
      <c r="I162" s="73"/>
    </row>
    <row r="163" ht="25" customHeight="1" spans="1:9">
      <c r="A163" s="72"/>
      <c r="B163" s="73"/>
      <c r="C163" s="73" t="s">
        <v>60</v>
      </c>
      <c r="D163" s="74" t="s">
        <v>61</v>
      </c>
      <c r="E163" s="73" t="s">
        <v>62</v>
      </c>
      <c r="F163" s="75">
        <v>3.50877192982456</v>
      </c>
      <c r="G163" s="75">
        <v>0.8</v>
      </c>
      <c r="H163" s="75">
        <f t="shared" ref="H163:H167" si="15">G163*F163</f>
        <v>2.80701754385965</v>
      </c>
      <c r="I163" s="75" t="s">
        <v>55</v>
      </c>
    </row>
    <row r="164" ht="25" customHeight="1" spans="1:9">
      <c r="A164" s="72"/>
      <c r="B164" s="73"/>
      <c r="C164" s="73"/>
      <c r="D164" s="74" t="s">
        <v>63</v>
      </c>
      <c r="E164" s="73" t="s">
        <v>64</v>
      </c>
      <c r="F164" s="75">
        <v>1.40350877192982</v>
      </c>
      <c r="G164" s="75">
        <v>1.5</v>
      </c>
      <c r="H164" s="75">
        <f t="shared" si="15"/>
        <v>2.10526315789473</v>
      </c>
      <c r="I164" s="75" t="s">
        <v>55</v>
      </c>
    </row>
    <row r="165" ht="25" customHeight="1" spans="1:9">
      <c r="A165" s="72"/>
      <c r="B165" s="73"/>
      <c r="C165" s="73"/>
      <c r="D165" s="74" t="s">
        <v>65</v>
      </c>
      <c r="E165" s="73" t="s">
        <v>62</v>
      </c>
      <c r="F165" s="75">
        <v>0.701754385964912</v>
      </c>
      <c r="G165" s="75">
        <v>0.7</v>
      </c>
      <c r="H165" s="75">
        <f t="shared" si="15"/>
        <v>0.491228070175438</v>
      </c>
      <c r="I165" s="73"/>
    </row>
    <row r="166" ht="25" customHeight="1" spans="1:9">
      <c r="A166" s="72"/>
      <c r="B166" s="73"/>
      <c r="C166" s="73"/>
      <c r="D166" s="74" t="s">
        <v>66</v>
      </c>
      <c r="E166" s="73" t="s">
        <v>62</v>
      </c>
      <c r="F166" s="75">
        <v>2.10526315789474</v>
      </c>
      <c r="G166" s="75">
        <v>1</v>
      </c>
      <c r="H166" s="75">
        <f t="shared" si="15"/>
        <v>2.10526315789474</v>
      </c>
      <c r="I166" s="73"/>
    </row>
    <row r="167" ht="25" customHeight="1" spans="1:9">
      <c r="A167" s="72"/>
      <c r="B167" s="73"/>
      <c r="C167" s="73"/>
      <c r="D167" s="74" t="s">
        <v>67</v>
      </c>
      <c r="E167" s="73" t="s">
        <v>10</v>
      </c>
      <c r="F167" s="75">
        <v>1</v>
      </c>
      <c r="G167" s="75">
        <v>2</v>
      </c>
      <c r="H167" s="75">
        <f t="shared" si="15"/>
        <v>2</v>
      </c>
      <c r="I167" s="73" t="s">
        <v>68</v>
      </c>
    </row>
    <row r="168" ht="25" customHeight="1" spans="1:9">
      <c r="A168" s="72"/>
      <c r="B168" s="73"/>
      <c r="C168" s="73"/>
      <c r="D168" s="74" t="s">
        <v>59</v>
      </c>
      <c r="E168" s="74"/>
      <c r="F168" s="73"/>
      <c r="G168" s="75"/>
      <c r="H168" s="75">
        <f>SUM(H163:H167)</f>
        <v>9.50877192982456</v>
      </c>
      <c r="I168" s="73"/>
    </row>
    <row r="169" ht="25" customHeight="1" spans="1:9">
      <c r="A169" s="72"/>
      <c r="B169" s="73"/>
      <c r="C169" s="73" t="s">
        <v>69</v>
      </c>
      <c r="D169" s="74" t="s">
        <v>70</v>
      </c>
      <c r="E169" s="73" t="s">
        <v>10</v>
      </c>
      <c r="F169" s="76">
        <v>1</v>
      </c>
      <c r="G169" s="77">
        <v>0.1</v>
      </c>
      <c r="H169" s="75">
        <f>(+H158+H156+H157+H162+H168)*G169</f>
        <v>9.07235099959201</v>
      </c>
      <c r="I169" s="73"/>
    </row>
    <row r="170" ht="25" customHeight="1" spans="1:9">
      <c r="A170" s="72"/>
      <c r="B170" s="73"/>
      <c r="C170" s="78" t="s">
        <v>71</v>
      </c>
      <c r="D170" s="79" t="s">
        <v>72</v>
      </c>
      <c r="E170" s="78"/>
      <c r="F170" s="80"/>
      <c r="G170" s="81"/>
      <c r="H170" s="81">
        <f>H156+H157+H158+H162+H168+H169</f>
        <v>99.7958609955121</v>
      </c>
      <c r="I170" s="80"/>
    </row>
    <row r="171" ht="25" customHeight="1" spans="1:9">
      <c r="A171" s="72"/>
      <c r="B171" s="73"/>
      <c r="C171" s="82" t="s">
        <v>73</v>
      </c>
      <c r="D171" s="83" t="s">
        <v>74</v>
      </c>
      <c r="E171" s="82" t="s">
        <v>10</v>
      </c>
      <c r="F171" s="82"/>
      <c r="G171" s="84"/>
      <c r="H171" s="84">
        <f>H162+H168</f>
        <v>47.72350999592</v>
      </c>
      <c r="I171" s="82"/>
    </row>
    <row r="172" ht="25" customHeight="1" spans="1:9">
      <c r="A172" s="72"/>
      <c r="B172" s="73"/>
      <c r="C172" s="82"/>
      <c r="D172" s="83" t="s">
        <v>75</v>
      </c>
      <c r="E172" s="82" t="s">
        <v>10</v>
      </c>
      <c r="F172" s="82"/>
      <c r="G172" s="82"/>
      <c r="H172" s="84">
        <f>H156+H157+H158+H169</f>
        <v>52.072350999592</v>
      </c>
      <c r="I172" s="82"/>
    </row>
    <row r="173" ht="25" customHeight="1" spans="1:9">
      <c r="A173" s="85" t="s">
        <v>76</v>
      </c>
      <c r="B173" s="85"/>
      <c r="C173" s="85"/>
      <c r="D173" s="85"/>
      <c r="E173" s="85"/>
      <c r="F173" s="85"/>
      <c r="G173" s="85"/>
      <c r="H173" s="85"/>
      <c r="I173" s="85"/>
    </row>
    <row r="174" ht="30" customHeight="1" spans="1:9">
      <c r="A174" s="70" t="s">
        <v>87</v>
      </c>
      <c r="B174" s="70"/>
      <c r="C174" s="70"/>
      <c r="D174" s="70"/>
      <c r="E174" s="70"/>
      <c r="F174" s="70"/>
      <c r="G174" s="70"/>
      <c r="H174" s="70"/>
      <c r="I174" s="70"/>
    </row>
    <row r="175" ht="25" customHeight="1" spans="1:9">
      <c r="A175" s="71" t="s">
        <v>1</v>
      </c>
      <c r="B175" s="71" t="s">
        <v>39</v>
      </c>
      <c r="C175" s="71" t="s">
        <v>40</v>
      </c>
      <c r="D175" s="71"/>
      <c r="E175" s="71"/>
      <c r="F175" s="71"/>
      <c r="G175" s="71"/>
      <c r="H175" s="71"/>
      <c r="I175" s="71"/>
    </row>
    <row r="176" ht="25" customHeight="1" spans="1:9">
      <c r="A176" s="71"/>
      <c r="B176" s="71"/>
      <c r="C176" s="71" t="s">
        <v>41</v>
      </c>
      <c r="D176" s="71"/>
      <c r="E176" s="71" t="s">
        <v>3</v>
      </c>
      <c r="F176" s="71" t="s">
        <v>42</v>
      </c>
      <c r="G176" s="71" t="s">
        <v>43</v>
      </c>
      <c r="H176" s="71" t="s">
        <v>44</v>
      </c>
      <c r="I176" s="71" t="s">
        <v>8</v>
      </c>
    </row>
    <row r="177" ht="25" customHeight="1" spans="1:9">
      <c r="A177" s="72">
        <v>6</v>
      </c>
      <c r="B177" s="73" t="s">
        <v>88</v>
      </c>
      <c r="C177" s="73" t="s">
        <v>46</v>
      </c>
      <c r="D177" s="74" t="s">
        <v>47</v>
      </c>
      <c r="E177" s="73" t="s">
        <v>10</v>
      </c>
      <c r="F177" s="73">
        <v>1</v>
      </c>
      <c r="G177" s="75">
        <v>17</v>
      </c>
      <c r="H177" s="75">
        <f t="shared" ref="H177:H182" si="16">G177*F177</f>
        <v>17</v>
      </c>
      <c r="I177" s="73"/>
    </row>
    <row r="178" ht="25" customHeight="1" spans="1:9">
      <c r="A178" s="72"/>
      <c r="B178" s="73"/>
      <c r="C178" s="73" t="s">
        <v>48</v>
      </c>
      <c r="D178" s="74" t="s">
        <v>49</v>
      </c>
      <c r="E178" s="73" t="s">
        <v>10</v>
      </c>
      <c r="F178" s="73">
        <v>1</v>
      </c>
      <c r="G178" s="75">
        <v>20</v>
      </c>
      <c r="H178" s="75">
        <f t="shared" si="16"/>
        <v>20</v>
      </c>
      <c r="I178" s="73"/>
    </row>
    <row r="179" ht="25" customHeight="1" spans="1:9">
      <c r="A179" s="72"/>
      <c r="B179" s="73"/>
      <c r="C179" s="73" t="s">
        <v>50</v>
      </c>
      <c r="D179" s="74" t="s">
        <v>51</v>
      </c>
      <c r="E179" s="73" t="s">
        <v>10</v>
      </c>
      <c r="F179" s="73">
        <v>1</v>
      </c>
      <c r="G179" s="75">
        <v>6</v>
      </c>
      <c r="H179" s="75">
        <f t="shared" si="16"/>
        <v>6</v>
      </c>
      <c r="I179" s="73"/>
    </row>
    <row r="180" ht="25" customHeight="1" spans="1:9">
      <c r="A180" s="72"/>
      <c r="B180" s="73"/>
      <c r="C180" s="73" t="s">
        <v>52</v>
      </c>
      <c r="D180" s="74" t="s">
        <v>83</v>
      </c>
      <c r="E180" s="73" t="s">
        <v>54</v>
      </c>
      <c r="F180" s="75">
        <v>1.575</v>
      </c>
      <c r="G180" s="75">
        <v>4.18604651162791</v>
      </c>
      <c r="H180" s="75">
        <f t="shared" si="16"/>
        <v>6.59302325581396</v>
      </c>
      <c r="I180" s="75" t="s">
        <v>55</v>
      </c>
    </row>
    <row r="181" ht="25" customHeight="1" spans="1:9">
      <c r="A181" s="72"/>
      <c r="B181" s="73"/>
      <c r="C181" s="73"/>
      <c r="D181" s="74" t="s">
        <v>84</v>
      </c>
      <c r="E181" s="73" t="s">
        <v>54</v>
      </c>
      <c r="F181" s="75">
        <v>2.5175</v>
      </c>
      <c r="G181" s="75">
        <v>4.18604651162791</v>
      </c>
      <c r="H181" s="75">
        <f t="shared" si="16"/>
        <v>10.5383720930233</v>
      </c>
      <c r="I181" s="75" t="s">
        <v>55</v>
      </c>
    </row>
    <row r="182" ht="25" customHeight="1" spans="1:9">
      <c r="A182" s="72"/>
      <c r="B182" s="73"/>
      <c r="C182" s="73"/>
      <c r="D182" s="74" t="s">
        <v>58</v>
      </c>
      <c r="E182" s="73" t="s">
        <v>54</v>
      </c>
      <c r="F182" s="75">
        <v>0.63</v>
      </c>
      <c r="G182" s="75">
        <v>16.7441860465116</v>
      </c>
      <c r="H182" s="75">
        <f t="shared" si="16"/>
        <v>10.5488372093023</v>
      </c>
      <c r="I182" s="75"/>
    </row>
    <row r="183" ht="25" customHeight="1" spans="1:9">
      <c r="A183" s="72"/>
      <c r="B183" s="73"/>
      <c r="C183" s="73"/>
      <c r="D183" s="74" t="s">
        <v>59</v>
      </c>
      <c r="E183" s="73"/>
      <c r="F183" s="73"/>
      <c r="G183" s="75"/>
      <c r="H183" s="75">
        <f>SUM(H180:H182)</f>
        <v>27.6802325581395</v>
      </c>
      <c r="I183" s="73"/>
    </row>
    <row r="184" ht="25" customHeight="1" spans="1:9">
      <c r="A184" s="72"/>
      <c r="B184" s="73"/>
      <c r="C184" s="73" t="s">
        <v>60</v>
      </c>
      <c r="D184" s="74" t="s">
        <v>61</v>
      </c>
      <c r="E184" s="73" t="s">
        <v>62</v>
      </c>
      <c r="F184" s="75">
        <v>2</v>
      </c>
      <c r="G184" s="75">
        <v>0.8</v>
      </c>
      <c r="H184" s="75">
        <f t="shared" ref="H184:H188" si="17">G184*F184</f>
        <v>1.6</v>
      </c>
      <c r="I184" s="75" t="s">
        <v>55</v>
      </c>
    </row>
    <row r="185" ht="25" customHeight="1" spans="1:9">
      <c r="A185" s="72"/>
      <c r="B185" s="73"/>
      <c r="C185" s="73"/>
      <c r="D185" s="74" t="s">
        <v>63</v>
      </c>
      <c r="E185" s="73" t="s">
        <v>64</v>
      </c>
      <c r="F185" s="75">
        <v>0</v>
      </c>
      <c r="G185" s="75">
        <v>1.5</v>
      </c>
      <c r="H185" s="75">
        <f t="shared" si="17"/>
        <v>0</v>
      </c>
      <c r="I185" s="75" t="s">
        <v>55</v>
      </c>
    </row>
    <row r="186" ht="25" customHeight="1" spans="1:9">
      <c r="A186" s="72"/>
      <c r="B186" s="73"/>
      <c r="C186" s="73"/>
      <c r="D186" s="74" t="s">
        <v>65</v>
      </c>
      <c r="E186" s="73" t="s">
        <v>62</v>
      </c>
      <c r="F186" s="75">
        <v>2</v>
      </c>
      <c r="G186" s="75">
        <v>0.7</v>
      </c>
      <c r="H186" s="75">
        <f t="shared" si="17"/>
        <v>1.4</v>
      </c>
      <c r="I186" s="73"/>
    </row>
    <row r="187" ht="25" customHeight="1" spans="1:9">
      <c r="A187" s="72"/>
      <c r="B187" s="73"/>
      <c r="C187" s="73"/>
      <c r="D187" s="74" t="s">
        <v>66</v>
      </c>
      <c r="E187" s="73" t="s">
        <v>62</v>
      </c>
      <c r="F187" s="75">
        <v>2</v>
      </c>
      <c r="G187" s="75">
        <v>1</v>
      </c>
      <c r="H187" s="75">
        <f t="shared" si="17"/>
        <v>2</v>
      </c>
      <c r="I187" s="73"/>
    </row>
    <row r="188" ht="25" customHeight="1" spans="1:9">
      <c r="A188" s="72"/>
      <c r="B188" s="73"/>
      <c r="C188" s="73"/>
      <c r="D188" s="74" t="s">
        <v>67</v>
      </c>
      <c r="E188" s="73" t="s">
        <v>10</v>
      </c>
      <c r="F188" s="75">
        <v>1</v>
      </c>
      <c r="G188" s="75">
        <v>2</v>
      </c>
      <c r="H188" s="75">
        <f t="shared" si="17"/>
        <v>2</v>
      </c>
      <c r="I188" s="73" t="s">
        <v>68</v>
      </c>
    </row>
    <row r="189" ht="25" customHeight="1" spans="1:9">
      <c r="A189" s="72"/>
      <c r="B189" s="73"/>
      <c r="C189" s="73"/>
      <c r="D189" s="74" t="s">
        <v>59</v>
      </c>
      <c r="E189" s="74"/>
      <c r="F189" s="73"/>
      <c r="G189" s="75"/>
      <c r="H189" s="75">
        <f>SUM(H184:H188)</f>
        <v>7</v>
      </c>
      <c r="I189" s="73"/>
    </row>
    <row r="190" ht="25" customHeight="1" spans="1:9">
      <c r="A190" s="72"/>
      <c r="B190" s="73"/>
      <c r="C190" s="73" t="s">
        <v>69</v>
      </c>
      <c r="D190" s="74" t="s">
        <v>70</v>
      </c>
      <c r="E190" s="73" t="s">
        <v>10</v>
      </c>
      <c r="F190" s="76">
        <v>1</v>
      </c>
      <c r="G190" s="77">
        <v>0.1</v>
      </c>
      <c r="H190" s="75">
        <f>(+H177+H178+H183+H189)*G190</f>
        <v>7.16802325581395</v>
      </c>
      <c r="I190" s="73"/>
    </row>
    <row r="191" ht="25" customHeight="1" spans="1:9">
      <c r="A191" s="72"/>
      <c r="B191" s="73"/>
      <c r="C191" s="78" t="s">
        <v>71</v>
      </c>
      <c r="D191" s="79" t="s">
        <v>72</v>
      </c>
      <c r="E191" s="78"/>
      <c r="F191" s="80"/>
      <c r="G191" s="81"/>
      <c r="H191" s="81">
        <f>H177+H178+H179+H183+H189+H190</f>
        <v>84.8482558139535</v>
      </c>
      <c r="I191" s="80"/>
    </row>
    <row r="192" ht="25" customHeight="1" spans="1:9">
      <c r="A192" s="72"/>
      <c r="B192" s="73"/>
      <c r="C192" s="82" t="s">
        <v>73</v>
      </c>
      <c r="D192" s="83" t="s">
        <v>74</v>
      </c>
      <c r="E192" s="82" t="s">
        <v>10</v>
      </c>
      <c r="F192" s="82"/>
      <c r="G192" s="84"/>
      <c r="H192" s="84">
        <f>H183+H189</f>
        <v>34.6802325581395</v>
      </c>
      <c r="I192" s="82"/>
    </row>
    <row r="193" ht="25" customHeight="1" spans="1:9">
      <c r="A193" s="72"/>
      <c r="B193" s="73"/>
      <c r="C193" s="82"/>
      <c r="D193" s="83" t="s">
        <v>75</v>
      </c>
      <c r="E193" s="82" t="s">
        <v>10</v>
      </c>
      <c r="F193" s="82"/>
      <c r="G193" s="82"/>
      <c r="H193" s="84">
        <f>H177+H178+H179+H190</f>
        <v>50.1680232558139</v>
      </c>
      <c r="I193" s="82"/>
    </row>
    <row r="194" ht="25" customHeight="1" spans="1:9">
      <c r="A194" s="85" t="s">
        <v>76</v>
      </c>
      <c r="B194" s="85"/>
      <c r="C194" s="85"/>
      <c r="D194" s="85"/>
      <c r="E194" s="85"/>
      <c r="F194" s="85"/>
      <c r="G194" s="85"/>
      <c r="H194" s="85"/>
      <c r="I194" s="85"/>
    </row>
    <row r="195" ht="30" customHeight="1" spans="1:9">
      <c r="A195" s="70" t="s">
        <v>89</v>
      </c>
      <c r="B195" s="70"/>
      <c r="C195" s="70"/>
      <c r="D195" s="70"/>
      <c r="E195" s="70"/>
      <c r="F195" s="70"/>
      <c r="G195" s="70"/>
      <c r="H195" s="70"/>
      <c r="I195" s="70"/>
    </row>
    <row r="196" ht="25" customHeight="1" spans="1:9">
      <c r="A196" s="71" t="s">
        <v>1</v>
      </c>
      <c r="B196" s="71" t="s">
        <v>39</v>
      </c>
      <c r="C196" s="71" t="s">
        <v>40</v>
      </c>
      <c r="D196" s="71"/>
      <c r="E196" s="71"/>
      <c r="F196" s="71"/>
      <c r="G196" s="71"/>
      <c r="H196" s="71"/>
      <c r="I196" s="71"/>
    </row>
    <row r="197" ht="25" customHeight="1" spans="1:9">
      <c r="A197" s="71"/>
      <c r="B197" s="71"/>
      <c r="C197" s="71" t="s">
        <v>41</v>
      </c>
      <c r="D197" s="71"/>
      <c r="E197" s="71" t="s">
        <v>3</v>
      </c>
      <c r="F197" s="71" t="s">
        <v>42</v>
      </c>
      <c r="G197" s="71" t="s">
        <v>43</v>
      </c>
      <c r="H197" s="71" t="s">
        <v>44</v>
      </c>
      <c r="I197" s="71" t="s">
        <v>8</v>
      </c>
    </row>
    <row r="198" ht="25" customHeight="1" spans="1:9">
      <c r="A198" s="72">
        <v>8</v>
      </c>
      <c r="B198" s="73" t="s">
        <v>90</v>
      </c>
      <c r="C198" s="73" t="s">
        <v>46</v>
      </c>
      <c r="D198" s="74" t="s">
        <v>47</v>
      </c>
      <c r="E198" s="73" t="s">
        <v>10</v>
      </c>
      <c r="F198" s="73">
        <v>1</v>
      </c>
      <c r="G198" s="75">
        <v>17</v>
      </c>
      <c r="H198" s="75">
        <f t="shared" ref="H198:H204" si="18">G198*F198</f>
        <v>17</v>
      </c>
      <c r="I198" s="73"/>
    </row>
    <row r="199" ht="25" customHeight="1" spans="1:9">
      <c r="A199" s="72"/>
      <c r="B199" s="73"/>
      <c r="C199" s="73" t="s">
        <v>48</v>
      </c>
      <c r="D199" s="74" t="s">
        <v>49</v>
      </c>
      <c r="E199" s="73" t="s">
        <v>10</v>
      </c>
      <c r="F199" s="73">
        <v>1</v>
      </c>
      <c r="G199" s="75">
        <v>20</v>
      </c>
      <c r="H199" s="75">
        <f t="shared" si="18"/>
        <v>20</v>
      </c>
      <c r="I199" s="73"/>
    </row>
    <row r="200" ht="25" customHeight="1" spans="1:9">
      <c r="A200" s="72"/>
      <c r="B200" s="73"/>
      <c r="C200" s="73" t="s">
        <v>50</v>
      </c>
      <c r="D200" s="74" t="s">
        <v>51</v>
      </c>
      <c r="E200" s="73" t="s">
        <v>10</v>
      </c>
      <c r="F200" s="73">
        <v>1</v>
      </c>
      <c r="G200" s="75">
        <v>6</v>
      </c>
      <c r="H200" s="75">
        <f t="shared" si="18"/>
        <v>6</v>
      </c>
      <c r="I200" s="73"/>
    </row>
    <row r="201" ht="25" customHeight="1" spans="1:9">
      <c r="A201" s="72"/>
      <c r="B201" s="73"/>
      <c r="C201" s="87" t="s">
        <v>52</v>
      </c>
      <c r="D201" s="74" t="s">
        <v>91</v>
      </c>
      <c r="E201" s="73" t="s">
        <v>54</v>
      </c>
      <c r="F201" s="75">
        <v>5.30812666666667</v>
      </c>
      <c r="G201" s="75">
        <v>4.18604651162791</v>
      </c>
      <c r="H201" s="75">
        <f t="shared" si="18"/>
        <v>22.2200651162791</v>
      </c>
      <c r="I201" s="73"/>
    </row>
    <row r="202" ht="25" customHeight="1" spans="1:9">
      <c r="A202" s="72"/>
      <c r="B202" s="73"/>
      <c r="C202" s="87"/>
      <c r="D202" s="74" t="s">
        <v>92</v>
      </c>
      <c r="E202" s="73" t="s">
        <v>54</v>
      </c>
      <c r="F202" s="75">
        <v>1.8312</v>
      </c>
      <c r="G202" s="75">
        <v>4.18604651162791</v>
      </c>
      <c r="H202" s="75">
        <f t="shared" si="18"/>
        <v>7.66548837209303</v>
      </c>
      <c r="I202" s="75" t="s">
        <v>55</v>
      </c>
    </row>
    <row r="203" ht="25" customHeight="1" spans="1:9">
      <c r="A203" s="72"/>
      <c r="B203" s="73"/>
      <c r="C203" s="87"/>
      <c r="D203" s="74" t="s">
        <v>57</v>
      </c>
      <c r="E203" s="73" t="s">
        <v>54</v>
      </c>
      <c r="F203" s="75">
        <v>2.4004923076923</v>
      </c>
      <c r="G203" s="75">
        <v>4.18604651162791</v>
      </c>
      <c r="H203" s="75">
        <f t="shared" si="18"/>
        <v>10.048572450805</v>
      </c>
      <c r="I203" s="75" t="s">
        <v>55</v>
      </c>
    </row>
    <row r="204" ht="25" customHeight="1" spans="1:9">
      <c r="A204" s="72"/>
      <c r="B204" s="73"/>
      <c r="C204" s="87"/>
      <c r="D204" s="74" t="s">
        <v>58</v>
      </c>
      <c r="E204" s="73" t="s">
        <v>54</v>
      </c>
      <c r="F204" s="75">
        <v>1.05926153846154</v>
      </c>
      <c r="G204" s="75">
        <v>16.7441860465116</v>
      </c>
      <c r="H204" s="75">
        <f t="shared" si="18"/>
        <v>17.7364722719141</v>
      </c>
      <c r="I204" s="75"/>
    </row>
    <row r="205" ht="25" customHeight="1" spans="1:9">
      <c r="A205" s="72"/>
      <c r="B205" s="73"/>
      <c r="C205" s="88"/>
      <c r="D205" s="74" t="s">
        <v>59</v>
      </c>
      <c r="E205" s="73"/>
      <c r="F205" s="73"/>
      <c r="G205" s="75"/>
      <c r="H205" s="75">
        <f>SUM(H201:H204)</f>
        <v>57.6705982110912</v>
      </c>
      <c r="I205" s="73"/>
    </row>
    <row r="206" ht="25" customHeight="1" spans="1:9">
      <c r="A206" s="72"/>
      <c r="B206" s="73"/>
      <c r="C206" s="73" t="s">
        <v>60</v>
      </c>
      <c r="D206" s="74" t="s">
        <v>61</v>
      </c>
      <c r="E206" s="73" t="s">
        <v>62</v>
      </c>
      <c r="F206" s="75">
        <v>4.44444444444444</v>
      </c>
      <c r="G206" s="75">
        <v>0.8</v>
      </c>
      <c r="H206" s="75">
        <f t="shared" ref="H206:H210" si="19">G206*F206</f>
        <v>3.55555555555555</v>
      </c>
      <c r="I206" s="75" t="s">
        <v>55</v>
      </c>
    </row>
    <row r="207" ht="25" customHeight="1" spans="1:9">
      <c r="A207" s="72"/>
      <c r="B207" s="73"/>
      <c r="C207" s="73"/>
      <c r="D207" s="74" t="s">
        <v>63</v>
      </c>
      <c r="E207" s="73" t="s">
        <v>64</v>
      </c>
      <c r="F207" s="75">
        <v>1.66666666666667</v>
      </c>
      <c r="G207" s="75">
        <v>1.5</v>
      </c>
      <c r="H207" s="75">
        <f t="shared" si="19"/>
        <v>2.50000000000001</v>
      </c>
      <c r="I207" s="75" t="s">
        <v>55</v>
      </c>
    </row>
    <row r="208" ht="25" customHeight="1" spans="1:9">
      <c r="A208" s="72"/>
      <c r="B208" s="73"/>
      <c r="C208" s="73"/>
      <c r="D208" s="74" t="s">
        <v>65</v>
      </c>
      <c r="E208" s="73" t="s">
        <v>62</v>
      </c>
      <c r="F208" s="75">
        <v>1.11111111111111</v>
      </c>
      <c r="G208" s="75">
        <v>0.7</v>
      </c>
      <c r="H208" s="75">
        <f t="shared" si="19"/>
        <v>0.777777777777777</v>
      </c>
      <c r="I208" s="73"/>
    </row>
    <row r="209" ht="25" customHeight="1" spans="1:9">
      <c r="A209" s="72"/>
      <c r="B209" s="73"/>
      <c r="C209" s="73"/>
      <c r="D209" s="89" t="s">
        <v>93</v>
      </c>
      <c r="E209" s="73" t="s">
        <v>62</v>
      </c>
      <c r="F209" s="75">
        <v>2.77777777777778</v>
      </c>
      <c r="G209" s="75">
        <v>0.8</v>
      </c>
      <c r="H209" s="75">
        <f t="shared" si="19"/>
        <v>2.22222222222222</v>
      </c>
      <c r="I209" s="73"/>
    </row>
    <row r="210" ht="25" customHeight="1" spans="1:9">
      <c r="A210" s="72"/>
      <c r="B210" s="73"/>
      <c r="C210" s="73"/>
      <c r="D210" s="74" t="s">
        <v>67</v>
      </c>
      <c r="E210" s="73" t="s">
        <v>10</v>
      </c>
      <c r="F210" s="75">
        <v>1</v>
      </c>
      <c r="G210" s="75">
        <v>2</v>
      </c>
      <c r="H210" s="75">
        <f t="shared" si="19"/>
        <v>2</v>
      </c>
      <c r="I210" s="73" t="s">
        <v>68</v>
      </c>
    </row>
    <row r="211" ht="25" customHeight="1" spans="1:9">
      <c r="A211" s="72"/>
      <c r="B211" s="73"/>
      <c r="C211" s="73"/>
      <c r="D211" s="74" t="s">
        <v>59</v>
      </c>
      <c r="E211" s="74"/>
      <c r="F211" s="73"/>
      <c r="G211" s="75"/>
      <c r="H211" s="75">
        <f>SUM(H206:H210)</f>
        <v>11.0555555555556</v>
      </c>
      <c r="I211" s="73"/>
    </row>
    <row r="212" ht="25" customHeight="1" spans="1:9">
      <c r="A212" s="72"/>
      <c r="B212" s="73"/>
      <c r="C212" s="73" t="s">
        <v>69</v>
      </c>
      <c r="D212" s="74" t="s">
        <v>70</v>
      </c>
      <c r="E212" s="73" t="s">
        <v>10</v>
      </c>
      <c r="F212" s="76">
        <v>1</v>
      </c>
      <c r="G212" s="77">
        <v>0.1</v>
      </c>
      <c r="H212" s="75">
        <f>(H198+H199+H200+H205+H211)*G212</f>
        <v>11.1726153766647</v>
      </c>
      <c r="I212" s="73"/>
    </row>
    <row r="213" ht="25" customHeight="1" spans="1:9">
      <c r="A213" s="72"/>
      <c r="B213" s="73"/>
      <c r="C213" s="78" t="s">
        <v>71</v>
      </c>
      <c r="D213" s="79" t="s">
        <v>72</v>
      </c>
      <c r="E213" s="78"/>
      <c r="F213" s="80"/>
      <c r="G213" s="81"/>
      <c r="H213" s="81">
        <f>H199+H200+H198+H205+H211+H212</f>
        <v>122.898769143311</v>
      </c>
      <c r="I213" s="80"/>
    </row>
    <row r="214" ht="25" customHeight="1" spans="1:9">
      <c r="A214" s="72"/>
      <c r="B214" s="73"/>
      <c r="C214" s="82" t="s">
        <v>73</v>
      </c>
      <c r="D214" s="83" t="s">
        <v>74</v>
      </c>
      <c r="E214" s="82" t="s">
        <v>10</v>
      </c>
      <c r="F214" s="82"/>
      <c r="G214" s="84"/>
      <c r="H214" s="84">
        <f>H205+H211</f>
        <v>68.7261537666468</v>
      </c>
      <c r="I214" s="82"/>
    </row>
    <row r="215" ht="25" customHeight="1" spans="1:9">
      <c r="A215" s="72"/>
      <c r="B215" s="73"/>
      <c r="C215" s="82"/>
      <c r="D215" s="83" t="s">
        <v>75</v>
      </c>
      <c r="E215" s="82" t="s">
        <v>10</v>
      </c>
      <c r="F215" s="82"/>
      <c r="G215" s="82"/>
      <c r="H215" s="84">
        <f>H199+H200+H198+H212</f>
        <v>54.1726153766647</v>
      </c>
      <c r="I215" s="82"/>
    </row>
    <row r="216" ht="25" customHeight="1" spans="1:9">
      <c r="A216" s="85" t="s">
        <v>76</v>
      </c>
      <c r="B216" s="85"/>
      <c r="C216" s="85"/>
      <c r="D216" s="85"/>
      <c r="E216" s="85"/>
      <c r="F216" s="85"/>
      <c r="G216" s="85"/>
      <c r="H216" s="85"/>
      <c r="I216" s="85"/>
    </row>
    <row r="217" ht="30" customHeight="1" spans="1:9">
      <c r="A217" s="70" t="s">
        <v>94</v>
      </c>
      <c r="B217" s="70"/>
      <c r="C217" s="70"/>
      <c r="D217" s="70"/>
      <c r="E217" s="70"/>
      <c r="F217" s="70"/>
      <c r="G217" s="70"/>
      <c r="H217" s="70"/>
      <c r="I217" s="70"/>
    </row>
    <row r="218" ht="25" customHeight="1" spans="1:9">
      <c r="A218" s="71" t="s">
        <v>1</v>
      </c>
      <c r="B218" s="71" t="s">
        <v>39</v>
      </c>
      <c r="C218" s="71" t="s">
        <v>40</v>
      </c>
      <c r="D218" s="71"/>
      <c r="E218" s="71"/>
      <c r="F218" s="71"/>
      <c r="G218" s="71"/>
      <c r="H218" s="71"/>
      <c r="I218" s="71"/>
    </row>
    <row r="219" ht="25" customHeight="1" spans="1:9">
      <c r="A219" s="71"/>
      <c r="B219" s="71"/>
      <c r="C219" s="71" t="s">
        <v>41</v>
      </c>
      <c r="D219" s="71"/>
      <c r="E219" s="71" t="s">
        <v>3</v>
      </c>
      <c r="F219" s="71" t="s">
        <v>42</v>
      </c>
      <c r="G219" s="71" t="s">
        <v>43</v>
      </c>
      <c r="H219" s="71" t="s">
        <v>44</v>
      </c>
      <c r="I219" s="71" t="s">
        <v>8</v>
      </c>
    </row>
    <row r="220" ht="25" customHeight="1" spans="1:9">
      <c r="A220" s="72">
        <v>4</v>
      </c>
      <c r="B220" s="73" t="s">
        <v>78</v>
      </c>
      <c r="C220" s="73" t="s">
        <v>46</v>
      </c>
      <c r="D220" s="74" t="s">
        <v>47</v>
      </c>
      <c r="E220" s="73" t="s">
        <v>10</v>
      </c>
      <c r="F220" s="73">
        <v>1</v>
      </c>
      <c r="G220" s="75">
        <v>17</v>
      </c>
      <c r="H220" s="75">
        <f t="shared" ref="H220:H226" si="20">G220*F220</f>
        <v>17</v>
      </c>
      <c r="I220" s="73"/>
    </row>
    <row r="221" ht="25" customHeight="1" spans="1:9">
      <c r="A221" s="72"/>
      <c r="B221" s="73"/>
      <c r="C221" s="73" t="s">
        <v>48</v>
      </c>
      <c r="D221" s="74" t="s">
        <v>49</v>
      </c>
      <c r="E221" s="73" t="s">
        <v>10</v>
      </c>
      <c r="F221" s="73">
        <v>1</v>
      </c>
      <c r="G221" s="75">
        <v>20</v>
      </c>
      <c r="H221" s="75">
        <f t="shared" si="20"/>
        <v>20</v>
      </c>
      <c r="I221" s="73"/>
    </row>
    <row r="222" ht="25" customHeight="1" spans="1:9">
      <c r="A222" s="72"/>
      <c r="B222" s="73"/>
      <c r="C222" s="73" t="s">
        <v>50</v>
      </c>
      <c r="D222" s="74" t="s">
        <v>51</v>
      </c>
      <c r="E222" s="73" t="s">
        <v>10</v>
      </c>
      <c r="F222" s="73">
        <v>1</v>
      </c>
      <c r="G222" s="75">
        <v>6</v>
      </c>
      <c r="H222" s="75">
        <f t="shared" si="20"/>
        <v>6</v>
      </c>
      <c r="I222" s="73"/>
    </row>
    <row r="223" ht="25" customHeight="1" spans="1:9">
      <c r="A223" s="72"/>
      <c r="B223" s="73"/>
      <c r="C223" s="73" t="s">
        <v>52</v>
      </c>
      <c r="D223" s="74" t="s">
        <v>53</v>
      </c>
      <c r="E223" s="73" t="s">
        <v>54</v>
      </c>
      <c r="F223" s="75">
        <v>3.3304352</v>
      </c>
      <c r="G223" s="75">
        <v>4.18604651162791</v>
      </c>
      <c r="H223" s="75">
        <f t="shared" si="20"/>
        <v>13.9413566511628</v>
      </c>
      <c r="I223" s="75" t="s">
        <v>55</v>
      </c>
    </row>
    <row r="224" ht="25" customHeight="1" spans="1:9">
      <c r="A224" s="72"/>
      <c r="B224" s="73"/>
      <c r="C224" s="73"/>
      <c r="D224" s="74" t="s">
        <v>56</v>
      </c>
      <c r="E224" s="73" t="s">
        <v>54</v>
      </c>
      <c r="F224" s="75">
        <v>1.743672</v>
      </c>
      <c r="G224" s="75">
        <v>4.18604651162791</v>
      </c>
      <c r="H224" s="75">
        <f t="shared" si="20"/>
        <v>7.29909209302326</v>
      </c>
      <c r="I224" s="75" t="s">
        <v>55</v>
      </c>
    </row>
    <row r="225" ht="25" customHeight="1" spans="1:9">
      <c r="A225" s="72"/>
      <c r="B225" s="73"/>
      <c r="C225" s="73"/>
      <c r="D225" s="74" t="s">
        <v>57</v>
      </c>
      <c r="E225" s="73" t="s">
        <v>54</v>
      </c>
      <c r="F225" s="75">
        <v>2.23461828923077</v>
      </c>
      <c r="G225" s="75">
        <v>4.18604651162791</v>
      </c>
      <c r="H225" s="75">
        <f t="shared" si="20"/>
        <v>9.35421609445439</v>
      </c>
      <c r="I225" s="75" t="s">
        <v>55</v>
      </c>
    </row>
    <row r="226" ht="25" customHeight="1" spans="1:9">
      <c r="A226" s="72"/>
      <c r="B226" s="73"/>
      <c r="C226" s="73"/>
      <c r="D226" s="74" t="s">
        <v>58</v>
      </c>
      <c r="E226" s="73" t="s">
        <v>54</v>
      </c>
      <c r="F226" s="75">
        <v>0.957343606153846</v>
      </c>
      <c r="G226" s="75">
        <v>16.7441860465116</v>
      </c>
      <c r="H226" s="75">
        <f t="shared" si="20"/>
        <v>16.0299394518783</v>
      </c>
      <c r="I226" s="75"/>
    </row>
    <row r="227" ht="25" customHeight="1" spans="1:9">
      <c r="A227" s="72"/>
      <c r="B227" s="73"/>
      <c r="C227" s="73"/>
      <c r="D227" s="74" t="s">
        <v>59</v>
      </c>
      <c r="E227" s="73"/>
      <c r="F227" s="73"/>
      <c r="G227" s="75"/>
      <c r="H227" s="75">
        <f>SUM(H223:H226)</f>
        <v>46.6246042905188</v>
      </c>
      <c r="I227" s="73"/>
    </row>
    <row r="228" ht="25" customHeight="1" spans="1:9">
      <c r="A228" s="72"/>
      <c r="B228" s="73"/>
      <c r="C228" s="73" t="s">
        <v>60</v>
      </c>
      <c r="D228" s="74" t="s">
        <v>61</v>
      </c>
      <c r="E228" s="73" t="s">
        <v>62</v>
      </c>
      <c r="F228" s="75">
        <v>3.2</v>
      </c>
      <c r="G228" s="75">
        <v>0.8</v>
      </c>
      <c r="H228" s="75">
        <f t="shared" ref="H228:H232" si="21">G228*F228</f>
        <v>2.56</v>
      </c>
      <c r="I228" s="75" t="s">
        <v>55</v>
      </c>
    </row>
    <row r="229" ht="25" customHeight="1" spans="1:9">
      <c r="A229" s="72"/>
      <c r="B229" s="73"/>
      <c r="C229" s="73"/>
      <c r="D229" s="74" t="s">
        <v>63</v>
      </c>
      <c r="E229" s="73" t="s">
        <v>64</v>
      </c>
      <c r="F229" s="75">
        <v>1.2</v>
      </c>
      <c r="G229" s="75">
        <v>1.5</v>
      </c>
      <c r="H229" s="75">
        <f t="shared" si="21"/>
        <v>1.8</v>
      </c>
      <c r="I229" s="75" t="s">
        <v>55</v>
      </c>
    </row>
    <row r="230" ht="25" customHeight="1" spans="1:9">
      <c r="A230" s="72"/>
      <c r="B230" s="73"/>
      <c r="C230" s="73"/>
      <c r="D230" s="74" t="s">
        <v>65</v>
      </c>
      <c r="E230" s="73" t="s">
        <v>62</v>
      </c>
      <c r="F230" s="75">
        <v>0.8</v>
      </c>
      <c r="G230" s="75">
        <v>0.7</v>
      </c>
      <c r="H230" s="75">
        <f t="shared" si="21"/>
        <v>0.56</v>
      </c>
      <c r="I230" s="73"/>
    </row>
    <row r="231" ht="25" customHeight="1" spans="1:9">
      <c r="A231" s="72"/>
      <c r="B231" s="73"/>
      <c r="C231" s="73"/>
      <c r="D231" s="74" t="s">
        <v>66</v>
      </c>
      <c r="E231" s="73" t="s">
        <v>62</v>
      </c>
      <c r="F231" s="75">
        <v>2</v>
      </c>
      <c r="G231" s="75">
        <v>1</v>
      </c>
      <c r="H231" s="75">
        <f t="shared" si="21"/>
        <v>2</v>
      </c>
      <c r="I231" s="73"/>
    </row>
    <row r="232" ht="25" customHeight="1" spans="1:9">
      <c r="A232" s="72"/>
      <c r="B232" s="73"/>
      <c r="C232" s="73"/>
      <c r="D232" s="74" t="s">
        <v>67</v>
      </c>
      <c r="E232" s="73" t="s">
        <v>10</v>
      </c>
      <c r="F232" s="75">
        <v>0</v>
      </c>
      <c r="G232" s="75">
        <v>2</v>
      </c>
      <c r="H232" s="75">
        <f t="shared" si="21"/>
        <v>0</v>
      </c>
      <c r="I232" s="73" t="s">
        <v>68</v>
      </c>
    </row>
    <row r="233" ht="25" customHeight="1" spans="1:9">
      <c r="A233" s="72"/>
      <c r="B233" s="73"/>
      <c r="C233" s="73"/>
      <c r="D233" s="74" t="s">
        <v>59</v>
      </c>
      <c r="E233" s="74"/>
      <c r="F233" s="73"/>
      <c r="G233" s="75"/>
      <c r="H233" s="75">
        <f>SUM(H228:H232)</f>
        <v>6.92</v>
      </c>
      <c r="I233" s="73"/>
    </row>
    <row r="234" ht="25" customHeight="1" spans="1:9">
      <c r="A234" s="72"/>
      <c r="B234" s="73"/>
      <c r="C234" s="73" t="s">
        <v>69</v>
      </c>
      <c r="D234" s="74" t="s">
        <v>70</v>
      </c>
      <c r="E234" s="73" t="s">
        <v>10</v>
      </c>
      <c r="F234" s="76">
        <v>1</v>
      </c>
      <c r="G234" s="77">
        <v>0.1</v>
      </c>
      <c r="H234" s="75">
        <f>(H220+H221+H222+H227+H233)*G234</f>
        <v>9.65446042905188</v>
      </c>
      <c r="I234" s="73"/>
    </row>
    <row r="235" ht="25" customHeight="1" spans="1:9">
      <c r="A235" s="72"/>
      <c r="B235" s="73"/>
      <c r="C235" s="78" t="s">
        <v>71</v>
      </c>
      <c r="D235" s="79" t="s">
        <v>72</v>
      </c>
      <c r="E235" s="78"/>
      <c r="F235" s="80"/>
      <c r="G235" s="81"/>
      <c r="H235" s="81">
        <f>H220+H221+H222+H227+H233+H234</f>
        <v>106.199064719571</v>
      </c>
      <c r="I235" s="80"/>
    </row>
    <row r="236" ht="25" customHeight="1" spans="1:9">
      <c r="A236" s="72"/>
      <c r="B236" s="73"/>
      <c r="C236" s="82" t="s">
        <v>73</v>
      </c>
      <c r="D236" s="83" t="s">
        <v>74</v>
      </c>
      <c r="E236" s="82" t="s">
        <v>10</v>
      </c>
      <c r="F236" s="82"/>
      <c r="G236" s="84"/>
      <c r="H236" s="84">
        <f>H227+H233</f>
        <v>53.5446042905188</v>
      </c>
      <c r="I236" s="82"/>
    </row>
    <row r="237" ht="25" customHeight="1" spans="1:9">
      <c r="A237" s="72"/>
      <c r="B237" s="73"/>
      <c r="C237" s="82"/>
      <c r="D237" s="83" t="s">
        <v>75</v>
      </c>
      <c r="E237" s="82" t="s">
        <v>10</v>
      </c>
      <c r="F237" s="82"/>
      <c r="G237" s="82"/>
      <c r="H237" s="84">
        <f>H220+H221+H222+H234</f>
        <v>52.6544604290519</v>
      </c>
      <c r="I237" s="82"/>
    </row>
    <row r="238" ht="25" customHeight="1" spans="1:9">
      <c r="A238" s="85" t="s">
        <v>76</v>
      </c>
      <c r="B238" s="85"/>
      <c r="C238" s="85"/>
      <c r="D238" s="85"/>
      <c r="E238" s="85"/>
      <c r="F238" s="85"/>
      <c r="G238" s="85"/>
      <c r="H238" s="85"/>
      <c r="I238" s="85"/>
    </row>
    <row r="239" ht="30" customHeight="1" spans="1:9">
      <c r="A239" s="70" t="s">
        <v>95</v>
      </c>
      <c r="B239" s="70"/>
      <c r="C239" s="70"/>
      <c r="D239" s="70"/>
      <c r="E239" s="70"/>
      <c r="F239" s="70"/>
      <c r="G239" s="70"/>
      <c r="H239" s="70"/>
      <c r="I239" s="70"/>
    </row>
    <row r="240" ht="25" customHeight="1" spans="1:9">
      <c r="A240" s="71" t="s">
        <v>1</v>
      </c>
      <c r="B240" s="71" t="s">
        <v>39</v>
      </c>
      <c r="C240" s="71" t="s">
        <v>40</v>
      </c>
      <c r="D240" s="71"/>
      <c r="E240" s="71"/>
      <c r="F240" s="71"/>
      <c r="G240" s="71"/>
      <c r="H240" s="71"/>
      <c r="I240" s="71"/>
    </row>
    <row r="241" ht="25" customHeight="1" spans="1:9">
      <c r="A241" s="71"/>
      <c r="B241" s="71"/>
      <c r="C241" s="71" t="s">
        <v>41</v>
      </c>
      <c r="D241" s="71"/>
      <c r="E241" s="71" t="s">
        <v>3</v>
      </c>
      <c r="F241" s="71" t="s">
        <v>42</v>
      </c>
      <c r="G241" s="71" t="s">
        <v>43</v>
      </c>
      <c r="H241" s="71" t="s">
        <v>44</v>
      </c>
      <c r="I241" s="71" t="s">
        <v>8</v>
      </c>
    </row>
    <row r="242" ht="25" customHeight="1" spans="1:9">
      <c r="A242" s="72">
        <v>4</v>
      </c>
      <c r="B242" s="73" t="s">
        <v>78</v>
      </c>
      <c r="C242" s="73" t="s">
        <v>46</v>
      </c>
      <c r="D242" s="74" t="s">
        <v>47</v>
      </c>
      <c r="E242" s="73" t="s">
        <v>10</v>
      </c>
      <c r="F242" s="73">
        <v>1</v>
      </c>
      <c r="G242" s="75">
        <v>17</v>
      </c>
      <c r="H242" s="75">
        <f t="shared" ref="H242:H248" si="22">G242*F242</f>
        <v>17</v>
      </c>
      <c r="I242" s="73"/>
    </row>
    <row r="243" ht="25" customHeight="1" spans="1:9">
      <c r="A243" s="72"/>
      <c r="B243" s="73"/>
      <c r="C243" s="73" t="s">
        <v>48</v>
      </c>
      <c r="D243" s="74" t="s">
        <v>49</v>
      </c>
      <c r="E243" s="73" t="s">
        <v>10</v>
      </c>
      <c r="F243" s="73">
        <v>1</v>
      </c>
      <c r="G243" s="75">
        <v>20</v>
      </c>
      <c r="H243" s="75">
        <f t="shared" si="22"/>
        <v>20</v>
      </c>
      <c r="I243" s="73"/>
    </row>
    <row r="244" ht="25" customHeight="1" spans="1:9">
      <c r="A244" s="72"/>
      <c r="B244" s="73"/>
      <c r="C244" s="73" t="s">
        <v>50</v>
      </c>
      <c r="D244" s="74" t="s">
        <v>51</v>
      </c>
      <c r="E244" s="73" t="s">
        <v>10</v>
      </c>
      <c r="F244" s="73">
        <v>1</v>
      </c>
      <c r="G244" s="75">
        <v>6</v>
      </c>
      <c r="H244" s="75">
        <f t="shared" si="22"/>
        <v>6</v>
      </c>
      <c r="I244" s="73"/>
    </row>
    <row r="245" ht="25" customHeight="1" spans="1:9">
      <c r="A245" s="72"/>
      <c r="B245" s="73"/>
      <c r="C245" s="73" t="s">
        <v>52</v>
      </c>
      <c r="D245" s="74" t="s">
        <v>53</v>
      </c>
      <c r="E245" s="73" t="s">
        <v>54</v>
      </c>
      <c r="F245" s="75">
        <v>3.5161472</v>
      </c>
      <c r="G245" s="75">
        <v>4.18604651162791</v>
      </c>
      <c r="H245" s="75">
        <f t="shared" si="22"/>
        <v>14.7187557209302</v>
      </c>
      <c r="I245" s="75" t="s">
        <v>55</v>
      </c>
    </row>
    <row r="246" ht="25" customHeight="1" spans="1:9">
      <c r="A246" s="72"/>
      <c r="B246" s="73"/>
      <c r="C246" s="73"/>
      <c r="D246" s="74" t="s">
        <v>56</v>
      </c>
      <c r="E246" s="73" t="s">
        <v>54</v>
      </c>
      <c r="F246" s="75">
        <v>1.743672</v>
      </c>
      <c r="G246" s="75">
        <v>4.18604651162791</v>
      </c>
      <c r="H246" s="75">
        <f t="shared" si="22"/>
        <v>7.29909209302326</v>
      </c>
      <c r="I246" s="75" t="s">
        <v>55</v>
      </c>
    </row>
    <row r="247" ht="25" customHeight="1" spans="1:9">
      <c r="A247" s="72"/>
      <c r="B247" s="73"/>
      <c r="C247" s="73"/>
      <c r="D247" s="74" t="s">
        <v>57</v>
      </c>
      <c r="E247" s="73" t="s">
        <v>54</v>
      </c>
      <c r="F247" s="75">
        <v>2.55568413538462</v>
      </c>
      <c r="G247" s="75">
        <v>4.18604651162791</v>
      </c>
      <c r="H247" s="75">
        <f t="shared" si="22"/>
        <v>10.6982126597496</v>
      </c>
      <c r="I247" s="75" t="s">
        <v>55</v>
      </c>
    </row>
    <row r="248" ht="25" customHeight="1" spans="1:9">
      <c r="A248" s="72"/>
      <c r="B248" s="73"/>
      <c r="C248" s="73"/>
      <c r="D248" s="74" t="s">
        <v>58</v>
      </c>
      <c r="E248" s="73" t="s">
        <v>54</v>
      </c>
      <c r="F248" s="75">
        <v>1.03004883692308</v>
      </c>
      <c r="G248" s="75">
        <v>16.7441860465116</v>
      </c>
      <c r="H248" s="75">
        <f t="shared" si="22"/>
        <v>17.2473293624329</v>
      </c>
      <c r="I248" s="75"/>
    </row>
    <row r="249" ht="25" customHeight="1" spans="1:9">
      <c r="A249" s="72"/>
      <c r="B249" s="73"/>
      <c r="C249" s="73"/>
      <c r="D249" s="74" t="s">
        <v>59</v>
      </c>
      <c r="E249" s="73"/>
      <c r="F249" s="73"/>
      <c r="G249" s="75"/>
      <c r="H249" s="75">
        <f>SUM(H245:H248)</f>
        <v>49.963389836136</v>
      </c>
      <c r="I249" s="73"/>
    </row>
    <row r="250" ht="25" customHeight="1" spans="1:9">
      <c r="A250" s="72"/>
      <c r="B250" s="73"/>
      <c r="C250" s="73" t="s">
        <v>60</v>
      </c>
      <c r="D250" s="74" t="s">
        <v>61</v>
      </c>
      <c r="E250" s="73" t="s">
        <v>62</v>
      </c>
      <c r="F250" s="75">
        <v>3.2</v>
      </c>
      <c r="G250" s="75">
        <v>0.8</v>
      </c>
      <c r="H250" s="75">
        <f t="shared" ref="H250:H254" si="23">G250*F250</f>
        <v>2.56</v>
      </c>
      <c r="I250" s="75" t="s">
        <v>55</v>
      </c>
    </row>
    <row r="251" ht="25" customHeight="1" spans="1:9">
      <c r="A251" s="72"/>
      <c r="B251" s="73"/>
      <c r="C251" s="73"/>
      <c r="D251" s="74" t="s">
        <v>63</v>
      </c>
      <c r="E251" s="73" t="s">
        <v>64</v>
      </c>
      <c r="F251" s="75">
        <v>1.2</v>
      </c>
      <c r="G251" s="75">
        <v>1.5</v>
      </c>
      <c r="H251" s="75">
        <f t="shared" si="23"/>
        <v>1.8</v>
      </c>
      <c r="I251" s="75" t="s">
        <v>55</v>
      </c>
    </row>
    <row r="252" ht="25" customHeight="1" spans="1:9">
      <c r="A252" s="72"/>
      <c r="B252" s="73"/>
      <c r="C252" s="73"/>
      <c r="D252" s="74" t="s">
        <v>65</v>
      </c>
      <c r="E252" s="73" t="s">
        <v>62</v>
      </c>
      <c r="F252" s="75">
        <v>0.8</v>
      </c>
      <c r="G252" s="75">
        <v>0.7</v>
      </c>
      <c r="H252" s="75">
        <f t="shared" si="23"/>
        <v>0.56</v>
      </c>
      <c r="I252" s="73"/>
    </row>
    <row r="253" ht="25" customHeight="1" spans="1:9">
      <c r="A253" s="72"/>
      <c r="B253" s="73"/>
      <c r="C253" s="73"/>
      <c r="D253" s="74" t="s">
        <v>66</v>
      </c>
      <c r="E253" s="73" t="s">
        <v>62</v>
      </c>
      <c r="F253" s="75">
        <v>2</v>
      </c>
      <c r="G253" s="75">
        <v>1</v>
      </c>
      <c r="H253" s="75">
        <f t="shared" si="23"/>
        <v>2</v>
      </c>
      <c r="I253" s="73"/>
    </row>
    <row r="254" ht="25" customHeight="1" spans="1:9">
      <c r="A254" s="72"/>
      <c r="B254" s="73"/>
      <c r="C254" s="73"/>
      <c r="D254" s="74" t="s">
        <v>67</v>
      </c>
      <c r="E254" s="73" t="s">
        <v>10</v>
      </c>
      <c r="F254" s="75">
        <v>0</v>
      </c>
      <c r="G254" s="75">
        <v>2</v>
      </c>
      <c r="H254" s="75">
        <f t="shared" si="23"/>
        <v>0</v>
      </c>
      <c r="I254" s="73" t="s">
        <v>68</v>
      </c>
    </row>
    <row r="255" ht="25" customHeight="1" spans="1:9">
      <c r="A255" s="72"/>
      <c r="B255" s="73"/>
      <c r="C255" s="73"/>
      <c r="D255" s="74" t="s">
        <v>59</v>
      </c>
      <c r="E255" s="74"/>
      <c r="F255" s="73"/>
      <c r="G255" s="75"/>
      <c r="H255" s="75">
        <f>SUM(H250:H254)</f>
        <v>6.92</v>
      </c>
      <c r="I255" s="73"/>
    </row>
    <row r="256" ht="25" customHeight="1" spans="1:9">
      <c r="A256" s="72"/>
      <c r="B256" s="73"/>
      <c r="C256" s="73" t="s">
        <v>69</v>
      </c>
      <c r="D256" s="74" t="s">
        <v>70</v>
      </c>
      <c r="E256" s="73" t="s">
        <v>10</v>
      </c>
      <c r="F256" s="76">
        <v>1</v>
      </c>
      <c r="G256" s="77">
        <v>0.1</v>
      </c>
      <c r="H256" s="75">
        <f>(H242+H243+H244+H249+H255)*G256</f>
        <v>9.9883389836136</v>
      </c>
      <c r="I256" s="73"/>
    </row>
    <row r="257" ht="25" customHeight="1" spans="1:9">
      <c r="A257" s="72"/>
      <c r="B257" s="73"/>
      <c r="C257" s="78" t="s">
        <v>71</v>
      </c>
      <c r="D257" s="79" t="s">
        <v>72</v>
      </c>
      <c r="E257" s="78"/>
      <c r="F257" s="80"/>
      <c r="G257" s="81"/>
      <c r="H257" s="81">
        <f>H242+H243+H244+H249+H255+H256</f>
        <v>109.87172881975</v>
      </c>
      <c r="I257" s="80"/>
    </row>
    <row r="258" ht="25" customHeight="1" spans="1:9">
      <c r="A258" s="72"/>
      <c r="B258" s="73"/>
      <c r="C258" s="82" t="s">
        <v>73</v>
      </c>
      <c r="D258" s="83" t="s">
        <v>74</v>
      </c>
      <c r="E258" s="82" t="s">
        <v>10</v>
      </c>
      <c r="F258" s="82"/>
      <c r="G258" s="84"/>
      <c r="H258" s="84">
        <f>H249+H255</f>
        <v>56.883389836136</v>
      </c>
      <c r="I258" s="82"/>
    </row>
    <row r="259" ht="25" customHeight="1" spans="1:9">
      <c r="A259" s="72"/>
      <c r="B259" s="73"/>
      <c r="C259" s="82"/>
      <c r="D259" s="83" t="s">
        <v>75</v>
      </c>
      <c r="E259" s="82" t="s">
        <v>10</v>
      </c>
      <c r="F259" s="82"/>
      <c r="G259" s="82"/>
      <c r="H259" s="84">
        <f>H242+H243+H244+H256</f>
        <v>52.9883389836136</v>
      </c>
      <c r="I259" s="82"/>
    </row>
    <row r="260" ht="25" customHeight="1" spans="1:9">
      <c r="A260" s="85" t="s">
        <v>76</v>
      </c>
      <c r="B260" s="85"/>
      <c r="C260" s="85"/>
      <c r="D260" s="85"/>
      <c r="E260" s="85"/>
      <c r="F260" s="85"/>
      <c r="G260" s="85"/>
      <c r="H260" s="85"/>
      <c r="I260" s="85"/>
    </row>
    <row r="261" ht="30" customHeight="1" spans="1:9">
      <c r="A261" s="70" t="s">
        <v>96</v>
      </c>
      <c r="B261" s="70"/>
      <c r="C261" s="70"/>
      <c r="D261" s="70"/>
      <c r="E261" s="70"/>
      <c r="F261" s="70"/>
      <c r="G261" s="70"/>
      <c r="H261" s="70"/>
      <c r="I261" s="70"/>
    </row>
    <row r="262" ht="25" customHeight="1" spans="1:9">
      <c r="A262" s="71" t="s">
        <v>1</v>
      </c>
      <c r="B262" s="71" t="s">
        <v>39</v>
      </c>
      <c r="C262" s="71" t="s">
        <v>40</v>
      </c>
      <c r="D262" s="71"/>
      <c r="E262" s="71"/>
      <c r="F262" s="71"/>
      <c r="G262" s="71"/>
      <c r="H262" s="71"/>
      <c r="I262" s="71"/>
    </row>
    <row r="263" ht="25" customHeight="1" spans="1:9">
      <c r="A263" s="71"/>
      <c r="B263" s="71"/>
      <c r="C263" s="71" t="s">
        <v>41</v>
      </c>
      <c r="D263" s="71"/>
      <c r="E263" s="71" t="s">
        <v>3</v>
      </c>
      <c r="F263" s="71" t="s">
        <v>42</v>
      </c>
      <c r="G263" s="71" t="s">
        <v>43</v>
      </c>
      <c r="H263" s="71" t="s">
        <v>44</v>
      </c>
      <c r="I263" s="71" t="s">
        <v>8</v>
      </c>
    </row>
    <row r="264" ht="25" customHeight="1" spans="1:9">
      <c r="A264" s="72">
        <v>8</v>
      </c>
      <c r="B264" s="73" t="s">
        <v>90</v>
      </c>
      <c r="C264" s="73" t="s">
        <v>46</v>
      </c>
      <c r="D264" s="74" t="s">
        <v>47</v>
      </c>
      <c r="E264" s="73" t="s">
        <v>10</v>
      </c>
      <c r="F264" s="73">
        <v>1</v>
      </c>
      <c r="G264" s="75">
        <v>17</v>
      </c>
      <c r="H264" s="75">
        <f t="shared" ref="H264:H270" si="24">G264*F264</f>
        <v>17</v>
      </c>
      <c r="I264" s="73"/>
    </row>
    <row r="265" ht="25" customHeight="1" spans="1:9">
      <c r="A265" s="72"/>
      <c r="B265" s="73"/>
      <c r="C265" s="73" t="s">
        <v>48</v>
      </c>
      <c r="D265" s="74" t="s">
        <v>49</v>
      </c>
      <c r="E265" s="73" t="s">
        <v>10</v>
      </c>
      <c r="F265" s="73">
        <v>1</v>
      </c>
      <c r="G265" s="75">
        <v>20</v>
      </c>
      <c r="H265" s="75">
        <f t="shared" si="24"/>
        <v>20</v>
      </c>
      <c r="I265" s="73"/>
    </row>
    <row r="266" ht="25" customHeight="1" spans="1:9">
      <c r="A266" s="72"/>
      <c r="B266" s="73"/>
      <c r="C266" s="73" t="s">
        <v>50</v>
      </c>
      <c r="D266" s="74" t="s">
        <v>51</v>
      </c>
      <c r="E266" s="73" t="s">
        <v>10</v>
      </c>
      <c r="F266" s="73">
        <v>1</v>
      </c>
      <c r="G266" s="75">
        <v>6</v>
      </c>
      <c r="H266" s="75">
        <f t="shared" si="24"/>
        <v>6</v>
      </c>
      <c r="I266" s="73"/>
    </row>
    <row r="267" ht="25" customHeight="1" spans="1:9">
      <c r="A267" s="72"/>
      <c r="B267" s="73"/>
      <c r="C267" s="87" t="s">
        <v>52</v>
      </c>
      <c r="D267" s="74" t="s">
        <v>91</v>
      </c>
      <c r="E267" s="73" t="s">
        <v>54</v>
      </c>
      <c r="F267" s="75">
        <v>5.30812666666667</v>
      </c>
      <c r="G267" s="75">
        <v>4.18604651162791</v>
      </c>
      <c r="H267" s="75">
        <f t="shared" si="24"/>
        <v>22.2200651162791</v>
      </c>
      <c r="I267" s="73"/>
    </row>
    <row r="268" ht="25" customHeight="1" spans="1:9">
      <c r="A268" s="72"/>
      <c r="B268" s="73"/>
      <c r="C268" s="87"/>
      <c r="D268" s="74" t="s">
        <v>92</v>
      </c>
      <c r="E268" s="73" t="s">
        <v>54</v>
      </c>
      <c r="F268" s="75">
        <v>1.8312</v>
      </c>
      <c r="G268" s="75">
        <v>4.18604651162791</v>
      </c>
      <c r="H268" s="75">
        <f t="shared" si="24"/>
        <v>7.66548837209303</v>
      </c>
      <c r="I268" s="75" t="s">
        <v>55</v>
      </c>
    </row>
    <row r="269" ht="25" customHeight="1" spans="1:9">
      <c r="A269" s="72"/>
      <c r="B269" s="73"/>
      <c r="C269" s="87"/>
      <c r="D269" s="74" t="s">
        <v>83</v>
      </c>
      <c r="E269" s="73" t="s">
        <v>54</v>
      </c>
      <c r="F269" s="75">
        <v>0</v>
      </c>
      <c r="G269" s="75">
        <v>4.18604651162791</v>
      </c>
      <c r="H269" s="75">
        <f t="shared" si="24"/>
        <v>0</v>
      </c>
      <c r="I269" s="75" t="s">
        <v>55</v>
      </c>
    </row>
    <row r="270" ht="25" customHeight="1" spans="1:9">
      <c r="A270" s="72"/>
      <c r="B270" s="73"/>
      <c r="C270" s="87"/>
      <c r="D270" s="74" t="s">
        <v>58</v>
      </c>
      <c r="E270" s="73" t="s">
        <v>54</v>
      </c>
      <c r="F270" s="75">
        <v>1.05926153846154</v>
      </c>
      <c r="G270" s="75">
        <v>16.7441860465116</v>
      </c>
      <c r="H270" s="75">
        <f t="shared" si="24"/>
        <v>17.7364722719141</v>
      </c>
      <c r="I270" s="75"/>
    </row>
    <row r="271" ht="25" customHeight="1" spans="1:9">
      <c r="A271" s="72"/>
      <c r="B271" s="73"/>
      <c r="C271" s="88"/>
      <c r="D271" s="74" t="s">
        <v>59</v>
      </c>
      <c r="E271" s="73"/>
      <c r="F271" s="73"/>
      <c r="G271" s="75"/>
      <c r="H271" s="75">
        <f>SUM(H267:H270)</f>
        <v>47.6220257602863</v>
      </c>
      <c r="I271" s="73"/>
    </row>
    <row r="272" ht="25" customHeight="1" spans="1:9">
      <c r="A272" s="72"/>
      <c r="B272" s="73"/>
      <c r="C272" s="73" t="s">
        <v>60</v>
      </c>
      <c r="D272" s="74" t="s">
        <v>61</v>
      </c>
      <c r="E272" s="73" t="s">
        <v>62</v>
      </c>
      <c r="F272" s="75">
        <v>4.44444444444444</v>
      </c>
      <c r="G272" s="75">
        <v>0.8</v>
      </c>
      <c r="H272" s="75">
        <f t="shared" ref="H272:H276" si="25">G272*F272</f>
        <v>3.55555555555555</v>
      </c>
      <c r="I272" s="75" t="s">
        <v>55</v>
      </c>
    </row>
    <row r="273" ht="25" customHeight="1" spans="1:9">
      <c r="A273" s="72"/>
      <c r="B273" s="73"/>
      <c r="C273" s="73"/>
      <c r="D273" s="74" t="s">
        <v>63</v>
      </c>
      <c r="E273" s="73" t="s">
        <v>64</v>
      </c>
      <c r="F273" s="75">
        <v>1.66666666666667</v>
      </c>
      <c r="G273" s="75">
        <v>1.5</v>
      </c>
      <c r="H273" s="75">
        <f t="shared" si="25"/>
        <v>2.50000000000001</v>
      </c>
      <c r="I273" s="75" t="s">
        <v>55</v>
      </c>
    </row>
    <row r="274" ht="25" customHeight="1" spans="1:9">
      <c r="A274" s="72"/>
      <c r="B274" s="73"/>
      <c r="C274" s="73"/>
      <c r="D274" s="74" t="s">
        <v>65</v>
      </c>
      <c r="E274" s="73" t="s">
        <v>62</v>
      </c>
      <c r="F274" s="75">
        <v>1.11111111111111</v>
      </c>
      <c r="G274" s="75">
        <v>0.7</v>
      </c>
      <c r="H274" s="75">
        <f t="shared" si="25"/>
        <v>0.777777777777777</v>
      </c>
      <c r="I274" s="73"/>
    </row>
    <row r="275" ht="25" customHeight="1" spans="1:9">
      <c r="A275" s="72"/>
      <c r="B275" s="73"/>
      <c r="C275" s="73"/>
      <c r="D275" s="89" t="s">
        <v>93</v>
      </c>
      <c r="E275" s="73" t="s">
        <v>62</v>
      </c>
      <c r="F275" s="75">
        <v>2.77777777777778</v>
      </c>
      <c r="G275" s="75">
        <v>0.8</v>
      </c>
      <c r="H275" s="75">
        <f t="shared" si="25"/>
        <v>2.22222222222222</v>
      </c>
      <c r="I275" s="73"/>
    </row>
    <row r="276" ht="25" customHeight="1" spans="1:9">
      <c r="A276" s="72"/>
      <c r="B276" s="73"/>
      <c r="C276" s="73"/>
      <c r="D276" s="74" t="s">
        <v>67</v>
      </c>
      <c r="E276" s="73" t="s">
        <v>10</v>
      </c>
      <c r="F276" s="75">
        <v>0</v>
      </c>
      <c r="G276" s="75">
        <v>2</v>
      </c>
      <c r="H276" s="75">
        <f t="shared" si="25"/>
        <v>0</v>
      </c>
      <c r="I276" s="73" t="s">
        <v>68</v>
      </c>
    </row>
    <row r="277" ht="25" customHeight="1" spans="1:9">
      <c r="A277" s="72"/>
      <c r="B277" s="73"/>
      <c r="C277" s="73"/>
      <c r="D277" s="74" t="s">
        <v>59</v>
      </c>
      <c r="E277" s="74"/>
      <c r="F277" s="73"/>
      <c r="G277" s="75"/>
      <c r="H277" s="75">
        <f>SUM(H272:H276)</f>
        <v>9.05555555555556</v>
      </c>
      <c r="I277" s="73"/>
    </row>
    <row r="278" ht="25" customHeight="1" spans="1:9">
      <c r="A278" s="72"/>
      <c r="B278" s="73"/>
      <c r="C278" s="73" t="s">
        <v>69</v>
      </c>
      <c r="D278" s="74" t="s">
        <v>70</v>
      </c>
      <c r="E278" s="73" t="s">
        <v>10</v>
      </c>
      <c r="F278" s="76">
        <v>1</v>
      </c>
      <c r="G278" s="77">
        <v>0.1</v>
      </c>
      <c r="H278" s="75">
        <f>(H264+H265+H266+H271+H277)*G278</f>
        <v>9.96775813158418</v>
      </c>
      <c r="I278" s="73"/>
    </row>
    <row r="279" ht="25" customHeight="1" spans="1:9">
      <c r="A279" s="72"/>
      <c r="B279" s="73"/>
      <c r="C279" s="78" t="s">
        <v>71</v>
      </c>
      <c r="D279" s="79" t="s">
        <v>72</v>
      </c>
      <c r="E279" s="78"/>
      <c r="F279" s="80"/>
      <c r="G279" s="81"/>
      <c r="H279" s="81">
        <f>H265+H266+H264+H271+H277+H278</f>
        <v>109.645339447426</v>
      </c>
      <c r="I279" s="80"/>
    </row>
    <row r="280" ht="25" customHeight="1" spans="1:9">
      <c r="A280" s="72"/>
      <c r="B280" s="73"/>
      <c r="C280" s="82" t="s">
        <v>73</v>
      </c>
      <c r="D280" s="83" t="s">
        <v>74</v>
      </c>
      <c r="E280" s="82" t="s">
        <v>10</v>
      </c>
      <c r="F280" s="82"/>
      <c r="G280" s="84"/>
      <c r="H280" s="84">
        <f>H271+H277</f>
        <v>56.6775813158418</v>
      </c>
      <c r="I280" s="82"/>
    </row>
    <row r="281" ht="25" customHeight="1" spans="1:9">
      <c r="A281" s="72"/>
      <c r="B281" s="73"/>
      <c r="C281" s="82"/>
      <c r="D281" s="83" t="s">
        <v>75</v>
      </c>
      <c r="E281" s="82" t="s">
        <v>10</v>
      </c>
      <c r="F281" s="82"/>
      <c r="G281" s="82"/>
      <c r="H281" s="84">
        <f>H265+H266+H264+H278</f>
        <v>52.9677581315842</v>
      </c>
      <c r="I281" s="82"/>
    </row>
    <row r="282" ht="30" customHeight="1" spans="1:9">
      <c r="A282" s="70" t="s">
        <v>97</v>
      </c>
      <c r="B282" s="70"/>
      <c r="C282" s="70"/>
      <c r="D282" s="70"/>
      <c r="E282" s="70"/>
      <c r="F282" s="70"/>
      <c r="G282" s="70"/>
      <c r="H282" s="70"/>
      <c r="I282" s="70"/>
    </row>
    <row r="283" ht="25" customHeight="1" spans="1:9">
      <c r="A283" s="71" t="s">
        <v>1</v>
      </c>
      <c r="B283" s="71" t="s">
        <v>39</v>
      </c>
      <c r="C283" s="71" t="s">
        <v>40</v>
      </c>
      <c r="D283" s="71"/>
      <c r="E283" s="71"/>
      <c r="F283" s="71"/>
      <c r="G283" s="71"/>
      <c r="H283" s="71"/>
      <c r="I283" s="71"/>
    </row>
    <row r="284" ht="25" customHeight="1" spans="1:9">
      <c r="A284" s="71"/>
      <c r="B284" s="71"/>
      <c r="C284" s="71" t="s">
        <v>41</v>
      </c>
      <c r="D284" s="71"/>
      <c r="E284" s="71" t="s">
        <v>3</v>
      </c>
      <c r="F284" s="71" t="s">
        <v>42</v>
      </c>
      <c r="G284" s="71" t="s">
        <v>43</v>
      </c>
      <c r="H284" s="71" t="s">
        <v>44</v>
      </c>
      <c r="I284" s="71" t="s">
        <v>8</v>
      </c>
    </row>
    <row r="285" ht="25" customHeight="1" spans="1:9">
      <c r="A285" s="72">
        <v>8</v>
      </c>
      <c r="B285" s="73" t="s">
        <v>90</v>
      </c>
      <c r="C285" s="73" t="s">
        <v>46</v>
      </c>
      <c r="D285" s="74" t="s">
        <v>98</v>
      </c>
      <c r="E285" s="73" t="s">
        <v>10</v>
      </c>
      <c r="F285" s="73">
        <v>1</v>
      </c>
      <c r="G285" s="75">
        <v>19</v>
      </c>
      <c r="H285" s="75">
        <f t="shared" ref="H285:H292" si="26">G285*F285</f>
        <v>19</v>
      </c>
      <c r="I285" s="73"/>
    </row>
    <row r="286" ht="25" customHeight="1" spans="1:9">
      <c r="A286" s="72"/>
      <c r="B286" s="73"/>
      <c r="C286" s="73" t="s">
        <v>48</v>
      </c>
      <c r="D286" s="74" t="s">
        <v>99</v>
      </c>
      <c r="E286" s="73" t="s">
        <v>10</v>
      </c>
      <c r="F286" s="73">
        <v>1</v>
      </c>
      <c r="G286" s="75">
        <v>22</v>
      </c>
      <c r="H286" s="75">
        <f t="shared" si="26"/>
        <v>22</v>
      </c>
      <c r="I286" s="73"/>
    </row>
    <row r="287" ht="25" customHeight="1" spans="1:9">
      <c r="A287" s="72"/>
      <c r="B287" s="73"/>
      <c r="C287" s="73" t="s">
        <v>50</v>
      </c>
      <c r="D287" s="74" t="s">
        <v>51</v>
      </c>
      <c r="E287" s="73" t="s">
        <v>10</v>
      </c>
      <c r="F287" s="73">
        <v>1</v>
      </c>
      <c r="G287" s="75">
        <v>6</v>
      </c>
      <c r="H287" s="75">
        <f t="shared" si="26"/>
        <v>6</v>
      </c>
      <c r="I287" s="73"/>
    </row>
    <row r="288" ht="25" customHeight="1" spans="1:9">
      <c r="A288" s="72"/>
      <c r="B288" s="73"/>
      <c r="C288" s="90" t="s">
        <v>52</v>
      </c>
      <c r="D288" s="74" t="s">
        <v>100</v>
      </c>
      <c r="E288" s="73" t="s">
        <v>10</v>
      </c>
      <c r="F288" s="75">
        <v>1</v>
      </c>
      <c r="G288" s="75">
        <v>27.906976744186</v>
      </c>
      <c r="H288" s="75">
        <f t="shared" si="26"/>
        <v>27.906976744186</v>
      </c>
      <c r="I288" s="73"/>
    </row>
    <row r="289" ht="25" customHeight="1" spans="1:9">
      <c r="A289" s="72"/>
      <c r="B289" s="73"/>
      <c r="C289" s="87"/>
      <c r="D289" s="74" t="s">
        <v>91</v>
      </c>
      <c r="E289" s="73" t="s">
        <v>54</v>
      </c>
      <c r="F289" s="75">
        <v>2.43747</v>
      </c>
      <c r="G289" s="75">
        <v>4.18604651162791</v>
      </c>
      <c r="H289" s="75">
        <f t="shared" si="26"/>
        <v>10.2033627906977</v>
      </c>
      <c r="I289" s="73"/>
    </row>
    <row r="290" ht="25" customHeight="1" spans="1:9">
      <c r="A290" s="72"/>
      <c r="B290" s="73"/>
      <c r="C290" s="87"/>
      <c r="D290" s="74" t="s">
        <v>56</v>
      </c>
      <c r="E290" s="73" t="s">
        <v>54</v>
      </c>
      <c r="F290" s="75">
        <v>2.0223336</v>
      </c>
      <c r="G290" s="75">
        <v>4.18604651162791</v>
      </c>
      <c r="H290" s="75">
        <f t="shared" si="26"/>
        <v>8.46558251162791</v>
      </c>
      <c r="I290" s="75" t="s">
        <v>55</v>
      </c>
    </row>
    <row r="291" ht="25" customHeight="1" spans="1:9">
      <c r="A291" s="72"/>
      <c r="B291" s="73"/>
      <c r="C291" s="87"/>
      <c r="D291" s="74" t="s">
        <v>57</v>
      </c>
      <c r="E291" s="73" t="s">
        <v>54</v>
      </c>
      <c r="F291" s="75">
        <v>2.21936316061538</v>
      </c>
      <c r="G291" s="75">
        <v>4.18604651162791</v>
      </c>
      <c r="H291" s="75">
        <f t="shared" si="26"/>
        <v>9.2903574165295</v>
      </c>
      <c r="I291" s="75" t="s">
        <v>55</v>
      </c>
    </row>
    <row r="292" ht="25" customHeight="1" spans="1:9">
      <c r="A292" s="72"/>
      <c r="B292" s="73"/>
      <c r="C292" s="87"/>
      <c r="D292" s="74" t="s">
        <v>58</v>
      </c>
      <c r="E292" s="73" t="s">
        <v>54</v>
      </c>
      <c r="F292" s="75">
        <v>0.924082811076923</v>
      </c>
      <c r="G292" s="75">
        <v>16.7441860465116</v>
      </c>
      <c r="H292" s="75">
        <f t="shared" si="26"/>
        <v>15.4730145110554</v>
      </c>
      <c r="I292" s="75"/>
    </row>
    <row r="293" ht="25" customHeight="1" spans="1:9">
      <c r="A293" s="72"/>
      <c r="B293" s="73"/>
      <c r="C293" s="88"/>
      <c r="D293" s="74" t="s">
        <v>59</v>
      </c>
      <c r="E293" s="73"/>
      <c r="F293" s="73"/>
      <c r="G293" s="75"/>
      <c r="H293" s="75">
        <f>SUM(H288:H292)</f>
        <v>71.3392939740965</v>
      </c>
      <c r="I293" s="73"/>
    </row>
    <row r="294" ht="25" customHeight="1" spans="1:9">
      <c r="A294" s="72"/>
      <c r="B294" s="73"/>
      <c r="C294" s="73" t="s">
        <v>60</v>
      </c>
      <c r="D294" s="74" t="s">
        <v>61</v>
      </c>
      <c r="E294" s="73" t="s">
        <v>62</v>
      </c>
      <c r="F294" s="75">
        <v>5</v>
      </c>
      <c r="G294" s="75">
        <v>0.8</v>
      </c>
      <c r="H294" s="75">
        <f t="shared" ref="H294:H298" si="27">G294*F294</f>
        <v>4</v>
      </c>
      <c r="I294" s="75" t="s">
        <v>55</v>
      </c>
    </row>
    <row r="295" ht="25" customHeight="1" spans="1:9">
      <c r="A295" s="72"/>
      <c r="B295" s="73"/>
      <c r="C295" s="73"/>
      <c r="D295" s="74" t="s">
        <v>63</v>
      </c>
      <c r="E295" s="73" t="s">
        <v>64</v>
      </c>
      <c r="F295" s="75">
        <v>0.833333333333333</v>
      </c>
      <c r="G295" s="75">
        <v>1.5</v>
      </c>
      <c r="H295" s="75">
        <f t="shared" si="27"/>
        <v>1.25</v>
      </c>
      <c r="I295" s="75" t="s">
        <v>55</v>
      </c>
    </row>
    <row r="296" ht="25" customHeight="1" spans="1:9">
      <c r="A296" s="72"/>
      <c r="B296" s="73"/>
      <c r="C296" s="73"/>
      <c r="D296" s="74" t="s">
        <v>65</v>
      </c>
      <c r="E296" s="73" t="s">
        <v>62</v>
      </c>
      <c r="F296" s="75">
        <v>3.33333333333333</v>
      </c>
      <c r="G296" s="75">
        <v>0.7</v>
      </c>
      <c r="H296" s="75">
        <f t="shared" si="27"/>
        <v>2.33333333333333</v>
      </c>
      <c r="I296" s="73"/>
    </row>
    <row r="297" ht="25" customHeight="1" spans="1:9">
      <c r="A297" s="72"/>
      <c r="B297" s="73"/>
      <c r="C297" s="73"/>
      <c r="D297" s="89" t="s">
        <v>93</v>
      </c>
      <c r="E297" s="73" t="s">
        <v>62</v>
      </c>
      <c r="F297" s="75">
        <v>0.833333333333333</v>
      </c>
      <c r="G297" s="75">
        <v>0.8</v>
      </c>
      <c r="H297" s="75">
        <f t="shared" si="27"/>
        <v>0.666666666666667</v>
      </c>
      <c r="I297" s="73"/>
    </row>
    <row r="298" ht="25" customHeight="1" spans="1:9">
      <c r="A298" s="72"/>
      <c r="B298" s="73"/>
      <c r="C298" s="73"/>
      <c r="D298" s="74" t="s">
        <v>67</v>
      </c>
      <c r="E298" s="73" t="s">
        <v>10</v>
      </c>
      <c r="F298" s="75">
        <v>0</v>
      </c>
      <c r="G298" s="75">
        <v>2</v>
      </c>
      <c r="H298" s="75">
        <f t="shared" si="27"/>
        <v>0</v>
      </c>
      <c r="I298" s="73" t="s">
        <v>68</v>
      </c>
    </row>
    <row r="299" ht="25" customHeight="1" spans="1:9">
      <c r="A299" s="72"/>
      <c r="B299" s="73"/>
      <c r="C299" s="73"/>
      <c r="D299" s="74" t="s">
        <v>59</v>
      </c>
      <c r="E299" s="74"/>
      <c r="F299" s="73"/>
      <c r="G299" s="75"/>
      <c r="H299" s="75">
        <f>SUM(H294:H298)</f>
        <v>8.25</v>
      </c>
      <c r="I299" s="73"/>
    </row>
    <row r="300" ht="25" customHeight="1" spans="1:9">
      <c r="A300" s="72"/>
      <c r="B300" s="73"/>
      <c r="C300" s="73" t="s">
        <v>69</v>
      </c>
      <c r="D300" s="74" t="s">
        <v>70</v>
      </c>
      <c r="E300" s="73" t="s">
        <v>10</v>
      </c>
      <c r="F300" s="76">
        <v>1</v>
      </c>
      <c r="G300" s="77">
        <v>0.1</v>
      </c>
      <c r="H300" s="75">
        <f>(H286+H287+H285+H293+H299)*G300</f>
        <v>12.6589293974097</v>
      </c>
      <c r="I300" s="73"/>
    </row>
    <row r="301" ht="25" customHeight="1" spans="1:9">
      <c r="A301" s="72"/>
      <c r="B301" s="73"/>
      <c r="C301" s="78" t="s">
        <v>71</v>
      </c>
      <c r="D301" s="79" t="s">
        <v>72</v>
      </c>
      <c r="E301" s="78"/>
      <c r="F301" s="80"/>
      <c r="G301" s="81"/>
      <c r="H301" s="81">
        <f>H287+H285+H286+H293+H299+H300</f>
        <v>139.248223371506</v>
      </c>
      <c r="I301" s="80"/>
    </row>
    <row r="302" ht="25" customHeight="1" spans="1:9">
      <c r="A302" s="72"/>
      <c r="B302" s="73"/>
      <c r="C302" s="82" t="s">
        <v>73</v>
      </c>
      <c r="D302" s="83" t="s">
        <v>74</v>
      </c>
      <c r="E302" s="82" t="s">
        <v>10</v>
      </c>
      <c r="F302" s="82"/>
      <c r="G302" s="84"/>
      <c r="H302" s="84">
        <f>H293+H299</f>
        <v>79.5892939740965</v>
      </c>
      <c r="I302" s="82"/>
    </row>
    <row r="303" ht="25" customHeight="1" spans="1:9">
      <c r="A303" s="72"/>
      <c r="B303" s="73"/>
      <c r="C303" s="82"/>
      <c r="D303" s="83" t="s">
        <v>75</v>
      </c>
      <c r="E303" s="82" t="s">
        <v>10</v>
      </c>
      <c r="F303" s="82"/>
      <c r="G303" s="82"/>
      <c r="H303" s="84">
        <f>H287+H285+H286+H300</f>
        <v>59.6589293974097</v>
      </c>
      <c r="I303" s="82"/>
    </row>
    <row r="304" ht="25" customHeight="1" spans="1:9">
      <c r="A304" s="85" t="s">
        <v>76</v>
      </c>
      <c r="B304" s="85"/>
      <c r="C304" s="85"/>
      <c r="D304" s="85"/>
      <c r="E304" s="85"/>
      <c r="F304" s="85"/>
      <c r="G304" s="85"/>
      <c r="H304" s="85"/>
      <c r="I304" s="85"/>
    </row>
    <row r="305" ht="30" customHeight="1" spans="1:9">
      <c r="A305" s="70" t="s">
        <v>101</v>
      </c>
      <c r="B305" s="70"/>
      <c r="C305" s="70"/>
      <c r="D305" s="70"/>
      <c r="E305" s="70"/>
      <c r="F305" s="70"/>
      <c r="G305" s="70"/>
      <c r="H305" s="70"/>
      <c r="I305" s="70"/>
    </row>
    <row r="306" ht="25" customHeight="1" spans="1:9">
      <c r="A306" s="71" t="s">
        <v>1</v>
      </c>
      <c r="B306" s="71" t="s">
        <v>39</v>
      </c>
      <c r="C306" s="71" t="s">
        <v>40</v>
      </c>
      <c r="D306" s="71"/>
      <c r="E306" s="71"/>
      <c r="F306" s="71"/>
      <c r="G306" s="71"/>
      <c r="H306" s="71"/>
      <c r="I306" s="71"/>
    </row>
    <row r="307" ht="25" customHeight="1" spans="1:9">
      <c r="A307" s="71"/>
      <c r="B307" s="71"/>
      <c r="C307" s="71" t="s">
        <v>41</v>
      </c>
      <c r="D307" s="71"/>
      <c r="E307" s="71" t="s">
        <v>3</v>
      </c>
      <c r="F307" s="71" t="s">
        <v>42</v>
      </c>
      <c r="G307" s="71" t="s">
        <v>43</v>
      </c>
      <c r="H307" s="71" t="s">
        <v>44</v>
      </c>
      <c r="I307" s="71" t="s">
        <v>8</v>
      </c>
    </row>
    <row r="308" ht="25" customHeight="1" spans="1:9">
      <c r="A308" s="72">
        <v>8</v>
      </c>
      <c r="B308" s="73" t="s">
        <v>90</v>
      </c>
      <c r="C308" s="73" t="s">
        <v>46</v>
      </c>
      <c r="D308" s="74" t="s">
        <v>102</v>
      </c>
      <c r="E308" s="73" t="s">
        <v>10</v>
      </c>
      <c r="F308" s="73">
        <v>1</v>
      </c>
      <c r="G308" s="75">
        <v>8</v>
      </c>
      <c r="H308" s="75">
        <f t="shared" ref="H308:H313" si="28">G308*F308</f>
        <v>8</v>
      </c>
      <c r="I308" s="73"/>
    </row>
    <row r="309" ht="25" customHeight="1" spans="1:9">
      <c r="A309" s="72"/>
      <c r="B309" s="73"/>
      <c r="C309" s="73" t="s">
        <v>48</v>
      </c>
      <c r="D309" s="74" t="s">
        <v>103</v>
      </c>
      <c r="E309" s="73" t="s">
        <v>10</v>
      </c>
      <c r="F309" s="73">
        <v>1</v>
      </c>
      <c r="G309" s="75">
        <v>13</v>
      </c>
      <c r="H309" s="75">
        <f t="shared" si="28"/>
        <v>13</v>
      </c>
      <c r="I309" s="73"/>
    </row>
    <row r="310" ht="25" customHeight="1" spans="1:9">
      <c r="A310" s="72"/>
      <c r="B310" s="73"/>
      <c r="C310" s="73" t="s">
        <v>50</v>
      </c>
      <c r="D310" s="74" t="s">
        <v>104</v>
      </c>
      <c r="E310" s="73" t="s">
        <v>10</v>
      </c>
      <c r="F310" s="73">
        <v>1</v>
      </c>
      <c r="G310" s="75">
        <v>3</v>
      </c>
      <c r="H310" s="75">
        <f t="shared" si="28"/>
        <v>3</v>
      </c>
      <c r="I310" s="73"/>
    </row>
    <row r="311" ht="25" customHeight="1" spans="1:9">
      <c r="A311" s="72"/>
      <c r="B311" s="73"/>
      <c r="C311" s="90" t="s">
        <v>52</v>
      </c>
      <c r="D311" s="74" t="s">
        <v>100</v>
      </c>
      <c r="E311" s="73" t="s">
        <v>10</v>
      </c>
      <c r="F311" s="75">
        <v>1</v>
      </c>
      <c r="G311" s="75">
        <v>27.906976744186</v>
      </c>
      <c r="H311" s="75">
        <f t="shared" si="28"/>
        <v>27.906976744186</v>
      </c>
      <c r="I311" s="73"/>
    </row>
    <row r="312" ht="25" customHeight="1" spans="1:9">
      <c r="A312" s="72"/>
      <c r="B312" s="73"/>
      <c r="C312" s="87"/>
      <c r="D312" s="74" t="s">
        <v>105</v>
      </c>
      <c r="E312" s="73" t="s">
        <v>54</v>
      </c>
      <c r="F312" s="75">
        <v>1.092648</v>
      </c>
      <c r="G312" s="75">
        <v>4.18604651162791</v>
      </c>
      <c r="H312" s="75">
        <f t="shared" si="28"/>
        <v>4.57387534883721</v>
      </c>
      <c r="I312" s="73"/>
    </row>
    <row r="313" ht="25" customHeight="1" spans="1:9">
      <c r="A313" s="72"/>
      <c r="B313" s="73"/>
      <c r="C313" s="87"/>
      <c r="D313" s="74" t="s">
        <v>58</v>
      </c>
      <c r="E313" s="73" t="s">
        <v>54</v>
      </c>
      <c r="F313" s="75">
        <v>0.1027425</v>
      </c>
      <c r="G313" s="75">
        <v>16.7441860465116</v>
      </c>
      <c r="H313" s="75">
        <f t="shared" si="28"/>
        <v>1.72033953488372</v>
      </c>
      <c r="I313" s="75"/>
    </row>
    <row r="314" ht="25" customHeight="1" spans="1:9">
      <c r="A314" s="72"/>
      <c r="B314" s="73"/>
      <c r="C314" s="88"/>
      <c r="D314" s="74" t="s">
        <v>59</v>
      </c>
      <c r="E314" s="73"/>
      <c r="F314" s="73"/>
      <c r="G314" s="75"/>
      <c r="H314" s="75">
        <f>SUM(H311:H313)</f>
        <v>34.2011916279069</v>
      </c>
      <c r="I314" s="73"/>
    </row>
    <row r="315" ht="25" customHeight="1" spans="1:9">
      <c r="A315" s="72"/>
      <c r="B315" s="73"/>
      <c r="C315" s="73" t="s">
        <v>60</v>
      </c>
      <c r="D315" s="74" t="s">
        <v>61</v>
      </c>
      <c r="E315" s="73" t="s">
        <v>62</v>
      </c>
      <c r="F315" s="75">
        <v>1</v>
      </c>
      <c r="G315" s="75">
        <v>0.8</v>
      </c>
      <c r="H315" s="75">
        <f t="shared" ref="H315:H319" si="29">G315*F315</f>
        <v>0.8</v>
      </c>
      <c r="I315" s="75" t="s">
        <v>55</v>
      </c>
    </row>
    <row r="316" ht="25" customHeight="1" spans="1:9">
      <c r="A316" s="72"/>
      <c r="B316" s="73"/>
      <c r="C316" s="73"/>
      <c r="D316" s="74" t="s">
        <v>63</v>
      </c>
      <c r="E316" s="73" t="s">
        <v>64</v>
      </c>
      <c r="F316" s="75">
        <v>0</v>
      </c>
      <c r="G316" s="75">
        <v>1.5</v>
      </c>
      <c r="H316" s="75">
        <f t="shared" si="29"/>
        <v>0</v>
      </c>
      <c r="I316" s="75" t="s">
        <v>55</v>
      </c>
    </row>
    <row r="317" ht="25" customHeight="1" spans="1:9">
      <c r="A317" s="72"/>
      <c r="B317" s="73"/>
      <c r="C317" s="73"/>
      <c r="D317" s="74" t="s">
        <v>65</v>
      </c>
      <c r="E317" s="73" t="s">
        <v>62</v>
      </c>
      <c r="F317" s="75">
        <v>0</v>
      </c>
      <c r="G317" s="75">
        <v>0.7</v>
      </c>
      <c r="H317" s="75">
        <f t="shared" si="29"/>
        <v>0</v>
      </c>
      <c r="I317" s="73"/>
    </row>
    <row r="318" ht="25" customHeight="1" spans="1:9">
      <c r="A318" s="72"/>
      <c r="B318" s="73"/>
      <c r="C318" s="73"/>
      <c r="D318" s="89" t="s">
        <v>93</v>
      </c>
      <c r="E318" s="73" t="s">
        <v>62</v>
      </c>
      <c r="F318" s="75">
        <v>0</v>
      </c>
      <c r="G318" s="75">
        <v>0.8</v>
      </c>
      <c r="H318" s="75">
        <f t="shared" si="29"/>
        <v>0</v>
      </c>
      <c r="I318" s="73"/>
    </row>
    <row r="319" ht="25" customHeight="1" spans="1:9">
      <c r="A319" s="72"/>
      <c r="B319" s="73"/>
      <c r="C319" s="73"/>
      <c r="D319" s="74" t="s">
        <v>67</v>
      </c>
      <c r="E319" s="73" t="s">
        <v>10</v>
      </c>
      <c r="F319" s="75">
        <v>1</v>
      </c>
      <c r="G319" s="75">
        <v>2</v>
      </c>
      <c r="H319" s="75">
        <f t="shared" si="29"/>
        <v>2</v>
      </c>
      <c r="I319" s="73" t="s">
        <v>68</v>
      </c>
    </row>
    <row r="320" ht="25" customHeight="1" spans="1:9">
      <c r="A320" s="72"/>
      <c r="B320" s="73"/>
      <c r="C320" s="73"/>
      <c r="D320" s="74" t="s">
        <v>59</v>
      </c>
      <c r="E320" s="74"/>
      <c r="F320" s="73"/>
      <c r="G320" s="75"/>
      <c r="H320" s="75">
        <f>SUM(H315:H319)</f>
        <v>2.8</v>
      </c>
      <c r="I320" s="73"/>
    </row>
    <row r="321" ht="25" customHeight="1" spans="1:9">
      <c r="A321" s="72"/>
      <c r="B321" s="73"/>
      <c r="C321" s="73" t="s">
        <v>69</v>
      </c>
      <c r="D321" s="74" t="s">
        <v>70</v>
      </c>
      <c r="E321" s="73" t="s">
        <v>10</v>
      </c>
      <c r="F321" s="76">
        <v>1</v>
      </c>
      <c r="G321" s="77">
        <v>0.1</v>
      </c>
      <c r="H321" s="75">
        <f>(H308+H309+H310+H314+H320)*G321</f>
        <v>6.10011916279069</v>
      </c>
      <c r="I321" s="73"/>
    </row>
    <row r="322" ht="25" customHeight="1" spans="1:9">
      <c r="A322" s="72"/>
      <c r="B322" s="73"/>
      <c r="C322" s="78" t="s">
        <v>71</v>
      </c>
      <c r="D322" s="79" t="s">
        <v>72</v>
      </c>
      <c r="E322" s="78"/>
      <c r="F322" s="80"/>
      <c r="G322" s="81"/>
      <c r="H322" s="81">
        <f>H321+H320+H314+H310+H309+H308</f>
        <v>67.1013107906976</v>
      </c>
      <c r="I322" s="80"/>
    </row>
    <row r="323" ht="25" customHeight="1" spans="1:9">
      <c r="A323" s="72"/>
      <c r="B323" s="73"/>
      <c r="C323" s="82" t="s">
        <v>73</v>
      </c>
      <c r="D323" s="83" t="s">
        <v>74</v>
      </c>
      <c r="E323" s="82" t="s">
        <v>10</v>
      </c>
      <c r="F323" s="82"/>
      <c r="G323" s="84"/>
      <c r="H323" s="84">
        <f>H314+H320</f>
        <v>37.0011916279069</v>
      </c>
      <c r="I323" s="82"/>
    </row>
    <row r="324" ht="25" customHeight="1" spans="1:9">
      <c r="A324" s="72"/>
      <c r="B324" s="73"/>
      <c r="C324" s="82"/>
      <c r="D324" s="83" t="s">
        <v>75</v>
      </c>
      <c r="E324" s="82" t="s">
        <v>10</v>
      </c>
      <c r="F324" s="82"/>
      <c r="G324" s="82"/>
      <c r="H324" s="84">
        <f>H308+H309+H310+H321</f>
        <v>30.1001191627907</v>
      </c>
      <c r="I324" s="82"/>
    </row>
    <row r="325" ht="25" customHeight="1" spans="1:9">
      <c r="A325" s="85" t="s">
        <v>76</v>
      </c>
      <c r="B325" s="85"/>
      <c r="C325" s="85"/>
      <c r="D325" s="85"/>
      <c r="E325" s="85"/>
      <c r="F325" s="85"/>
      <c r="G325" s="85"/>
      <c r="H325" s="85"/>
      <c r="I325" s="85"/>
    </row>
  </sheetData>
  <mergeCells count="164">
    <mergeCell ref="A1:I1"/>
    <mergeCell ref="C2:I2"/>
    <mergeCell ref="C3:D3"/>
    <mergeCell ref="A22:I22"/>
    <mergeCell ref="A23:I23"/>
    <mergeCell ref="C24:I24"/>
    <mergeCell ref="C25:D25"/>
    <mergeCell ref="A44:I44"/>
    <mergeCell ref="A45:I45"/>
    <mergeCell ref="C46:I46"/>
    <mergeCell ref="C47:D47"/>
    <mergeCell ref="A66:I66"/>
    <mergeCell ref="A67:I67"/>
    <mergeCell ref="C68:I68"/>
    <mergeCell ref="C69:D69"/>
    <mergeCell ref="A88:I88"/>
    <mergeCell ref="A89:I89"/>
    <mergeCell ref="C90:I90"/>
    <mergeCell ref="C91:D91"/>
    <mergeCell ref="A110:I110"/>
    <mergeCell ref="A111:I111"/>
    <mergeCell ref="C112:I112"/>
    <mergeCell ref="C113:D113"/>
    <mergeCell ref="A131:I131"/>
    <mergeCell ref="A132:I132"/>
    <mergeCell ref="C133:I133"/>
    <mergeCell ref="C134:D134"/>
    <mergeCell ref="A152:I152"/>
    <mergeCell ref="A153:I153"/>
    <mergeCell ref="C154:I154"/>
    <mergeCell ref="C155:D155"/>
    <mergeCell ref="A173:I173"/>
    <mergeCell ref="A174:I174"/>
    <mergeCell ref="C175:I175"/>
    <mergeCell ref="C176:D176"/>
    <mergeCell ref="A194:I194"/>
    <mergeCell ref="A195:I195"/>
    <mergeCell ref="C196:I196"/>
    <mergeCell ref="C197:D197"/>
    <mergeCell ref="A216:I216"/>
    <mergeCell ref="A217:I217"/>
    <mergeCell ref="C218:I218"/>
    <mergeCell ref="C219:D219"/>
    <mergeCell ref="A238:I238"/>
    <mergeCell ref="A239:I239"/>
    <mergeCell ref="C240:I240"/>
    <mergeCell ref="C241:D241"/>
    <mergeCell ref="A260:I260"/>
    <mergeCell ref="A261:I261"/>
    <mergeCell ref="C262:I262"/>
    <mergeCell ref="C263:D263"/>
    <mergeCell ref="A282:I282"/>
    <mergeCell ref="C283:I283"/>
    <mergeCell ref="C284:D284"/>
    <mergeCell ref="A304:I304"/>
    <mergeCell ref="A305:I305"/>
    <mergeCell ref="C306:I306"/>
    <mergeCell ref="C307:D307"/>
    <mergeCell ref="A325:I325"/>
    <mergeCell ref="A2:A3"/>
    <mergeCell ref="A4:A21"/>
    <mergeCell ref="A24:A25"/>
    <mergeCell ref="A26:A43"/>
    <mergeCell ref="A46:A47"/>
    <mergeCell ref="A48:A65"/>
    <mergeCell ref="A68:A69"/>
    <mergeCell ref="A70:A87"/>
    <mergeCell ref="A90:A91"/>
    <mergeCell ref="A92:A109"/>
    <mergeCell ref="A112:A113"/>
    <mergeCell ref="A114:A130"/>
    <mergeCell ref="A133:A134"/>
    <mergeCell ref="A135:A151"/>
    <mergeCell ref="A154:A155"/>
    <mergeCell ref="A156:A172"/>
    <mergeCell ref="A175:A176"/>
    <mergeCell ref="A177:A193"/>
    <mergeCell ref="A196:A197"/>
    <mergeCell ref="A198:A215"/>
    <mergeCell ref="A218:A219"/>
    <mergeCell ref="A220:A237"/>
    <mergeCell ref="A240:A241"/>
    <mergeCell ref="A242:A259"/>
    <mergeCell ref="A262:A263"/>
    <mergeCell ref="A264:A281"/>
    <mergeCell ref="A283:A284"/>
    <mergeCell ref="A285:A303"/>
    <mergeCell ref="A306:A307"/>
    <mergeCell ref="A308:A324"/>
    <mergeCell ref="B2:B3"/>
    <mergeCell ref="B4:B21"/>
    <mergeCell ref="B24:B25"/>
    <mergeCell ref="B26:B43"/>
    <mergeCell ref="B46:B47"/>
    <mergeCell ref="B48:B65"/>
    <mergeCell ref="B68:B69"/>
    <mergeCell ref="B70:B87"/>
    <mergeCell ref="B90:B91"/>
    <mergeCell ref="B92:B109"/>
    <mergeCell ref="B112:B113"/>
    <mergeCell ref="B114:B130"/>
    <mergeCell ref="B133:B134"/>
    <mergeCell ref="B135:B151"/>
    <mergeCell ref="B154:B155"/>
    <mergeCell ref="B156:B172"/>
    <mergeCell ref="B175:B176"/>
    <mergeCell ref="B177:B193"/>
    <mergeCell ref="B196:B197"/>
    <mergeCell ref="B198:B215"/>
    <mergeCell ref="B218:B219"/>
    <mergeCell ref="B220:B237"/>
    <mergeCell ref="B240:B241"/>
    <mergeCell ref="B242:B259"/>
    <mergeCell ref="B262:B263"/>
    <mergeCell ref="B264:B281"/>
    <mergeCell ref="B283:B284"/>
    <mergeCell ref="B285:B303"/>
    <mergeCell ref="B306:B307"/>
    <mergeCell ref="B308:B324"/>
    <mergeCell ref="C7:C11"/>
    <mergeCell ref="C12:C17"/>
    <mergeCell ref="C20:C21"/>
    <mergeCell ref="C29:C33"/>
    <mergeCell ref="C34:C39"/>
    <mergeCell ref="C42:C43"/>
    <mergeCell ref="C51:C55"/>
    <mergeCell ref="C56:C61"/>
    <mergeCell ref="C64:C65"/>
    <mergeCell ref="C73:C77"/>
    <mergeCell ref="C78:C83"/>
    <mergeCell ref="C86:C87"/>
    <mergeCell ref="C95:C99"/>
    <mergeCell ref="C100:C105"/>
    <mergeCell ref="C108:C109"/>
    <mergeCell ref="C117:C120"/>
    <mergeCell ref="C121:C126"/>
    <mergeCell ref="C129:C130"/>
    <mergeCell ref="C138:C141"/>
    <mergeCell ref="C142:C147"/>
    <mergeCell ref="C150:C151"/>
    <mergeCell ref="C159:C162"/>
    <mergeCell ref="C163:C168"/>
    <mergeCell ref="C171:C172"/>
    <mergeCell ref="C180:C183"/>
    <mergeCell ref="C184:C189"/>
    <mergeCell ref="C192:C193"/>
    <mergeCell ref="C201:C205"/>
    <mergeCell ref="C206:C211"/>
    <mergeCell ref="C214:C215"/>
    <mergeCell ref="C223:C227"/>
    <mergeCell ref="C228:C233"/>
    <mergeCell ref="C236:C237"/>
    <mergeCell ref="C245:C249"/>
    <mergeCell ref="C250:C255"/>
    <mergeCell ref="C258:C259"/>
    <mergeCell ref="C267:C271"/>
    <mergeCell ref="C272:C277"/>
    <mergeCell ref="C280:C281"/>
    <mergeCell ref="C288:C293"/>
    <mergeCell ref="C294:C299"/>
    <mergeCell ref="C302:C303"/>
    <mergeCell ref="C311:C314"/>
    <mergeCell ref="C315:C320"/>
    <mergeCell ref="C323:C324"/>
  </mergeCells>
  <printOptions horizontalCentered="1"/>
  <pageMargins left="0.475694444444444" right="0.475694444444444" top="0.527083333333333" bottom="0.527083333333333" header="0.5" footer="0.5"/>
  <pageSetup paperSize="9" scale="96" fitToHeight="0" orientation="portrait" horizontalDpi="600"/>
  <headerFooter/>
  <rowBreaks count="14" manualBreakCount="14">
    <brk id="22" max="16383" man="1"/>
    <brk id="44" max="16383" man="1"/>
    <brk id="66" max="16383" man="1"/>
    <brk id="88" max="16383" man="1"/>
    <brk id="110" max="16383" man="1"/>
    <brk id="131" max="16383" man="1"/>
    <brk id="152" max="16383" man="1"/>
    <brk id="173" max="16383" man="1"/>
    <brk id="194" max="16383" man="1"/>
    <brk id="216" max="16383" man="1"/>
    <brk id="238" max="16383" man="1"/>
    <brk id="260" max="16383" man="1"/>
    <brk id="281" max="16383" man="1"/>
    <brk id="30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view="pageBreakPreview" zoomScaleNormal="100" workbookViewId="0">
      <selection activeCell="M20" sqref="M20"/>
    </sheetView>
  </sheetViews>
  <sheetFormatPr defaultColWidth="9" defaultRowHeight="13.5"/>
  <cols>
    <col min="1" max="1" width="6.38333333333333" customWidth="1"/>
    <col min="2" max="2" width="7.25" customWidth="1"/>
    <col min="3" max="3" width="4.88333333333333" customWidth="1"/>
    <col min="4" max="5" width="12.25" customWidth="1"/>
    <col min="7" max="7" width="12.75" customWidth="1"/>
  </cols>
  <sheetData>
    <row r="1" ht="51" customHeight="1" spans="1:10">
      <c r="A1" s="65" t="s">
        <v>106</v>
      </c>
      <c r="B1" s="66"/>
      <c r="C1" s="66"/>
      <c r="D1" s="66"/>
      <c r="E1" s="66"/>
      <c r="F1" s="66"/>
      <c r="G1" s="66"/>
      <c r="H1" s="66"/>
      <c r="I1" s="66"/>
      <c r="J1" s="66"/>
    </row>
    <row r="2" ht="25" customHeight="1" spans="1:10">
      <c r="A2" s="23" t="s">
        <v>107</v>
      </c>
      <c r="B2" s="24"/>
      <c r="C2" s="25"/>
      <c r="D2" s="26" t="s">
        <v>108</v>
      </c>
      <c r="E2" s="27"/>
      <c r="F2" s="28" t="s">
        <v>109</v>
      </c>
      <c r="G2" s="29"/>
      <c r="H2" s="29" t="s">
        <v>110</v>
      </c>
      <c r="I2" s="57" t="s">
        <v>110</v>
      </c>
      <c r="J2" s="58"/>
    </row>
    <row r="3" ht="25" customHeight="1" spans="1:10">
      <c r="A3" s="31" t="s">
        <v>111</v>
      </c>
      <c r="B3" s="32"/>
      <c r="C3" s="33"/>
      <c r="D3" s="34" t="s">
        <v>110</v>
      </c>
      <c r="E3" s="34" t="s">
        <v>110</v>
      </c>
      <c r="F3" s="34" t="s">
        <v>112</v>
      </c>
      <c r="G3" s="34"/>
      <c r="H3" s="35" t="s">
        <v>110</v>
      </c>
      <c r="I3" s="32"/>
      <c r="J3" s="59"/>
    </row>
    <row r="4" ht="25" customHeight="1" spans="1:10">
      <c r="A4" s="36" t="s">
        <v>1</v>
      </c>
      <c r="B4" s="34" t="s">
        <v>113</v>
      </c>
      <c r="C4" s="34"/>
      <c r="D4" s="34" t="s">
        <v>114</v>
      </c>
      <c r="E4" s="34"/>
      <c r="F4" s="34" t="s">
        <v>3</v>
      </c>
      <c r="G4" s="34" t="s">
        <v>115</v>
      </c>
      <c r="H4" s="34" t="s">
        <v>116</v>
      </c>
      <c r="I4" s="34" t="s">
        <v>117</v>
      </c>
      <c r="J4" s="60" t="s">
        <v>8</v>
      </c>
    </row>
    <row r="5" ht="25" customHeight="1" spans="1:10">
      <c r="A5" s="36"/>
      <c r="B5" s="34"/>
      <c r="C5" s="34"/>
      <c r="D5" s="34"/>
      <c r="E5" s="34"/>
      <c r="F5" s="34"/>
      <c r="G5" s="34"/>
      <c r="H5" s="34"/>
      <c r="I5" s="34"/>
      <c r="J5" s="60"/>
    </row>
    <row r="6" ht="25" customHeight="1" spans="1:10">
      <c r="A6" s="37">
        <v>1</v>
      </c>
      <c r="B6" s="38" t="s">
        <v>118</v>
      </c>
      <c r="C6" s="38"/>
      <c r="D6" s="38"/>
      <c r="E6" s="38"/>
      <c r="F6" s="38" t="s">
        <v>119</v>
      </c>
      <c r="G6" s="39">
        <v>1</v>
      </c>
      <c r="H6" s="39">
        <v>20</v>
      </c>
      <c r="I6" s="39">
        <f t="shared" ref="I6:I16" si="0">H6*G6</f>
        <v>20</v>
      </c>
      <c r="J6" s="61" t="s">
        <v>120</v>
      </c>
    </row>
    <row r="7" ht="25" customHeight="1" spans="1:10">
      <c r="A7" s="37"/>
      <c r="B7" s="38" t="s">
        <v>121</v>
      </c>
      <c r="C7" s="38"/>
      <c r="D7" s="38"/>
      <c r="E7" s="38"/>
      <c r="F7" s="38" t="s">
        <v>119</v>
      </c>
      <c r="G7" s="39">
        <v>1</v>
      </c>
      <c r="H7" s="39">
        <v>28</v>
      </c>
      <c r="I7" s="39">
        <f t="shared" si="0"/>
        <v>28</v>
      </c>
      <c r="J7" s="61" t="s">
        <v>120</v>
      </c>
    </row>
    <row r="8" ht="25" customHeight="1" spans="1:10">
      <c r="A8" s="37">
        <v>2</v>
      </c>
      <c r="B8" s="40" t="s">
        <v>122</v>
      </c>
      <c r="C8" s="41"/>
      <c r="D8" s="42" t="s">
        <v>123</v>
      </c>
      <c r="E8" s="42"/>
      <c r="F8" s="43" t="s">
        <v>54</v>
      </c>
      <c r="G8" s="39">
        <v>1.49212166399999</v>
      </c>
      <c r="H8" s="39">
        <v>23.8325581395349</v>
      </c>
      <c r="I8" s="39">
        <f t="shared" si="0"/>
        <v>35.5610763085393</v>
      </c>
      <c r="J8" s="61" t="s">
        <v>120</v>
      </c>
    </row>
    <row r="9" ht="25" customHeight="1" spans="1:10">
      <c r="A9" s="37"/>
      <c r="B9" s="44"/>
      <c r="C9" s="45"/>
      <c r="D9" s="42" t="s">
        <v>124</v>
      </c>
      <c r="E9" s="42"/>
      <c r="F9" s="43" t="s">
        <v>54</v>
      </c>
      <c r="G9" s="39">
        <v>0.50976</v>
      </c>
      <c r="H9" s="39">
        <v>23.8325581395349</v>
      </c>
      <c r="I9" s="39">
        <f t="shared" si="0"/>
        <v>12.1488848372093</v>
      </c>
      <c r="J9" s="61" t="s">
        <v>120</v>
      </c>
    </row>
    <row r="10" ht="25" customHeight="1" spans="1:10">
      <c r="A10" s="37"/>
      <c r="B10" s="44"/>
      <c r="C10" s="45"/>
      <c r="D10" s="42" t="s">
        <v>125</v>
      </c>
      <c r="E10" s="42"/>
      <c r="F10" s="43" t="s">
        <v>54</v>
      </c>
      <c r="G10" s="39">
        <v>5.933592</v>
      </c>
      <c r="H10" s="39">
        <v>23.8325581395349</v>
      </c>
      <c r="I10" s="39">
        <f t="shared" si="0"/>
        <v>141.412676316279</v>
      </c>
      <c r="J10" s="61" t="s">
        <v>120</v>
      </c>
    </row>
    <row r="11" ht="25" customHeight="1" spans="1:10">
      <c r="A11" s="37"/>
      <c r="B11" s="38" t="s">
        <v>126</v>
      </c>
      <c r="C11" s="38"/>
      <c r="D11" s="42" t="s">
        <v>127</v>
      </c>
      <c r="E11" s="42"/>
      <c r="F11" s="38" t="s">
        <v>62</v>
      </c>
      <c r="G11" s="39">
        <v>0</v>
      </c>
      <c r="H11" s="39">
        <v>11.1627906976744</v>
      </c>
      <c r="I11" s="39">
        <f t="shared" si="0"/>
        <v>0</v>
      </c>
      <c r="J11" s="61" t="s">
        <v>120</v>
      </c>
    </row>
    <row r="12" ht="25" customHeight="1" spans="1:10">
      <c r="A12" s="37">
        <v>3</v>
      </c>
      <c r="B12" s="46" t="s">
        <v>128</v>
      </c>
      <c r="C12" s="46"/>
      <c r="D12" s="47" t="s">
        <v>129</v>
      </c>
      <c r="E12" s="42"/>
      <c r="F12" s="38" t="s">
        <v>130</v>
      </c>
      <c r="G12" s="39"/>
      <c r="H12" s="39">
        <v>7.90697674418605</v>
      </c>
      <c r="I12" s="39">
        <f t="shared" si="0"/>
        <v>0</v>
      </c>
      <c r="J12" s="61" t="s">
        <v>131</v>
      </c>
    </row>
    <row r="13" ht="25" customHeight="1" spans="1:10">
      <c r="A13" s="37"/>
      <c r="B13" s="46"/>
      <c r="C13" s="46"/>
      <c r="D13" s="47" t="s">
        <v>132</v>
      </c>
      <c r="E13" s="42"/>
      <c r="F13" s="38" t="s">
        <v>130</v>
      </c>
      <c r="G13" s="39"/>
      <c r="H13" s="39">
        <v>20.4651162790698</v>
      </c>
      <c r="I13" s="39">
        <f t="shared" si="0"/>
        <v>0</v>
      </c>
      <c r="J13" s="61" t="s">
        <v>133</v>
      </c>
    </row>
    <row r="14" ht="25" customHeight="1" spans="1:10">
      <c r="A14" s="37">
        <v>4</v>
      </c>
      <c r="B14" s="46"/>
      <c r="C14" s="46"/>
      <c r="D14" s="38" t="s">
        <v>134</v>
      </c>
      <c r="E14" s="38"/>
      <c r="F14" s="43" t="s">
        <v>32</v>
      </c>
      <c r="G14" s="39">
        <v>1</v>
      </c>
      <c r="H14" s="39">
        <v>2</v>
      </c>
      <c r="I14" s="39">
        <f t="shared" si="0"/>
        <v>2</v>
      </c>
      <c r="J14" s="61" t="s">
        <v>120</v>
      </c>
    </row>
    <row r="15" ht="25" customHeight="1" spans="1:10">
      <c r="A15" s="37"/>
      <c r="B15" s="46"/>
      <c r="C15" s="46"/>
      <c r="D15" s="38" t="s">
        <v>135</v>
      </c>
      <c r="E15" s="38"/>
      <c r="F15" s="48" t="s">
        <v>119</v>
      </c>
      <c r="G15" s="39">
        <v>1</v>
      </c>
      <c r="H15" s="39">
        <v>4</v>
      </c>
      <c r="I15" s="39">
        <f t="shared" si="0"/>
        <v>4</v>
      </c>
      <c r="J15" s="61" t="s">
        <v>120</v>
      </c>
    </row>
    <row r="16" ht="25" customHeight="1" spans="1:10">
      <c r="A16" s="37">
        <v>5</v>
      </c>
      <c r="B16" s="38" t="s">
        <v>136</v>
      </c>
      <c r="C16" s="38"/>
      <c r="D16" s="38"/>
      <c r="E16" s="38"/>
      <c r="F16" s="38" t="s">
        <v>119</v>
      </c>
      <c r="G16" s="39">
        <v>1</v>
      </c>
      <c r="H16" s="39">
        <v>2.5</v>
      </c>
      <c r="I16" s="39">
        <f t="shared" si="0"/>
        <v>2.5</v>
      </c>
      <c r="J16" s="61" t="s">
        <v>120</v>
      </c>
    </row>
    <row r="17" ht="25" customHeight="1" spans="1:10">
      <c r="A17" s="37">
        <v>6</v>
      </c>
      <c r="B17" s="38" t="s">
        <v>137</v>
      </c>
      <c r="C17" s="38"/>
      <c r="D17" s="48" t="s">
        <v>138</v>
      </c>
      <c r="E17" s="38"/>
      <c r="F17" s="38" t="s">
        <v>119</v>
      </c>
      <c r="G17" s="39">
        <f>SUM(I6:I16)</f>
        <v>245.622637462028</v>
      </c>
      <c r="H17" s="39"/>
      <c r="I17" s="39"/>
      <c r="J17" s="62"/>
    </row>
    <row r="18" ht="25" customHeight="1" spans="1:10">
      <c r="A18" s="37">
        <v>7</v>
      </c>
      <c r="B18" s="38" t="s">
        <v>139</v>
      </c>
      <c r="C18" s="38"/>
      <c r="D18" s="49" t="s">
        <v>140</v>
      </c>
      <c r="E18" s="50">
        <v>0.1</v>
      </c>
      <c r="F18" s="38" t="s">
        <v>119</v>
      </c>
      <c r="G18" s="39">
        <f>E18*G17</f>
        <v>24.5622637462028</v>
      </c>
      <c r="H18" s="39"/>
      <c r="I18" s="39"/>
      <c r="J18" s="62" t="s">
        <v>141</v>
      </c>
    </row>
    <row r="19" ht="25" customHeight="1" spans="1:10">
      <c r="A19" s="51">
        <v>8</v>
      </c>
      <c r="B19" s="52" t="s">
        <v>142</v>
      </c>
      <c r="C19" s="52"/>
      <c r="D19" s="52" t="s">
        <v>143</v>
      </c>
      <c r="E19" s="52"/>
      <c r="F19" s="53" t="s">
        <v>119</v>
      </c>
      <c r="G19" s="54">
        <f>G18+G17</f>
        <v>270.184901208231</v>
      </c>
      <c r="H19" s="54"/>
      <c r="I19" s="54"/>
      <c r="J19" s="63"/>
    </row>
    <row r="20" ht="22" customHeight="1" spans="1:9">
      <c r="A20" s="55"/>
      <c r="B20" s="55"/>
      <c r="C20" s="55"/>
      <c r="D20" s="55"/>
      <c r="E20" s="55"/>
      <c r="F20" s="56"/>
      <c r="G20" s="55"/>
      <c r="H20" s="55"/>
      <c r="I20" s="55"/>
    </row>
    <row r="21" ht="21" customHeight="1" spans="1:9">
      <c r="A21" s="55"/>
      <c r="B21" s="55"/>
      <c r="C21" s="55"/>
      <c r="D21" s="55"/>
      <c r="E21" s="55"/>
      <c r="F21" s="56"/>
      <c r="G21" s="55"/>
      <c r="H21" s="55"/>
      <c r="I21" s="55"/>
    </row>
    <row r="22" ht="21" customHeight="1" spans="1:9">
      <c r="A22" s="55"/>
      <c r="B22" s="55"/>
      <c r="C22" s="55"/>
      <c r="D22" s="55"/>
      <c r="E22" s="55"/>
      <c r="F22" s="56"/>
      <c r="G22" s="55"/>
      <c r="H22" s="55"/>
      <c r="I22" s="55"/>
    </row>
    <row r="23" ht="21" customHeight="1"/>
    <row r="24" ht="21" customHeight="1"/>
    <row r="25" ht="21" customHeight="1"/>
    <row r="26" ht="21" customHeight="1"/>
  </sheetData>
  <mergeCells count="42">
    <mergeCell ref="A1:J1"/>
    <mergeCell ref="A2:C2"/>
    <mergeCell ref="D2:E2"/>
    <mergeCell ref="F2:G2"/>
    <mergeCell ref="I2:J2"/>
    <mergeCell ref="A3:C3"/>
    <mergeCell ref="F3:G3"/>
    <mergeCell ref="H3:J3"/>
    <mergeCell ref="B6:E6"/>
    <mergeCell ref="B7:E7"/>
    <mergeCell ref="D8:E8"/>
    <mergeCell ref="D9:E9"/>
    <mergeCell ref="D10:E10"/>
    <mergeCell ref="B11:C11"/>
    <mergeCell ref="D11:E11"/>
    <mergeCell ref="D12:E12"/>
    <mergeCell ref="D13:E13"/>
    <mergeCell ref="D14:E14"/>
    <mergeCell ref="D15:E15"/>
    <mergeCell ref="B16:E16"/>
    <mergeCell ref="B17:C17"/>
    <mergeCell ref="D17:E17"/>
    <mergeCell ref="G17:I17"/>
    <mergeCell ref="B18:C18"/>
    <mergeCell ref="G18:I18"/>
    <mergeCell ref="B19:C19"/>
    <mergeCell ref="D19:E19"/>
    <mergeCell ref="G19:I19"/>
    <mergeCell ref="A4:A5"/>
    <mergeCell ref="A6:A7"/>
    <mergeCell ref="A8:A11"/>
    <mergeCell ref="A12:A13"/>
    <mergeCell ref="A14:A15"/>
    <mergeCell ref="F4:F5"/>
    <mergeCell ref="G4:G5"/>
    <mergeCell ref="H4:H5"/>
    <mergeCell ref="I4:I5"/>
    <mergeCell ref="J4:J5"/>
    <mergeCell ref="B4:C5"/>
    <mergeCell ref="D4:E5"/>
    <mergeCell ref="B8:C10"/>
    <mergeCell ref="B12:C15"/>
  </mergeCells>
  <printOptions horizontalCentered="1"/>
  <pageMargins left="0.475694444444444" right="0.475694444444444" top="0.527083333333333" bottom="0.527083333333333"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view="pageBreakPreview" zoomScaleNormal="100" workbookViewId="0">
      <selection activeCell="M20" sqref="M20"/>
    </sheetView>
  </sheetViews>
  <sheetFormatPr defaultColWidth="9" defaultRowHeight="13.5"/>
  <cols>
    <col min="1" max="1" width="6.38333333333333" customWidth="1"/>
    <col min="2" max="2" width="7.25" customWidth="1"/>
    <col min="3" max="3" width="4.88333333333333" customWidth="1"/>
    <col min="4" max="5" width="12.25" customWidth="1"/>
    <col min="7" max="7" width="12.75" customWidth="1"/>
    <col min="13" max="13" width="12.625"/>
  </cols>
  <sheetData>
    <row r="1" ht="30" customHeight="1" spans="1:10">
      <c r="A1" s="21" t="s">
        <v>144</v>
      </c>
      <c r="B1" s="22"/>
      <c r="C1" s="22"/>
      <c r="D1" s="22"/>
      <c r="E1" s="22"/>
      <c r="F1" s="22"/>
      <c r="G1" s="22"/>
      <c r="H1" s="22"/>
      <c r="I1" s="22"/>
      <c r="J1" s="22"/>
    </row>
    <row r="2" ht="25" customHeight="1" spans="1:10">
      <c r="A2" s="23" t="s">
        <v>107</v>
      </c>
      <c r="B2" s="24"/>
      <c r="C2" s="25"/>
      <c r="D2" s="26" t="s">
        <v>145</v>
      </c>
      <c r="E2" s="27"/>
      <c r="F2" s="28" t="s">
        <v>109</v>
      </c>
      <c r="G2" s="29"/>
      <c r="H2" s="29" t="s">
        <v>110</v>
      </c>
      <c r="I2" s="57" t="s">
        <v>110</v>
      </c>
      <c r="J2" s="58"/>
    </row>
    <row r="3" ht="25" customHeight="1" spans="1:10">
      <c r="A3" s="31" t="s">
        <v>111</v>
      </c>
      <c r="B3" s="32"/>
      <c r="C3" s="33"/>
      <c r="D3" s="34" t="s">
        <v>110</v>
      </c>
      <c r="E3" s="34" t="s">
        <v>110</v>
      </c>
      <c r="F3" s="34" t="s">
        <v>112</v>
      </c>
      <c r="G3" s="34"/>
      <c r="H3" s="35" t="s">
        <v>110</v>
      </c>
      <c r="I3" s="32"/>
      <c r="J3" s="59"/>
    </row>
    <row r="4" ht="25" customHeight="1" spans="1:10">
      <c r="A4" s="36" t="s">
        <v>1</v>
      </c>
      <c r="B4" s="34" t="s">
        <v>113</v>
      </c>
      <c r="C4" s="34"/>
      <c r="D4" s="34" t="s">
        <v>114</v>
      </c>
      <c r="E4" s="34"/>
      <c r="F4" s="34" t="s">
        <v>3</v>
      </c>
      <c r="G4" s="34" t="s">
        <v>115</v>
      </c>
      <c r="H4" s="34" t="s">
        <v>116</v>
      </c>
      <c r="I4" s="34" t="s">
        <v>117</v>
      </c>
      <c r="J4" s="60" t="s">
        <v>8</v>
      </c>
    </row>
    <row r="5" ht="25" customHeight="1" spans="1:10">
      <c r="A5" s="36"/>
      <c r="B5" s="34"/>
      <c r="C5" s="34"/>
      <c r="D5" s="34"/>
      <c r="E5" s="34"/>
      <c r="F5" s="34"/>
      <c r="G5" s="34"/>
      <c r="H5" s="34"/>
      <c r="I5" s="34"/>
      <c r="J5" s="60"/>
    </row>
    <row r="6" ht="25" customHeight="1" spans="1:10">
      <c r="A6" s="37">
        <v>1</v>
      </c>
      <c r="B6" s="38" t="s">
        <v>118</v>
      </c>
      <c r="C6" s="38"/>
      <c r="D6" s="38"/>
      <c r="E6" s="38"/>
      <c r="F6" s="38" t="s">
        <v>119</v>
      </c>
      <c r="G6" s="39">
        <v>1</v>
      </c>
      <c r="H6" s="39">
        <v>20</v>
      </c>
      <c r="I6" s="39">
        <f t="shared" ref="I6:I16" si="0">H6*G6</f>
        <v>20</v>
      </c>
      <c r="J6" s="61" t="s">
        <v>120</v>
      </c>
    </row>
    <row r="7" ht="25" customHeight="1" spans="1:13">
      <c r="A7" s="37"/>
      <c r="B7" s="38" t="s">
        <v>121</v>
      </c>
      <c r="C7" s="38"/>
      <c r="D7" s="38"/>
      <c r="E7" s="38"/>
      <c r="F7" s="38" t="s">
        <v>119</v>
      </c>
      <c r="G7" s="39">
        <v>1</v>
      </c>
      <c r="H7" s="39">
        <v>28</v>
      </c>
      <c r="I7" s="39">
        <f t="shared" si="0"/>
        <v>28</v>
      </c>
      <c r="J7" s="61" t="s">
        <v>120</v>
      </c>
      <c r="M7" s="64"/>
    </row>
    <row r="8" ht="25" customHeight="1" spans="1:10">
      <c r="A8" s="37">
        <v>2</v>
      </c>
      <c r="B8" s="40" t="s">
        <v>122</v>
      </c>
      <c r="C8" s="41"/>
      <c r="D8" s="42" t="s">
        <v>123</v>
      </c>
      <c r="E8" s="42"/>
      <c r="F8" s="43" t="s">
        <v>54</v>
      </c>
      <c r="G8" s="39">
        <v>1.42981706057142</v>
      </c>
      <c r="H8" s="39">
        <v>23.8325581395349</v>
      </c>
      <c r="I8" s="39">
        <f t="shared" si="0"/>
        <v>34.0761982249673</v>
      </c>
      <c r="J8" s="61" t="s">
        <v>120</v>
      </c>
    </row>
    <row r="9" ht="25" customHeight="1" spans="1:10">
      <c r="A9" s="37"/>
      <c r="B9" s="44"/>
      <c r="C9" s="45"/>
      <c r="D9" s="42" t="s">
        <v>124</v>
      </c>
      <c r="E9" s="42"/>
      <c r="F9" s="43" t="s">
        <v>54</v>
      </c>
      <c r="G9" s="39">
        <v>0.419769350649351</v>
      </c>
      <c r="H9" s="39">
        <v>23.8325581395349</v>
      </c>
      <c r="I9" s="39">
        <f t="shared" si="0"/>
        <v>10.0041774545455</v>
      </c>
      <c r="J9" s="61" t="s">
        <v>120</v>
      </c>
    </row>
    <row r="10" ht="25" customHeight="1" spans="1:10">
      <c r="A10" s="37"/>
      <c r="B10" s="44"/>
      <c r="C10" s="45"/>
      <c r="D10" s="42" t="s">
        <v>125</v>
      </c>
      <c r="E10" s="42"/>
      <c r="F10" s="43" t="s">
        <v>54</v>
      </c>
      <c r="G10" s="39">
        <v>2.73096841558442</v>
      </c>
      <c r="H10" s="39">
        <v>23.8325581395349</v>
      </c>
      <c r="I10" s="39">
        <f t="shared" si="0"/>
        <v>65.0859635416492</v>
      </c>
      <c r="J10" s="61" t="s">
        <v>120</v>
      </c>
    </row>
    <row r="11" ht="25" customHeight="1" spans="1:10">
      <c r="A11" s="37"/>
      <c r="B11" s="38" t="s">
        <v>126</v>
      </c>
      <c r="C11" s="38"/>
      <c r="D11" s="42" t="s">
        <v>127</v>
      </c>
      <c r="E11" s="42"/>
      <c r="F11" s="38" t="s">
        <v>62</v>
      </c>
      <c r="G11" s="39">
        <v>0</v>
      </c>
      <c r="H11" s="39">
        <v>11.1627906976744</v>
      </c>
      <c r="I11" s="39">
        <f t="shared" si="0"/>
        <v>0</v>
      </c>
      <c r="J11" s="61" t="s">
        <v>120</v>
      </c>
    </row>
    <row r="12" ht="25" customHeight="1" spans="1:10">
      <c r="A12" s="37">
        <v>3</v>
      </c>
      <c r="B12" s="46" t="s">
        <v>128</v>
      </c>
      <c r="C12" s="46"/>
      <c r="D12" s="47" t="s">
        <v>129</v>
      </c>
      <c r="E12" s="42"/>
      <c r="F12" s="38" t="s">
        <v>130</v>
      </c>
      <c r="G12" s="39"/>
      <c r="H12" s="39">
        <v>7.90697674418605</v>
      </c>
      <c r="I12" s="39">
        <f t="shared" si="0"/>
        <v>0</v>
      </c>
      <c r="J12" s="61" t="s">
        <v>131</v>
      </c>
    </row>
    <row r="13" ht="25" customHeight="1" spans="1:10">
      <c r="A13" s="37"/>
      <c r="B13" s="46"/>
      <c r="C13" s="46"/>
      <c r="D13" s="47" t="s">
        <v>132</v>
      </c>
      <c r="E13" s="42"/>
      <c r="F13" s="38" t="s">
        <v>130</v>
      </c>
      <c r="G13" s="39"/>
      <c r="H13" s="39">
        <v>20.4651162790698</v>
      </c>
      <c r="I13" s="39">
        <f t="shared" si="0"/>
        <v>0</v>
      </c>
      <c r="J13" s="61" t="s">
        <v>133</v>
      </c>
    </row>
    <row r="14" ht="25" customHeight="1" spans="1:10">
      <c r="A14" s="37">
        <v>4</v>
      </c>
      <c r="B14" s="46"/>
      <c r="C14" s="46"/>
      <c r="D14" s="38" t="s">
        <v>134</v>
      </c>
      <c r="E14" s="38"/>
      <c r="F14" s="43" t="s">
        <v>32</v>
      </c>
      <c r="G14" s="39">
        <v>1</v>
      </c>
      <c r="H14" s="39">
        <v>2</v>
      </c>
      <c r="I14" s="39">
        <f t="shared" si="0"/>
        <v>2</v>
      </c>
      <c r="J14" s="61" t="s">
        <v>120</v>
      </c>
    </row>
    <row r="15" ht="25" customHeight="1" spans="1:10">
      <c r="A15" s="37"/>
      <c r="B15" s="46"/>
      <c r="C15" s="46"/>
      <c r="D15" s="38" t="s">
        <v>135</v>
      </c>
      <c r="E15" s="38"/>
      <c r="F15" s="48" t="s">
        <v>119</v>
      </c>
      <c r="G15" s="39">
        <v>1</v>
      </c>
      <c r="H15" s="39">
        <v>4</v>
      </c>
      <c r="I15" s="39">
        <f t="shared" si="0"/>
        <v>4</v>
      </c>
      <c r="J15" s="61" t="s">
        <v>120</v>
      </c>
    </row>
    <row r="16" ht="25" customHeight="1" spans="1:10">
      <c r="A16" s="37">
        <v>5</v>
      </c>
      <c r="B16" s="38" t="s">
        <v>136</v>
      </c>
      <c r="C16" s="38"/>
      <c r="D16" s="38"/>
      <c r="E16" s="38"/>
      <c r="F16" s="38" t="s">
        <v>119</v>
      </c>
      <c r="G16" s="39">
        <v>1</v>
      </c>
      <c r="H16" s="39">
        <v>2.5</v>
      </c>
      <c r="I16" s="39">
        <f t="shared" si="0"/>
        <v>2.5</v>
      </c>
      <c r="J16" s="61" t="s">
        <v>120</v>
      </c>
    </row>
    <row r="17" ht="25" customHeight="1" spans="1:10">
      <c r="A17" s="37">
        <v>6</v>
      </c>
      <c r="B17" s="38" t="s">
        <v>137</v>
      </c>
      <c r="C17" s="38"/>
      <c r="D17" s="48" t="s">
        <v>138</v>
      </c>
      <c r="E17" s="38"/>
      <c r="F17" s="38" t="s">
        <v>119</v>
      </c>
      <c r="G17" s="39">
        <f>SUM(I6:I16)</f>
        <v>165.666339221162</v>
      </c>
      <c r="H17" s="39"/>
      <c r="I17" s="39"/>
      <c r="J17" s="62"/>
    </row>
    <row r="18" ht="25" customHeight="1" spans="1:10">
      <c r="A18" s="37">
        <v>7</v>
      </c>
      <c r="B18" s="38" t="s">
        <v>139</v>
      </c>
      <c r="C18" s="38"/>
      <c r="D18" s="49" t="s">
        <v>140</v>
      </c>
      <c r="E18" s="50">
        <v>0.1</v>
      </c>
      <c r="F18" s="38" t="s">
        <v>119</v>
      </c>
      <c r="G18" s="39">
        <f>E18*G17</f>
        <v>16.5666339221162</v>
      </c>
      <c r="H18" s="39"/>
      <c r="I18" s="39"/>
      <c r="J18" s="62" t="s">
        <v>141</v>
      </c>
    </row>
    <row r="19" ht="25" customHeight="1" spans="1:10">
      <c r="A19" s="51">
        <v>8</v>
      </c>
      <c r="B19" s="52" t="s">
        <v>142</v>
      </c>
      <c r="C19" s="52"/>
      <c r="D19" s="52" t="s">
        <v>143</v>
      </c>
      <c r="E19" s="52"/>
      <c r="F19" s="53" t="s">
        <v>119</v>
      </c>
      <c r="G19" s="54">
        <f>G18+G17</f>
        <v>182.232973143278</v>
      </c>
      <c r="H19" s="54"/>
      <c r="I19" s="54"/>
      <c r="J19" s="63"/>
    </row>
    <row r="20" ht="22" customHeight="1" spans="1:9">
      <c r="A20" s="55"/>
      <c r="B20" s="55"/>
      <c r="C20" s="55"/>
      <c r="D20" s="55"/>
      <c r="E20" s="55"/>
      <c r="F20" s="56"/>
      <c r="G20" s="55"/>
      <c r="H20" s="55"/>
      <c r="I20" s="55"/>
    </row>
    <row r="21" ht="21" customHeight="1" spans="1:9">
      <c r="A21" s="55"/>
      <c r="B21" s="55"/>
      <c r="C21" s="55"/>
      <c r="D21" s="55"/>
      <c r="E21" s="55"/>
      <c r="F21" s="56"/>
      <c r="G21" s="55"/>
      <c r="H21" s="55"/>
      <c r="I21" s="55"/>
    </row>
    <row r="22" ht="21" customHeight="1" spans="1:9">
      <c r="A22" s="55"/>
      <c r="B22" s="55"/>
      <c r="C22" s="55"/>
      <c r="D22" s="55"/>
      <c r="E22" s="55"/>
      <c r="F22" s="56"/>
      <c r="G22" s="55"/>
      <c r="H22" s="55"/>
      <c r="I22" s="55"/>
    </row>
    <row r="23" ht="21" customHeight="1"/>
    <row r="24" ht="21" customHeight="1"/>
    <row r="25" ht="21" customHeight="1"/>
    <row r="26" ht="21" customHeight="1"/>
  </sheetData>
  <mergeCells count="42">
    <mergeCell ref="A1:J1"/>
    <mergeCell ref="A2:C2"/>
    <mergeCell ref="D2:E2"/>
    <mergeCell ref="F2:G2"/>
    <mergeCell ref="I2:J2"/>
    <mergeCell ref="A3:C3"/>
    <mergeCell ref="F3:G3"/>
    <mergeCell ref="H3:J3"/>
    <mergeCell ref="B6:E6"/>
    <mergeCell ref="B7:E7"/>
    <mergeCell ref="D8:E8"/>
    <mergeCell ref="D9:E9"/>
    <mergeCell ref="D10:E10"/>
    <mergeCell ref="B11:C11"/>
    <mergeCell ref="D11:E11"/>
    <mergeCell ref="D12:E12"/>
    <mergeCell ref="D13:E13"/>
    <mergeCell ref="D14:E14"/>
    <mergeCell ref="D15:E15"/>
    <mergeCell ref="B16:E16"/>
    <mergeCell ref="B17:C17"/>
    <mergeCell ref="D17:E17"/>
    <mergeCell ref="G17:I17"/>
    <mergeCell ref="B18:C18"/>
    <mergeCell ref="G18:I18"/>
    <mergeCell ref="B19:C19"/>
    <mergeCell ref="D19:E19"/>
    <mergeCell ref="G19:I19"/>
    <mergeCell ref="A4:A5"/>
    <mergeCell ref="A6:A7"/>
    <mergeCell ref="A8:A11"/>
    <mergeCell ref="A12:A13"/>
    <mergeCell ref="A14:A15"/>
    <mergeCell ref="F4:F5"/>
    <mergeCell ref="G4:G5"/>
    <mergeCell ref="H4:H5"/>
    <mergeCell ref="I4:I5"/>
    <mergeCell ref="J4:J5"/>
    <mergeCell ref="B4:C5"/>
    <mergeCell ref="D4:E5"/>
    <mergeCell ref="B8:C10"/>
    <mergeCell ref="B12:C15"/>
  </mergeCells>
  <printOptions horizontalCentered="1"/>
  <pageMargins left="0.475694444444444" right="0.475694444444444" top="0.527083333333333" bottom="0.527083333333333"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view="pageBreakPreview" zoomScaleNormal="100" workbookViewId="0">
      <selection activeCell="M20" sqref="M20"/>
    </sheetView>
  </sheetViews>
  <sheetFormatPr defaultColWidth="9" defaultRowHeight="13.5"/>
  <cols>
    <col min="1" max="1" width="6.38333333333333" customWidth="1"/>
    <col min="2" max="2" width="7.25" customWidth="1"/>
    <col min="3" max="3" width="4.88333333333333" customWidth="1"/>
    <col min="4" max="5" width="12.25" customWidth="1"/>
    <col min="7" max="7" width="12.75" customWidth="1"/>
  </cols>
  <sheetData>
    <row r="1" ht="30" customHeight="1" spans="1:10">
      <c r="A1" s="21" t="s">
        <v>146</v>
      </c>
      <c r="B1" s="22"/>
      <c r="C1" s="22"/>
      <c r="D1" s="22"/>
      <c r="E1" s="22"/>
      <c r="F1" s="22"/>
      <c r="G1" s="22"/>
      <c r="H1" s="22"/>
      <c r="I1" s="22"/>
      <c r="J1" s="22"/>
    </row>
    <row r="2" ht="25" customHeight="1" spans="1:10">
      <c r="A2" s="23" t="s">
        <v>107</v>
      </c>
      <c r="B2" s="24"/>
      <c r="C2" s="25"/>
      <c r="D2" s="26" t="s">
        <v>147</v>
      </c>
      <c r="E2" s="27"/>
      <c r="F2" s="28" t="s">
        <v>109</v>
      </c>
      <c r="G2" s="29"/>
      <c r="H2" s="30" t="s">
        <v>110</v>
      </c>
      <c r="I2" s="57" t="s">
        <v>110</v>
      </c>
      <c r="J2" s="58"/>
    </row>
    <row r="3" ht="25" customHeight="1" spans="1:10">
      <c r="A3" s="31" t="s">
        <v>111</v>
      </c>
      <c r="B3" s="32"/>
      <c r="C3" s="33"/>
      <c r="D3" s="34" t="s">
        <v>110</v>
      </c>
      <c r="E3" s="34" t="s">
        <v>110</v>
      </c>
      <c r="F3" s="34" t="s">
        <v>112</v>
      </c>
      <c r="G3" s="34"/>
      <c r="H3" s="35" t="s">
        <v>110</v>
      </c>
      <c r="I3" s="32"/>
      <c r="J3" s="59"/>
    </row>
    <row r="4" ht="25" customHeight="1" spans="1:10">
      <c r="A4" s="36" t="s">
        <v>1</v>
      </c>
      <c r="B4" s="34" t="s">
        <v>113</v>
      </c>
      <c r="C4" s="34"/>
      <c r="D4" s="34" t="s">
        <v>114</v>
      </c>
      <c r="E4" s="34"/>
      <c r="F4" s="34" t="s">
        <v>3</v>
      </c>
      <c r="G4" s="34" t="s">
        <v>115</v>
      </c>
      <c r="H4" s="34" t="s">
        <v>116</v>
      </c>
      <c r="I4" s="34" t="s">
        <v>117</v>
      </c>
      <c r="J4" s="60" t="s">
        <v>8</v>
      </c>
    </row>
    <row r="5" ht="25" customHeight="1" spans="1:10">
      <c r="A5" s="36"/>
      <c r="B5" s="34"/>
      <c r="C5" s="34"/>
      <c r="D5" s="34"/>
      <c r="E5" s="34"/>
      <c r="F5" s="34"/>
      <c r="G5" s="34"/>
      <c r="H5" s="34"/>
      <c r="I5" s="34"/>
      <c r="J5" s="60"/>
    </row>
    <row r="6" ht="25" customHeight="1" spans="1:10">
      <c r="A6" s="37">
        <v>1</v>
      </c>
      <c r="B6" s="38" t="s">
        <v>118</v>
      </c>
      <c r="C6" s="38"/>
      <c r="D6" s="38"/>
      <c r="E6" s="38"/>
      <c r="F6" s="38" t="s">
        <v>119</v>
      </c>
      <c r="G6" s="39">
        <v>1</v>
      </c>
      <c r="H6" s="39">
        <v>20</v>
      </c>
      <c r="I6" s="39">
        <f t="shared" ref="I6:I16" si="0">H6*G6</f>
        <v>20</v>
      </c>
      <c r="J6" s="61" t="s">
        <v>120</v>
      </c>
    </row>
    <row r="7" ht="25" customHeight="1" spans="1:10">
      <c r="A7" s="37"/>
      <c r="B7" s="38" t="s">
        <v>121</v>
      </c>
      <c r="C7" s="38"/>
      <c r="D7" s="38"/>
      <c r="E7" s="38"/>
      <c r="F7" s="38" t="s">
        <v>119</v>
      </c>
      <c r="G7" s="39">
        <v>1</v>
      </c>
      <c r="H7" s="39">
        <v>28</v>
      </c>
      <c r="I7" s="39">
        <f t="shared" si="0"/>
        <v>28</v>
      </c>
      <c r="J7" s="61" t="s">
        <v>120</v>
      </c>
    </row>
    <row r="8" ht="25" customHeight="1" spans="1:10">
      <c r="A8" s="37">
        <v>2</v>
      </c>
      <c r="B8" s="40" t="s">
        <v>122</v>
      </c>
      <c r="C8" s="41"/>
      <c r="D8" s="42" t="s">
        <v>123</v>
      </c>
      <c r="E8" s="42"/>
      <c r="F8" s="43" t="s">
        <v>54</v>
      </c>
      <c r="G8" s="39">
        <v>3.29197792</v>
      </c>
      <c r="H8" s="39">
        <v>23.8325581395349</v>
      </c>
      <c r="I8" s="39">
        <f t="shared" si="0"/>
        <v>78.4562551724652</v>
      </c>
      <c r="J8" s="61" t="s">
        <v>120</v>
      </c>
    </row>
    <row r="9" ht="25" customHeight="1" spans="1:10">
      <c r="A9" s="37"/>
      <c r="B9" s="44"/>
      <c r="C9" s="45"/>
      <c r="D9" s="42" t="s">
        <v>124</v>
      </c>
      <c r="E9" s="42"/>
      <c r="F9" s="43" t="s">
        <v>54</v>
      </c>
      <c r="G9" s="39">
        <v>0.256254545454546</v>
      </c>
      <c r="H9" s="39">
        <v>23.8325581395349</v>
      </c>
      <c r="I9" s="39">
        <f t="shared" si="0"/>
        <v>6.10720135306556</v>
      </c>
      <c r="J9" s="61" t="s">
        <v>120</v>
      </c>
    </row>
    <row r="10" ht="25" customHeight="1" spans="1:10">
      <c r="A10" s="37"/>
      <c r="B10" s="44"/>
      <c r="C10" s="45"/>
      <c r="D10" s="42" t="s">
        <v>125</v>
      </c>
      <c r="E10" s="42"/>
      <c r="F10" s="43" t="s">
        <v>54</v>
      </c>
      <c r="G10" s="39">
        <v>2.67058246464646</v>
      </c>
      <c r="H10" s="39">
        <v>23.8325581395349</v>
      </c>
      <c r="I10" s="39">
        <f t="shared" si="0"/>
        <v>63.6468118551092</v>
      </c>
      <c r="J10" s="61" t="s">
        <v>120</v>
      </c>
    </row>
    <row r="11" ht="25" customHeight="1" spans="1:10">
      <c r="A11" s="37"/>
      <c r="B11" s="38" t="s">
        <v>126</v>
      </c>
      <c r="C11" s="38"/>
      <c r="D11" s="42" t="s">
        <v>127</v>
      </c>
      <c r="E11" s="42"/>
      <c r="F11" s="38" t="s">
        <v>62</v>
      </c>
      <c r="G11" s="39">
        <v>0.673400673400673</v>
      </c>
      <c r="H11" s="39">
        <v>11.1627906976744</v>
      </c>
      <c r="I11" s="39">
        <f t="shared" si="0"/>
        <v>7.51703077284471</v>
      </c>
      <c r="J11" s="61" t="s">
        <v>120</v>
      </c>
    </row>
    <row r="12" ht="25" customHeight="1" spans="1:10">
      <c r="A12" s="37">
        <v>3</v>
      </c>
      <c r="B12" s="46" t="s">
        <v>128</v>
      </c>
      <c r="C12" s="46"/>
      <c r="D12" s="47" t="s">
        <v>129</v>
      </c>
      <c r="E12" s="42"/>
      <c r="F12" s="38" t="s">
        <v>130</v>
      </c>
      <c r="G12" s="39"/>
      <c r="H12" s="39">
        <v>7.90697674418605</v>
      </c>
      <c r="I12" s="39">
        <f t="shared" si="0"/>
        <v>0</v>
      </c>
      <c r="J12" s="61" t="s">
        <v>131</v>
      </c>
    </row>
    <row r="13" ht="25" customHeight="1" spans="1:10">
      <c r="A13" s="37"/>
      <c r="B13" s="46"/>
      <c r="C13" s="46"/>
      <c r="D13" s="47" t="s">
        <v>132</v>
      </c>
      <c r="E13" s="42"/>
      <c r="F13" s="38" t="s">
        <v>130</v>
      </c>
      <c r="G13" s="39"/>
      <c r="H13" s="39">
        <v>20.4651162790698</v>
      </c>
      <c r="I13" s="39">
        <f t="shared" si="0"/>
        <v>0</v>
      </c>
      <c r="J13" s="61" t="s">
        <v>133</v>
      </c>
    </row>
    <row r="14" ht="25" customHeight="1" spans="1:10">
      <c r="A14" s="37">
        <v>4</v>
      </c>
      <c r="B14" s="46"/>
      <c r="C14" s="46"/>
      <c r="D14" s="38" t="s">
        <v>134</v>
      </c>
      <c r="E14" s="38"/>
      <c r="F14" s="43" t="s">
        <v>32</v>
      </c>
      <c r="G14" s="39">
        <v>1</v>
      </c>
      <c r="H14" s="39">
        <v>2</v>
      </c>
      <c r="I14" s="39">
        <f t="shared" si="0"/>
        <v>2</v>
      </c>
      <c r="J14" s="61" t="s">
        <v>120</v>
      </c>
    </row>
    <row r="15" ht="25" customHeight="1" spans="1:10">
      <c r="A15" s="37"/>
      <c r="B15" s="46"/>
      <c r="C15" s="46"/>
      <c r="D15" s="38" t="s">
        <v>135</v>
      </c>
      <c r="E15" s="38"/>
      <c r="F15" s="48" t="s">
        <v>119</v>
      </c>
      <c r="G15" s="39">
        <v>1</v>
      </c>
      <c r="H15" s="39">
        <v>4</v>
      </c>
      <c r="I15" s="39">
        <f t="shared" si="0"/>
        <v>4</v>
      </c>
      <c r="J15" s="61" t="s">
        <v>120</v>
      </c>
    </row>
    <row r="16" ht="25" customHeight="1" spans="1:10">
      <c r="A16" s="37">
        <v>5</v>
      </c>
      <c r="B16" s="38" t="s">
        <v>136</v>
      </c>
      <c r="C16" s="38"/>
      <c r="D16" s="38"/>
      <c r="E16" s="38"/>
      <c r="F16" s="38" t="s">
        <v>119</v>
      </c>
      <c r="G16" s="39">
        <v>1</v>
      </c>
      <c r="H16" s="39">
        <v>2.5</v>
      </c>
      <c r="I16" s="39">
        <f t="shared" si="0"/>
        <v>2.5</v>
      </c>
      <c r="J16" s="61" t="s">
        <v>120</v>
      </c>
    </row>
    <row r="17" ht="25" customHeight="1" spans="1:10">
      <c r="A17" s="37">
        <v>6</v>
      </c>
      <c r="B17" s="38" t="s">
        <v>137</v>
      </c>
      <c r="C17" s="38"/>
      <c r="D17" s="48" t="s">
        <v>138</v>
      </c>
      <c r="E17" s="38"/>
      <c r="F17" s="38" t="s">
        <v>119</v>
      </c>
      <c r="G17" s="39">
        <f>SUM(I6:I16)</f>
        <v>212.227299153485</v>
      </c>
      <c r="H17" s="39"/>
      <c r="I17" s="39"/>
      <c r="J17" s="62"/>
    </row>
    <row r="18" ht="25" customHeight="1" spans="1:10">
      <c r="A18" s="37">
        <v>7</v>
      </c>
      <c r="B18" s="38" t="s">
        <v>139</v>
      </c>
      <c r="C18" s="38"/>
      <c r="D18" s="49" t="s">
        <v>140</v>
      </c>
      <c r="E18" s="50">
        <v>0.1</v>
      </c>
      <c r="F18" s="38" t="s">
        <v>119</v>
      </c>
      <c r="G18" s="39">
        <f>E18*G17</f>
        <v>21.2227299153485</v>
      </c>
      <c r="H18" s="39"/>
      <c r="I18" s="39"/>
      <c r="J18" s="62" t="s">
        <v>141</v>
      </c>
    </row>
    <row r="19" ht="25" customHeight="1" spans="1:10">
      <c r="A19" s="51">
        <v>8</v>
      </c>
      <c r="B19" s="52" t="s">
        <v>142</v>
      </c>
      <c r="C19" s="52"/>
      <c r="D19" s="52" t="s">
        <v>143</v>
      </c>
      <c r="E19" s="52"/>
      <c r="F19" s="53" t="s">
        <v>119</v>
      </c>
      <c r="G19" s="54">
        <f>G18+G17</f>
        <v>233.450029068833</v>
      </c>
      <c r="H19" s="54"/>
      <c r="I19" s="54"/>
      <c r="J19" s="63"/>
    </row>
    <row r="20" ht="22" customHeight="1" spans="1:9">
      <c r="A20" s="55"/>
      <c r="B20" s="55"/>
      <c r="C20" s="55"/>
      <c r="D20" s="55"/>
      <c r="E20" s="55"/>
      <c r="F20" s="56"/>
      <c r="G20" s="55"/>
      <c r="H20" s="55"/>
      <c r="I20" s="55"/>
    </row>
    <row r="21" ht="21" customHeight="1" spans="1:9">
      <c r="A21" s="55"/>
      <c r="B21" s="55"/>
      <c r="C21" s="55"/>
      <c r="D21" s="55"/>
      <c r="E21" s="55"/>
      <c r="F21" s="56"/>
      <c r="G21" s="55"/>
      <c r="H21" s="55"/>
      <c r="I21" s="55"/>
    </row>
    <row r="22" ht="21" customHeight="1" spans="1:9">
      <c r="A22" s="55"/>
      <c r="B22" s="55"/>
      <c r="C22" s="55"/>
      <c r="D22" s="55"/>
      <c r="E22" s="55"/>
      <c r="F22" s="56"/>
      <c r="G22" s="55"/>
      <c r="H22" s="55"/>
      <c r="I22" s="55"/>
    </row>
    <row r="23" ht="21" customHeight="1"/>
    <row r="24" ht="21" customHeight="1"/>
    <row r="25" ht="21" customHeight="1"/>
    <row r="26" ht="21" customHeight="1"/>
  </sheetData>
  <mergeCells count="42">
    <mergeCell ref="A1:J1"/>
    <mergeCell ref="A2:C2"/>
    <mergeCell ref="D2:E2"/>
    <mergeCell ref="F2:G2"/>
    <mergeCell ref="I2:J2"/>
    <mergeCell ref="A3:C3"/>
    <mergeCell ref="F3:G3"/>
    <mergeCell ref="H3:J3"/>
    <mergeCell ref="B6:E6"/>
    <mergeCell ref="B7:E7"/>
    <mergeCell ref="D8:E8"/>
    <mergeCell ref="D9:E9"/>
    <mergeCell ref="D10:E10"/>
    <mergeCell ref="B11:C11"/>
    <mergeCell ref="D11:E11"/>
    <mergeCell ref="D12:E12"/>
    <mergeCell ref="D13:E13"/>
    <mergeCell ref="D14:E14"/>
    <mergeCell ref="D15:E15"/>
    <mergeCell ref="B16:E16"/>
    <mergeCell ref="B17:C17"/>
    <mergeCell ref="D17:E17"/>
    <mergeCell ref="G17:I17"/>
    <mergeCell ref="B18:C18"/>
    <mergeCell ref="G18:I18"/>
    <mergeCell ref="B19:C19"/>
    <mergeCell ref="D19:E19"/>
    <mergeCell ref="G19:I19"/>
    <mergeCell ref="A4:A5"/>
    <mergeCell ref="A6:A7"/>
    <mergeCell ref="A8:A11"/>
    <mergeCell ref="A12:A13"/>
    <mergeCell ref="A14:A15"/>
    <mergeCell ref="F4:F5"/>
    <mergeCell ref="G4:G5"/>
    <mergeCell ref="H4:H5"/>
    <mergeCell ref="I4:I5"/>
    <mergeCell ref="J4:J5"/>
    <mergeCell ref="B4:C5"/>
    <mergeCell ref="D4:E5"/>
    <mergeCell ref="B8:C10"/>
    <mergeCell ref="B12:C15"/>
  </mergeCells>
  <printOptions horizontalCentered="1"/>
  <pageMargins left="0.475694444444444" right="0.475694444444444" top="0.527083333333333" bottom="0.527083333333333"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9"/>
  <sheetViews>
    <sheetView view="pageBreakPreview" zoomScaleNormal="100" workbookViewId="0">
      <pane ySplit="2" topLeftCell="A17" activePane="bottomLeft" state="frozen"/>
      <selection/>
      <selection pane="bottomLeft" activeCell="M20" sqref="M20"/>
    </sheetView>
  </sheetViews>
  <sheetFormatPr defaultColWidth="9" defaultRowHeight="13.5"/>
  <cols>
    <col min="1" max="1" width="5.25" style="12" customWidth="1"/>
    <col min="2" max="2" width="37.1333333333333" style="12" customWidth="1"/>
    <col min="3" max="3" width="13" style="12" customWidth="1"/>
    <col min="4" max="6" width="9" style="12"/>
    <col min="7" max="7" width="3.88333333333333" style="13" customWidth="1"/>
    <col min="8" max="8" width="5.13333333333333" style="14" customWidth="1"/>
    <col min="9" max="9" width="4.5" style="14" customWidth="1"/>
    <col min="10" max="11" width="3.88333333333333" style="14" customWidth="1"/>
    <col min="12" max="12" width="9.5" style="14" customWidth="1"/>
    <col min="13" max="13" width="9.25" style="14" customWidth="1"/>
    <col min="14" max="14" width="3.88333333333333" style="14" customWidth="1"/>
    <col min="15" max="16" width="9" style="12"/>
    <col min="17" max="17" width="22.8916666666667" style="15" customWidth="1"/>
    <col min="18" max="16384" width="9" style="12"/>
  </cols>
  <sheetData>
    <row r="1" s="12" customFormat="1" spans="1:17">
      <c r="A1" s="16"/>
      <c r="B1" s="16" t="s">
        <v>148</v>
      </c>
      <c r="C1" s="16" t="s">
        <v>149</v>
      </c>
      <c r="D1" s="16" t="s">
        <v>150</v>
      </c>
      <c r="E1" s="16" t="s">
        <v>151</v>
      </c>
      <c r="F1" s="16" t="s">
        <v>152</v>
      </c>
      <c r="G1" s="17" t="s">
        <v>153</v>
      </c>
      <c r="H1" s="17"/>
      <c r="I1" s="17"/>
      <c r="J1" s="17"/>
      <c r="K1" s="17"/>
      <c r="L1" s="17"/>
      <c r="M1" s="18"/>
      <c r="N1" s="18"/>
      <c r="O1" s="16"/>
      <c r="P1" s="16"/>
      <c r="Q1" s="20"/>
    </row>
    <row r="2" s="12" customFormat="1" ht="21" customHeight="1" spans="1:17">
      <c r="A2" s="16"/>
      <c r="B2" s="16"/>
      <c r="C2" s="16"/>
      <c r="D2" s="16"/>
      <c r="E2" s="16"/>
      <c r="F2" s="16"/>
      <c r="G2" s="17" t="s">
        <v>154</v>
      </c>
      <c r="H2" s="18" t="s">
        <v>155</v>
      </c>
      <c r="I2" s="18" t="s">
        <v>156</v>
      </c>
      <c r="J2" s="18" t="s">
        <v>157</v>
      </c>
      <c r="K2" s="18" t="s">
        <v>158</v>
      </c>
      <c r="L2" s="18" t="s">
        <v>159</v>
      </c>
      <c r="M2" s="18" t="s">
        <v>160</v>
      </c>
      <c r="N2" s="18" t="s">
        <v>161</v>
      </c>
      <c r="O2" s="16"/>
      <c r="P2" s="16"/>
      <c r="Q2" s="20"/>
    </row>
    <row r="3" s="12" customFormat="1" ht="73" customHeight="1" spans="1:17">
      <c r="A3" s="16" t="s">
        <v>1</v>
      </c>
      <c r="B3" s="16"/>
      <c r="C3" s="16">
        <v>1800</v>
      </c>
      <c r="D3" s="16">
        <v>500</v>
      </c>
      <c r="E3" s="16">
        <f t="shared" ref="E3:E13" si="0">C3</f>
        <v>1800</v>
      </c>
      <c r="F3" s="16">
        <f t="shared" ref="F3:F38" si="1">G3+H3+I3+J3+K3+L3+M3+N3</f>
        <v>8</v>
      </c>
      <c r="G3" s="17">
        <v>4</v>
      </c>
      <c r="H3" s="18">
        <v>4</v>
      </c>
      <c r="I3" s="18"/>
      <c r="J3" s="18"/>
      <c r="K3" s="18"/>
      <c r="L3" s="18"/>
      <c r="M3" s="18"/>
      <c r="N3" s="18"/>
      <c r="O3" s="16">
        <f>E3*F3/1000</f>
        <v>14.4</v>
      </c>
      <c r="P3" s="16" t="s">
        <v>162</v>
      </c>
      <c r="Q3" s="20" t="s">
        <v>163</v>
      </c>
    </row>
    <row r="4" s="12" customFormat="1" ht="69" customHeight="1" spans="1:17">
      <c r="A4" s="16">
        <v>1</v>
      </c>
      <c r="B4" s="16"/>
      <c r="C4" s="16">
        <v>2100</v>
      </c>
      <c r="D4" s="16">
        <v>500</v>
      </c>
      <c r="E4" s="16">
        <f t="shared" si="0"/>
        <v>2100</v>
      </c>
      <c r="F4" s="16">
        <f t="shared" si="1"/>
        <v>8</v>
      </c>
      <c r="G4" s="17">
        <v>4</v>
      </c>
      <c r="H4" s="18">
        <v>4</v>
      </c>
      <c r="I4" s="18"/>
      <c r="J4" s="18"/>
      <c r="K4" s="18"/>
      <c r="L4" s="18"/>
      <c r="M4" s="18"/>
      <c r="N4" s="18"/>
      <c r="O4" s="16">
        <f t="shared" ref="O3:O38" si="2">E4*F4/1000</f>
        <v>16.8</v>
      </c>
      <c r="P4" s="16" t="s">
        <v>162</v>
      </c>
      <c r="Q4" s="20" t="s">
        <v>163</v>
      </c>
    </row>
    <row r="5" s="12" customFormat="1" ht="69" customHeight="1" spans="1:17">
      <c r="A5" s="16">
        <v>2</v>
      </c>
      <c r="B5" s="16"/>
      <c r="C5" s="16">
        <v>2250</v>
      </c>
      <c r="D5" s="16">
        <v>500</v>
      </c>
      <c r="E5" s="16">
        <f t="shared" si="0"/>
        <v>2250</v>
      </c>
      <c r="F5" s="16">
        <f t="shared" si="1"/>
        <v>6</v>
      </c>
      <c r="G5" s="17">
        <v>2</v>
      </c>
      <c r="H5" s="18">
        <v>2</v>
      </c>
      <c r="I5" s="18">
        <v>2</v>
      </c>
      <c r="J5" s="18"/>
      <c r="K5" s="18"/>
      <c r="L5" s="18"/>
      <c r="M5" s="18"/>
      <c r="N5" s="18"/>
      <c r="O5" s="16">
        <f t="shared" si="2"/>
        <v>13.5</v>
      </c>
      <c r="P5" s="16" t="s">
        <v>162</v>
      </c>
      <c r="Q5" s="20"/>
    </row>
    <row r="6" s="12" customFormat="1" ht="77" customHeight="1" spans="1:17">
      <c r="A6" s="16">
        <v>3</v>
      </c>
      <c r="B6" s="16"/>
      <c r="C6" s="16" t="s">
        <v>164</v>
      </c>
      <c r="D6" s="16">
        <v>500</v>
      </c>
      <c r="E6" s="19">
        <v>3670</v>
      </c>
      <c r="F6" s="16">
        <f t="shared" si="1"/>
        <v>6</v>
      </c>
      <c r="G6" s="17">
        <v>2</v>
      </c>
      <c r="H6" s="18">
        <v>2</v>
      </c>
      <c r="I6" s="18">
        <v>2</v>
      </c>
      <c r="J6" s="18"/>
      <c r="K6" s="18"/>
      <c r="L6" s="18"/>
      <c r="M6" s="18"/>
      <c r="N6" s="18"/>
      <c r="O6" s="16">
        <f t="shared" si="2"/>
        <v>22.02</v>
      </c>
      <c r="P6" s="16" t="s">
        <v>162</v>
      </c>
      <c r="Q6" s="20"/>
    </row>
    <row r="7" s="12" customFormat="1" ht="58" customHeight="1" spans="1:17">
      <c r="A7" s="16">
        <v>4</v>
      </c>
      <c r="B7" s="16"/>
      <c r="C7" s="16">
        <v>2700</v>
      </c>
      <c r="D7" s="16">
        <v>500</v>
      </c>
      <c r="E7" s="16">
        <f t="shared" si="0"/>
        <v>2700</v>
      </c>
      <c r="F7" s="16">
        <f t="shared" si="1"/>
        <v>4</v>
      </c>
      <c r="G7" s="17">
        <v>2</v>
      </c>
      <c r="H7" s="18">
        <v>2</v>
      </c>
      <c r="I7" s="18"/>
      <c r="J7" s="18"/>
      <c r="K7" s="18"/>
      <c r="L7" s="18"/>
      <c r="M7" s="18"/>
      <c r="N7" s="18"/>
      <c r="O7" s="16">
        <f t="shared" si="2"/>
        <v>10.8</v>
      </c>
      <c r="P7" s="16" t="s">
        <v>162</v>
      </c>
      <c r="Q7" s="20"/>
    </row>
    <row r="8" s="12" customFormat="1" ht="76" customHeight="1" spans="1:17">
      <c r="A8" s="16">
        <v>5</v>
      </c>
      <c r="B8" s="16"/>
      <c r="C8" s="16">
        <v>2700</v>
      </c>
      <c r="D8" s="16">
        <v>500</v>
      </c>
      <c r="E8" s="16">
        <f t="shared" si="0"/>
        <v>2700</v>
      </c>
      <c r="F8" s="16">
        <f t="shared" si="1"/>
        <v>8</v>
      </c>
      <c r="G8" s="17">
        <v>8</v>
      </c>
      <c r="H8" s="18"/>
      <c r="I8" s="18"/>
      <c r="J8" s="18"/>
      <c r="K8" s="18"/>
      <c r="L8" s="18"/>
      <c r="M8" s="18"/>
      <c r="N8" s="18"/>
      <c r="O8" s="16">
        <f t="shared" si="2"/>
        <v>21.6</v>
      </c>
      <c r="P8" s="16" t="s">
        <v>162</v>
      </c>
      <c r="Q8" s="20"/>
    </row>
    <row r="9" s="12" customFormat="1" ht="76" customHeight="1" spans="1:17">
      <c r="A9" s="16"/>
      <c r="B9" s="16"/>
      <c r="C9" s="16">
        <v>2700</v>
      </c>
      <c r="D9" s="16">
        <v>1100</v>
      </c>
      <c r="E9" s="16">
        <f t="shared" si="0"/>
        <v>2700</v>
      </c>
      <c r="F9" s="16">
        <f t="shared" si="1"/>
        <v>8</v>
      </c>
      <c r="G9" s="17"/>
      <c r="H9" s="18">
        <v>8</v>
      </c>
      <c r="I9" s="18"/>
      <c r="J9" s="18"/>
      <c r="K9" s="18"/>
      <c r="L9" s="18"/>
      <c r="M9" s="18"/>
      <c r="N9" s="18"/>
      <c r="O9" s="16">
        <f t="shared" si="2"/>
        <v>21.6</v>
      </c>
      <c r="P9" s="16" t="s">
        <v>162</v>
      </c>
      <c r="Q9" s="20" t="s">
        <v>163</v>
      </c>
    </row>
    <row r="10" s="12" customFormat="1" ht="76" customHeight="1" spans="1:17">
      <c r="A10" s="16"/>
      <c r="B10" s="16"/>
      <c r="C10" s="16">
        <v>2700</v>
      </c>
      <c r="D10" s="16">
        <v>1000</v>
      </c>
      <c r="E10" s="16">
        <f t="shared" si="0"/>
        <v>2700</v>
      </c>
      <c r="F10" s="16">
        <f t="shared" si="1"/>
        <v>8</v>
      </c>
      <c r="G10" s="17"/>
      <c r="H10" s="18"/>
      <c r="I10" s="18">
        <v>8</v>
      </c>
      <c r="J10" s="18"/>
      <c r="K10" s="18"/>
      <c r="L10" s="18"/>
      <c r="M10" s="18"/>
      <c r="N10" s="18"/>
      <c r="O10" s="16">
        <f t="shared" si="2"/>
        <v>21.6</v>
      </c>
      <c r="P10" s="16" t="s">
        <v>162</v>
      </c>
      <c r="Q10" s="20" t="s">
        <v>163</v>
      </c>
    </row>
    <row r="11" s="12" customFormat="1" ht="65" customHeight="1" spans="1:17">
      <c r="A11" s="16">
        <v>6</v>
      </c>
      <c r="B11" s="16"/>
      <c r="C11" s="16">
        <v>1450</v>
      </c>
      <c r="D11" s="16">
        <v>300</v>
      </c>
      <c r="E11" s="16">
        <f t="shared" si="0"/>
        <v>1450</v>
      </c>
      <c r="F11" s="16">
        <f t="shared" si="1"/>
        <v>6</v>
      </c>
      <c r="G11" s="17">
        <v>2</v>
      </c>
      <c r="H11" s="18">
        <v>2</v>
      </c>
      <c r="I11" s="18">
        <v>2</v>
      </c>
      <c r="J11" s="18"/>
      <c r="K11" s="18"/>
      <c r="L11" s="18"/>
      <c r="M11" s="18"/>
      <c r="N11" s="18"/>
      <c r="O11" s="16">
        <f t="shared" si="2"/>
        <v>8.7</v>
      </c>
      <c r="P11" s="16" t="s">
        <v>165</v>
      </c>
      <c r="Q11" s="20"/>
    </row>
    <row r="12" s="12" customFormat="1" ht="68" customHeight="1" spans="1:17">
      <c r="A12" s="16">
        <v>7</v>
      </c>
      <c r="B12" s="16"/>
      <c r="C12" s="16">
        <v>1400</v>
      </c>
      <c r="D12" s="16">
        <v>300</v>
      </c>
      <c r="E12" s="16">
        <f t="shared" si="0"/>
        <v>1400</v>
      </c>
      <c r="F12" s="16">
        <f t="shared" si="1"/>
        <v>6</v>
      </c>
      <c r="G12" s="17">
        <v>2</v>
      </c>
      <c r="H12" s="18">
        <v>2</v>
      </c>
      <c r="I12" s="18">
        <v>2</v>
      </c>
      <c r="J12" s="18"/>
      <c r="K12" s="18"/>
      <c r="L12" s="18"/>
      <c r="M12" s="18"/>
      <c r="N12" s="18"/>
      <c r="O12" s="16">
        <f t="shared" si="2"/>
        <v>8.4</v>
      </c>
      <c r="P12" s="16" t="s">
        <v>165</v>
      </c>
      <c r="Q12" s="20"/>
    </row>
    <row r="13" s="12" customFormat="1" ht="72" customHeight="1" spans="1:17">
      <c r="A13" s="16">
        <v>8</v>
      </c>
      <c r="B13" s="16"/>
      <c r="C13" s="16">
        <v>2500</v>
      </c>
      <c r="D13" s="16">
        <v>300</v>
      </c>
      <c r="E13" s="16">
        <f t="shared" si="0"/>
        <v>2500</v>
      </c>
      <c r="F13" s="16">
        <f t="shared" si="1"/>
        <v>48</v>
      </c>
      <c r="G13" s="17">
        <v>16</v>
      </c>
      <c r="H13" s="18">
        <v>16</v>
      </c>
      <c r="I13" s="18">
        <v>16</v>
      </c>
      <c r="J13" s="18"/>
      <c r="K13" s="18"/>
      <c r="L13" s="18"/>
      <c r="M13" s="18"/>
      <c r="N13" s="18"/>
      <c r="O13" s="16">
        <f t="shared" si="2"/>
        <v>120</v>
      </c>
      <c r="P13" s="16" t="s">
        <v>165</v>
      </c>
      <c r="Q13" s="20"/>
    </row>
    <row r="14" s="12" customFormat="1" ht="65" customHeight="1" spans="1:17">
      <c r="A14" s="16">
        <v>9</v>
      </c>
      <c r="B14" s="16"/>
      <c r="C14" s="16" t="s">
        <v>166</v>
      </c>
      <c r="D14" s="16">
        <v>500</v>
      </c>
      <c r="E14" s="16">
        <v>5400</v>
      </c>
      <c r="F14" s="16">
        <f t="shared" si="1"/>
        <v>2</v>
      </c>
      <c r="G14" s="17"/>
      <c r="H14" s="17">
        <v>2</v>
      </c>
      <c r="I14" s="18"/>
      <c r="J14" s="18"/>
      <c r="K14" s="18"/>
      <c r="L14" s="18"/>
      <c r="M14" s="18"/>
      <c r="N14" s="18"/>
      <c r="O14" s="16">
        <f t="shared" si="2"/>
        <v>10.8</v>
      </c>
      <c r="P14" s="16" t="s">
        <v>167</v>
      </c>
      <c r="Q14" s="20"/>
    </row>
    <row r="15" s="12" customFormat="1" ht="65" customHeight="1" spans="1:17">
      <c r="A15" s="16"/>
      <c r="B15" s="16"/>
      <c r="C15" s="16" t="s">
        <v>168</v>
      </c>
      <c r="D15" s="16">
        <v>1000</v>
      </c>
      <c r="E15" s="16">
        <v>6850</v>
      </c>
      <c r="F15" s="16">
        <f t="shared" si="1"/>
        <v>76</v>
      </c>
      <c r="G15" s="17"/>
      <c r="H15" s="17"/>
      <c r="I15" s="18"/>
      <c r="J15" s="18">
        <v>4</v>
      </c>
      <c r="K15" s="18">
        <v>4</v>
      </c>
      <c r="L15" s="18">
        <v>36</v>
      </c>
      <c r="M15" s="18">
        <v>32</v>
      </c>
      <c r="N15" s="18"/>
      <c r="O15" s="16">
        <f t="shared" si="2"/>
        <v>520.6</v>
      </c>
      <c r="P15" s="16" t="s">
        <v>167</v>
      </c>
      <c r="Q15" s="20"/>
    </row>
    <row r="16" s="12" customFormat="1" ht="65" customHeight="1" spans="1:17">
      <c r="A16" s="16"/>
      <c r="B16" s="16"/>
      <c r="C16" s="16" t="s">
        <v>168</v>
      </c>
      <c r="D16" s="16">
        <v>1100</v>
      </c>
      <c r="E16" s="16">
        <v>6850</v>
      </c>
      <c r="F16" s="16">
        <f t="shared" si="1"/>
        <v>4</v>
      </c>
      <c r="G16" s="17"/>
      <c r="H16" s="17"/>
      <c r="I16" s="18"/>
      <c r="J16" s="18"/>
      <c r="K16" s="18"/>
      <c r="L16" s="18"/>
      <c r="M16" s="18"/>
      <c r="N16" s="18">
        <v>4</v>
      </c>
      <c r="O16" s="16">
        <f t="shared" si="2"/>
        <v>27.4</v>
      </c>
      <c r="P16" s="16" t="s">
        <v>167</v>
      </c>
      <c r="Q16" s="20"/>
    </row>
    <row r="17" s="12" customFormat="1" ht="84" customHeight="1" spans="1:17">
      <c r="A17" s="16"/>
      <c r="B17" s="16"/>
      <c r="C17" s="16">
        <v>1800</v>
      </c>
      <c r="D17" s="16">
        <v>1100</v>
      </c>
      <c r="E17" s="16">
        <f t="shared" ref="E17:E29" si="3">C17</f>
        <v>1800</v>
      </c>
      <c r="F17" s="16">
        <f t="shared" si="1"/>
        <v>4</v>
      </c>
      <c r="G17" s="17"/>
      <c r="H17" s="17"/>
      <c r="I17" s="18"/>
      <c r="J17" s="18"/>
      <c r="K17" s="18"/>
      <c r="L17" s="18"/>
      <c r="M17" s="18"/>
      <c r="N17" s="18">
        <v>4</v>
      </c>
      <c r="O17" s="16">
        <f t="shared" si="2"/>
        <v>7.2</v>
      </c>
      <c r="P17" s="16" t="s">
        <v>169</v>
      </c>
      <c r="Q17" s="20"/>
    </row>
    <row r="18" s="12" customFormat="1" ht="65" customHeight="1" spans="1:17">
      <c r="A18" s="16"/>
      <c r="B18" s="16"/>
      <c r="C18" s="16">
        <v>1340</v>
      </c>
      <c r="D18" s="16">
        <v>1000</v>
      </c>
      <c r="E18" s="16">
        <f t="shared" si="3"/>
        <v>1340</v>
      </c>
      <c r="F18" s="16">
        <f t="shared" si="1"/>
        <v>76</v>
      </c>
      <c r="G18" s="17"/>
      <c r="H18" s="17"/>
      <c r="I18" s="18"/>
      <c r="J18" s="18">
        <v>4</v>
      </c>
      <c r="K18" s="18">
        <v>4</v>
      </c>
      <c r="L18" s="18">
        <v>36</v>
      </c>
      <c r="M18" s="18">
        <v>32</v>
      </c>
      <c r="N18" s="18"/>
      <c r="O18" s="16">
        <f t="shared" si="2"/>
        <v>101.84</v>
      </c>
      <c r="P18" s="16" t="s">
        <v>170</v>
      </c>
      <c r="Q18" s="20"/>
    </row>
    <row r="19" s="12" customFormat="1" ht="76" customHeight="1" spans="1:17">
      <c r="A19" s="16"/>
      <c r="B19" s="16"/>
      <c r="C19" s="16">
        <v>1340</v>
      </c>
      <c r="D19" s="16">
        <v>1100</v>
      </c>
      <c r="E19" s="16">
        <f t="shared" si="3"/>
        <v>1340</v>
      </c>
      <c r="F19" s="16">
        <f t="shared" si="1"/>
        <v>4</v>
      </c>
      <c r="G19" s="17"/>
      <c r="H19" s="17"/>
      <c r="I19" s="18"/>
      <c r="J19" s="18"/>
      <c r="K19" s="18"/>
      <c r="L19" s="18"/>
      <c r="M19" s="18"/>
      <c r="N19" s="18">
        <v>4</v>
      </c>
      <c r="O19" s="16">
        <f t="shared" si="2"/>
        <v>5.36</v>
      </c>
      <c r="P19" s="16" t="s">
        <v>170</v>
      </c>
      <c r="Q19" s="20"/>
    </row>
    <row r="20" s="12" customFormat="1" ht="65" customHeight="1" spans="1:17">
      <c r="A20" s="16"/>
      <c r="B20" s="16"/>
      <c r="C20" s="16">
        <v>2000</v>
      </c>
      <c r="D20" s="16">
        <v>1000</v>
      </c>
      <c r="E20" s="16">
        <f t="shared" si="3"/>
        <v>2000</v>
      </c>
      <c r="F20" s="16">
        <f t="shared" si="1"/>
        <v>38</v>
      </c>
      <c r="G20" s="17"/>
      <c r="H20" s="17"/>
      <c r="I20" s="18"/>
      <c r="J20" s="18">
        <v>2</v>
      </c>
      <c r="K20" s="18">
        <v>2</v>
      </c>
      <c r="L20" s="18">
        <v>18</v>
      </c>
      <c r="M20" s="18">
        <v>16</v>
      </c>
      <c r="N20" s="18"/>
      <c r="O20" s="16">
        <f t="shared" si="2"/>
        <v>76</v>
      </c>
      <c r="P20" s="16" t="s">
        <v>167</v>
      </c>
      <c r="Q20" s="20"/>
    </row>
    <row r="21" s="12" customFormat="1" ht="84" customHeight="1" spans="1:17">
      <c r="A21" s="16"/>
      <c r="B21" s="16"/>
      <c r="C21" s="16">
        <v>2000</v>
      </c>
      <c r="D21" s="16">
        <v>1100</v>
      </c>
      <c r="E21" s="16">
        <f t="shared" si="3"/>
        <v>2000</v>
      </c>
      <c r="F21" s="16">
        <f t="shared" si="1"/>
        <v>2</v>
      </c>
      <c r="G21" s="17"/>
      <c r="H21" s="17"/>
      <c r="I21" s="18"/>
      <c r="J21" s="18"/>
      <c r="K21" s="18"/>
      <c r="L21" s="18"/>
      <c r="M21" s="18"/>
      <c r="N21" s="18">
        <v>2</v>
      </c>
      <c r="O21" s="16">
        <f t="shared" si="2"/>
        <v>4</v>
      </c>
      <c r="P21" s="16" t="s">
        <v>167</v>
      </c>
      <c r="Q21" s="20"/>
    </row>
    <row r="22" s="12" customFormat="1" ht="65" customHeight="1" spans="1:17">
      <c r="A22" s="16"/>
      <c r="B22" s="16"/>
      <c r="C22" s="16">
        <v>2500</v>
      </c>
      <c r="D22" s="16">
        <v>1000</v>
      </c>
      <c r="E22" s="16">
        <f t="shared" si="3"/>
        <v>2500</v>
      </c>
      <c r="F22" s="16">
        <f t="shared" si="1"/>
        <v>38</v>
      </c>
      <c r="G22" s="17"/>
      <c r="H22" s="17"/>
      <c r="I22" s="18"/>
      <c r="J22" s="18">
        <v>2</v>
      </c>
      <c r="K22" s="18">
        <v>2</v>
      </c>
      <c r="L22" s="18">
        <v>18</v>
      </c>
      <c r="M22" s="18">
        <v>16</v>
      </c>
      <c r="N22" s="18"/>
      <c r="O22" s="16">
        <f t="shared" si="2"/>
        <v>95</v>
      </c>
      <c r="P22" s="16" t="s">
        <v>167</v>
      </c>
      <c r="Q22" s="20"/>
    </row>
    <row r="23" s="12" customFormat="1" ht="65" customHeight="1" spans="1:17">
      <c r="A23" s="16"/>
      <c r="B23" s="16"/>
      <c r="C23" s="16">
        <v>2500</v>
      </c>
      <c r="D23" s="16">
        <v>1100</v>
      </c>
      <c r="E23" s="16">
        <f t="shared" si="3"/>
        <v>2500</v>
      </c>
      <c r="F23" s="16">
        <f t="shared" si="1"/>
        <v>2</v>
      </c>
      <c r="G23" s="17"/>
      <c r="H23" s="17"/>
      <c r="I23" s="18"/>
      <c r="J23" s="18"/>
      <c r="K23" s="18"/>
      <c r="L23" s="18"/>
      <c r="M23" s="18"/>
      <c r="N23" s="18">
        <v>2</v>
      </c>
      <c r="O23" s="16">
        <f t="shared" si="2"/>
        <v>5</v>
      </c>
      <c r="P23" s="16" t="s">
        <v>167</v>
      </c>
      <c r="Q23" s="20"/>
    </row>
    <row r="24" s="12" customFormat="1" ht="65" customHeight="1" spans="1:17">
      <c r="A24" s="16"/>
      <c r="B24" s="16"/>
      <c r="C24" s="16">
        <v>1500</v>
      </c>
      <c r="D24" s="16">
        <v>1000</v>
      </c>
      <c r="E24" s="16">
        <f t="shared" si="3"/>
        <v>1500</v>
      </c>
      <c r="F24" s="16">
        <f t="shared" si="1"/>
        <v>36</v>
      </c>
      <c r="G24" s="17"/>
      <c r="H24" s="17"/>
      <c r="I24" s="18"/>
      <c r="J24" s="18"/>
      <c r="K24" s="18">
        <v>2</v>
      </c>
      <c r="L24" s="18">
        <v>18</v>
      </c>
      <c r="M24" s="18">
        <v>16</v>
      </c>
      <c r="N24" s="18"/>
      <c r="O24" s="16">
        <f t="shared" si="2"/>
        <v>54</v>
      </c>
      <c r="P24" s="16" t="s">
        <v>167</v>
      </c>
      <c r="Q24" s="20"/>
    </row>
    <row r="25" s="12" customFormat="1" ht="65" customHeight="1" spans="1:17">
      <c r="A25" s="16"/>
      <c r="B25" s="16"/>
      <c r="C25" s="16">
        <v>1500</v>
      </c>
      <c r="D25" s="16">
        <v>1100</v>
      </c>
      <c r="E25" s="16">
        <f t="shared" si="3"/>
        <v>1500</v>
      </c>
      <c r="F25" s="16">
        <f t="shared" si="1"/>
        <v>2</v>
      </c>
      <c r="G25" s="17"/>
      <c r="H25" s="17"/>
      <c r="I25" s="18"/>
      <c r="J25" s="18"/>
      <c r="K25" s="18"/>
      <c r="L25" s="18"/>
      <c r="M25" s="18"/>
      <c r="N25" s="18">
        <v>2</v>
      </c>
      <c r="O25" s="16">
        <f t="shared" si="2"/>
        <v>3</v>
      </c>
      <c r="P25" s="16" t="s">
        <v>167</v>
      </c>
      <c r="Q25" s="20"/>
    </row>
    <row r="26" s="12" customFormat="1" ht="65" customHeight="1" spans="1:17">
      <c r="A26" s="16"/>
      <c r="B26" s="16"/>
      <c r="C26" s="16">
        <v>1600</v>
      </c>
      <c r="D26" s="16">
        <v>1000</v>
      </c>
      <c r="E26" s="16">
        <f t="shared" si="3"/>
        <v>1600</v>
      </c>
      <c r="F26" s="16">
        <f t="shared" si="1"/>
        <v>18</v>
      </c>
      <c r="G26" s="17"/>
      <c r="H26" s="17"/>
      <c r="I26" s="18"/>
      <c r="J26" s="18"/>
      <c r="K26" s="18">
        <v>2</v>
      </c>
      <c r="L26" s="18"/>
      <c r="M26" s="18">
        <v>16</v>
      </c>
      <c r="N26" s="18"/>
      <c r="O26" s="16">
        <f t="shared" si="2"/>
        <v>28.8</v>
      </c>
      <c r="P26" s="16" t="s">
        <v>171</v>
      </c>
      <c r="Q26" s="20"/>
    </row>
    <row r="27" s="12" customFormat="1" ht="65" customHeight="1" spans="1:17">
      <c r="A27" s="16"/>
      <c r="B27" s="16"/>
      <c r="C27" s="16">
        <v>1600</v>
      </c>
      <c r="D27" s="16">
        <v>1100</v>
      </c>
      <c r="E27" s="16">
        <f t="shared" si="3"/>
        <v>1600</v>
      </c>
      <c r="F27" s="16">
        <f t="shared" si="1"/>
        <v>2</v>
      </c>
      <c r="G27" s="17"/>
      <c r="H27" s="17"/>
      <c r="I27" s="18"/>
      <c r="J27" s="18"/>
      <c r="K27" s="18"/>
      <c r="L27" s="18"/>
      <c r="M27" s="18"/>
      <c r="N27" s="18">
        <v>2</v>
      </c>
      <c r="O27" s="16">
        <f t="shared" si="2"/>
        <v>3.2</v>
      </c>
      <c r="P27" s="16" t="s">
        <v>171</v>
      </c>
      <c r="Q27" s="20"/>
    </row>
    <row r="28" s="12" customFormat="1" ht="65" customHeight="1" spans="1:17">
      <c r="A28" s="16"/>
      <c r="B28" s="16"/>
      <c r="C28" s="16">
        <v>1000</v>
      </c>
      <c r="D28" s="16">
        <v>1000</v>
      </c>
      <c r="E28" s="16">
        <f t="shared" si="3"/>
        <v>1000</v>
      </c>
      <c r="F28" s="16">
        <f t="shared" si="1"/>
        <v>38</v>
      </c>
      <c r="G28" s="17"/>
      <c r="H28" s="17"/>
      <c r="I28" s="18"/>
      <c r="J28" s="18">
        <v>2</v>
      </c>
      <c r="K28" s="18">
        <v>2</v>
      </c>
      <c r="L28" s="18">
        <v>18</v>
      </c>
      <c r="M28" s="18">
        <v>16</v>
      </c>
      <c r="N28" s="18"/>
      <c r="O28" s="16">
        <f t="shared" si="2"/>
        <v>38</v>
      </c>
      <c r="P28" s="16" t="s">
        <v>167</v>
      </c>
      <c r="Q28" s="20"/>
    </row>
    <row r="29" s="12" customFormat="1" ht="74" customHeight="1" spans="1:17">
      <c r="A29" s="16"/>
      <c r="B29" s="16"/>
      <c r="C29" s="16">
        <v>1000</v>
      </c>
      <c r="D29" s="16">
        <v>1100</v>
      </c>
      <c r="E29" s="16">
        <f t="shared" si="3"/>
        <v>1000</v>
      </c>
      <c r="F29" s="16">
        <f t="shared" si="1"/>
        <v>2</v>
      </c>
      <c r="G29" s="17"/>
      <c r="H29" s="17"/>
      <c r="I29" s="18"/>
      <c r="J29" s="18"/>
      <c r="K29" s="18"/>
      <c r="L29" s="18"/>
      <c r="M29" s="18"/>
      <c r="N29" s="18">
        <v>2</v>
      </c>
      <c r="O29" s="16">
        <f t="shared" si="2"/>
        <v>2</v>
      </c>
      <c r="P29" s="16" t="s">
        <v>167</v>
      </c>
      <c r="Q29" s="20"/>
    </row>
    <row r="30" s="12" customFormat="1" ht="74" customHeight="1" spans="1:17">
      <c r="A30" s="16"/>
      <c r="B30" s="16"/>
      <c r="C30" s="16" t="s">
        <v>172</v>
      </c>
      <c r="D30" s="16">
        <v>600</v>
      </c>
      <c r="E30" s="16">
        <v>2850</v>
      </c>
      <c r="F30" s="16">
        <f t="shared" si="1"/>
        <v>40</v>
      </c>
      <c r="G30" s="17"/>
      <c r="H30" s="17"/>
      <c r="I30" s="18"/>
      <c r="J30" s="18">
        <v>2</v>
      </c>
      <c r="K30" s="18">
        <v>2</v>
      </c>
      <c r="L30" s="18">
        <v>18</v>
      </c>
      <c r="M30" s="18">
        <v>16</v>
      </c>
      <c r="N30" s="18">
        <v>2</v>
      </c>
      <c r="O30" s="16">
        <f t="shared" si="2"/>
        <v>114</v>
      </c>
      <c r="P30" s="16" t="s">
        <v>170</v>
      </c>
      <c r="Q30" s="20"/>
    </row>
    <row r="31" s="12" customFormat="1" ht="87" customHeight="1" spans="1:17">
      <c r="A31" s="16"/>
      <c r="B31" s="16"/>
      <c r="C31" s="16" t="s">
        <v>173</v>
      </c>
      <c r="D31" s="16">
        <v>900</v>
      </c>
      <c r="E31" s="16">
        <v>3200</v>
      </c>
      <c r="F31" s="16">
        <f t="shared" si="1"/>
        <v>40</v>
      </c>
      <c r="G31" s="17"/>
      <c r="H31" s="17"/>
      <c r="I31" s="18"/>
      <c r="J31" s="18">
        <v>2</v>
      </c>
      <c r="K31" s="18">
        <v>2</v>
      </c>
      <c r="L31" s="18">
        <v>18</v>
      </c>
      <c r="M31" s="18">
        <v>16</v>
      </c>
      <c r="N31" s="18">
        <v>2</v>
      </c>
      <c r="O31" s="16">
        <f t="shared" si="2"/>
        <v>128</v>
      </c>
      <c r="P31" s="16" t="s">
        <v>174</v>
      </c>
      <c r="Q31" s="20"/>
    </row>
    <row r="32" s="12" customFormat="1" ht="90" customHeight="1" spans="1:17">
      <c r="A32" s="16"/>
      <c r="B32" s="16"/>
      <c r="C32" s="16">
        <v>1450</v>
      </c>
      <c r="D32" s="16">
        <v>900</v>
      </c>
      <c r="E32" s="16">
        <f t="shared" ref="E32:E38" si="4">C32</f>
        <v>1450</v>
      </c>
      <c r="F32" s="16">
        <f t="shared" si="1"/>
        <v>40</v>
      </c>
      <c r="G32" s="17"/>
      <c r="H32" s="17"/>
      <c r="I32" s="18"/>
      <c r="J32" s="18">
        <v>2</v>
      </c>
      <c r="K32" s="18">
        <v>2</v>
      </c>
      <c r="L32" s="18">
        <v>18</v>
      </c>
      <c r="M32" s="18">
        <v>16</v>
      </c>
      <c r="N32" s="18">
        <v>2</v>
      </c>
      <c r="O32" s="16">
        <f t="shared" si="2"/>
        <v>58</v>
      </c>
      <c r="P32" s="16" t="s">
        <v>174</v>
      </c>
      <c r="Q32" s="20"/>
    </row>
    <row r="33" s="12" customFormat="1" ht="65" customHeight="1" spans="1:17">
      <c r="A33" s="16"/>
      <c r="B33" s="16"/>
      <c r="C33" s="16">
        <v>2900</v>
      </c>
      <c r="D33" s="16">
        <v>300</v>
      </c>
      <c r="E33" s="16">
        <f t="shared" si="4"/>
        <v>2900</v>
      </c>
      <c r="F33" s="16">
        <f t="shared" si="1"/>
        <v>2</v>
      </c>
      <c r="G33" s="17"/>
      <c r="H33" s="17"/>
      <c r="I33" s="18"/>
      <c r="J33" s="18">
        <v>2</v>
      </c>
      <c r="K33" s="18"/>
      <c r="L33" s="18"/>
      <c r="M33" s="18"/>
      <c r="N33" s="18"/>
      <c r="O33" s="16">
        <f t="shared" si="2"/>
        <v>5.8</v>
      </c>
      <c r="P33" s="16" t="s">
        <v>165</v>
      </c>
      <c r="Q33" s="20"/>
    </row>
    <row r="34" s="12" customFormat="1" ht="65" customHeight="1" spans="1:17">
      <c r="A34" s="16"/>
      <c r="B34" s="16"/>
      <c r="C34" s="16">
        <v>2700</v>
      </c>
      <c r="D34" s="16">
        <v>300</v>
      </c>
      <c r="E34" s="16">
        <f t="shared" si="4"/>
        <v>2700</v>
      </c>
      <c r="F34" s="16">
        <f t="shared" si="1"/>
        <v>2</v>
      </c>
      <c r="G34" s="17"/>
      <c r="H34" s="17"/>
      <c r="I34" s="18"/>
      <c r="J34" s="18">
        <v>2</v>
      </c>
      <c r="K34" s="18"/>
      <c r="L34" s="18"/>
      <c r="M34" s="18"/>
      <c r="N34" s="18"/>
      <c r="O34" s="16">
        <f t="shared" si="2"/>
        <v>5.4</v>
      </c>
      <c r="P34" s="16" t="s">
        <v>165</v>
      </c>
      <c r="Q34" s="20"/>
    </row>
    <row r="35" s="12" customFormat="1" ht="88" customHeight="1" spans="1:17">
      <c r="A35" s="16"/>
      <c r="B35" s="16"/>
      <c r="C35" s="16">
        <v>2900</v>
      </c>
      <c r="D35" s="16">
        <v>350</v>
      </c>
      <c r="E35" s="16">
        <f t="shared" si="4"/>
        <v>2900</v>
      </c>
      <c r="F35" s="16">
        <f t="shared" si="1"/>
        <v>36</v>
      </c>
      <c r="G35" s="17"/>
      <c r="H35" s="17"/>
      <c r="I35" s="17"/>
      <c r="J35" s="18"/>
      <c r="K35" s="18">
        <v>2</v>
      </c>
      <c r="L35" s="18">
        <v>18</v>
      </c>
      <c r="M35" s="18">
        <v>16</v>
      </c>
      <c r="N35" s="18"/>
      <c r="O35" s="16">
        <f t="shared" si="2"/>
        <v>104.4</v>
      </c>
      <c r="P35" s="16" t="s">
        <v>165</v>
      </c>
      <c r="Q35" s="20"/>
    </row>
    <row r="36" s="12" customFormat="1" ht="88" customHeight="1" spans="1:17">
      <c r="A36" s="16"/>
      <c r="B36" s="16"/>
      <c r="C36" s="16">
        <v>2700</v>
      </c>
      <c r="D36" s="16">
        <v>350</v>
      </c>
      <c r="E36" s="16">
        <f t="shared" si="4"/>
        <v>2700</v>
      </c>
      <c r="F36" s="16">
        <f t="shared" si="1"/>
        <v>36</v>
      </c>
      <c r="G36" s="17"/>
      <c r="H36" s="17"/>
      <c r="I36" s="17"/>
      <c r="J36" s="18"/>
      <c r="K36" s="18">
        <v>2</v>
      </c>
      <c r="L36" s="18">
        <v>18</v>
      </c>
      <c r="M36" s="18">
        <v>16</v>
      </c>
      <c r="N36" s="18"/>
      <c r="O36" s="16">
        <f t="shared" si="2"/>
        <v>97.2</v>
      </c>
      <c r="P36" s="16" t="s">
        <v>165</v>
      </c>
      <c r="Q36" s="20"/>
    </row>
    <row r="37" s="12" customFormat="1" ht="88" customHeight="1" spans="1:17">
      <c r="A37" s="16"/>
      <c r="B37" s="16"/>
      <c r="C37" s="16">
        <v>2900</v>
      </c>
      <c r="D37" s="16">
        <v>1100</v>
      </c>
      <c r="E37" s="16">
        <f t="shared" si="4"/>
        <v>2900</v>
      </c>
      <c r="F37" s="16">
        <f t="shared" si="1"/>
        <v>2</v>
      </c>
      <c r="G37" s="17"/>
      <c r="H37" s="17"/>
      <c r="I37" s="17"/>
      <c r="J37" s="18"/>
      <c r="K37" s="18"/>
      <c r="L37" s="18"/>
      <c r="M37" s="18"/>
      <c r="N37" s="18">
        <v>2</v>
      </c>
      <c r="O37" s="16">
        <f t="shared" si="2"/>
        <v>5.8</v>
      </c>
      <c r="P37" s="16" t="s">
        <v>169</v>
      </c>
      <c r="Q37" s="20"/>
    </row>
    <row r="38" s="12" customFormat="1" ht="88" customHeight="1" spans="1:17">
      <c r="A38" s="16"/>
      <c r="B38" s="16"/>
      <c r="C38" s="16">
        <v>2700</v>
      </c>
      <c r="D38" s="16">
        <v>1100</v>
      </c>
      <c r="E38" s="16">
        <f t="shared" si="4"/>
        <v>2700</v>
      </c>
      <c r="F38" s="16">
        <f t="shared" si="1"/>
        <v>2</v>
      </c>
      <c r="G38" s="17"/>
      <c r="H38" s="17"/>
      <c r="I38" s="17"/>
      <c r="J38" s="17"/>
      <c r="K38" s="18"/>
      <c r="L38" s="18"/>
      <c r="M38" s="18"/>
      <c r="N38" s="18">
        <v>2</v>
      </c>
      <c r="O38" s="16">
        <f t="shared" si="2"/>
        <v>5.4</v>
      </c>
      <c r="P38" s="16" t="s">
        <v>169</v>
      </c>
      <c r="Q38" s="20"/>
    </row>
    <row r="39" s="12" customFormat="1" ht="88" customHeight="1" spans="1:17">
      <c r="A39" s="16"/>
      <c r="B39" s="16"/>
      <c r="C39" s="16"/>
      <c r="D39" s="16"/>
      <c r="E39" s="16"/>
      <c r="F39" s="16">
        <f>SUM(F3:F38)</f>
        <v>660</v>
      </c>
      <c r="G39" s="17">
        <f t="shared" ref="G39:I39" si="5">SUM(G3:G14)</f>
        <v>42</v>
      </c>
      <c r="H39" s="17">
        <f t="shared" si="5"/>
        <v>44</v>
      </c>
      <c r="I39" s="17">
        <f t="shared" si="5"/>
        <v>32</v>
      </c>
      <c r="J39" s="17">
        <f>SUM(J3:J34)</f>
        <v>24</v>
      </c>
      <c r="K39" s="18">
        <f t="shared" ref="K39:M39" si="6">SUM(K3:K36)</f>
        <v>28</v>
      </c>
      <c r="L39" s="18">
        <f t="shared" si="6"/>
        <v>234</v>
      </c>
      <c r="M39" s="18">
        <f t="shared" si="6"/>
        <v>224</v>
      </c>
      <c r="N39" s="18">
        <f>SUM(N3:N38)</f>
        <v>32</v>
      </c>
      <c r="O39" s="16">
        <f>SUM(O3:O38)</f>
        <v>1785.62</v>
      </c>
      <c r="P39" s="16"/>
      <c r="Q39" s="20"/>
    </row>
  </sheetData>
  <autoFilter xmlns:etc="http://www.wps.cn/officeDocument/2017/etCustomData" ref="A2:Q39" etc:filterBottomFollowUsedRange="0">
    <extLst/>
  </autoFilter>
  <mergeCells count="1">
    <mergeCell ref="G1:L1"/>
  </mergeCells>
  <pageMargins left="0.75" right="0.75" top="1" bottom="1" header="0.5" footer="0.5"/>
  <pageSetup paperSize="9" scale="52"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workbookViewId="0">
      <selection activeCell="H22" sqref="H22"/>
    </sheetView>
  </sheetViews>
  <sheetFormatPr defaultColWidth="9" defaultRowHeight="13.5"/>
  <cols>
    <col min="1" max="1" width="5" style="1" customWidth="1"/>
    <col min="2" max="2" width="9" style="1"/>
    <col min="3" max="3" width="14.75" style="1" customWidth="1"/>
    <col min="4" max="4" width="13.3333333333333" style="1" customWidth="1"/>
    <col min="5" max="5" width="10" style="1" customWidth="1"/>
    <col min="6" max="6" width="9" style="1"/>
    <col min="7" max="7" width="9.44166666666667" style="1"/>
    <col min="8" max="8" width="14.6333333333333" style="3" customWidth="1"/>
    <col min="9" max="9" width="32.4416666666667" style="4" customWidth="1"/>
    <col min="10" max="10" width="9" style="1" hidden="1" customWidth="1"/>
    <col min="11" max="11" width="22.375" style="1" hidden="1" customWidth="1"/>
    <col min="12" max="12" width="11.125" style="1" hidden="1" customWidth="1"/>
    <col min="13" max="13" width="12.8916666666667" style="1" hidden="1" customWidth="1"/>
    <col min="14" max="15" width="11.125" style="1" hidden="1" customWidth="1"/>
    <col min="16" max="16384" width="9" style="1"/>
  </cols>
  <sheetData>
    <row r="1" s="1" customFormat="1" ht="36" customHeight="1" spans="1:9">
      <c r="A1" s="1" t="s">
        <v>175</v>
      </c>
      <c r="H1" s="3"/>
      <c r="I1" s="4"/>
    </row>
    <row r="2" s="1" customFormat="1" ht="28" customHeight="1" spans="1:9">
      <c r="A2" s="5" t="s">
        <v>1</v>
      </c>
      <c r="B2" s="5" t="s">
        <v>176</v>
      </c>
      <c r="C2" s="5" t="s">
        <v>177</v>
      </c>
      <c r="D2" s="5" t="s">
        <v>178</v>
      </c>
      <c r="E2" s="5" t="s">
        <v>179</v>
      </c>
      <c r="F2" s="5" t="s">
        <v>180</v>
      </c>
      <c r="G2" s="5" t="s">
        <v>181</v>
      </c>
      <c r="H2" s="6" t="s">
        <v>182</v>
      </c>
      <c r="I2" s="9" t="s">
        <v>8</v>
      </c>
    </row>
    <row r="3" s="2" customFormat="1" ht="22" customHeight="1" spans="1:11">
      <c r="A3" s="7">
        <v>1</v>
      </c>
      <c r="B3" s="7" t="s">
        <v>183</v>
      </c>
      <c r="C3" s="7" t="s">
        <v>184</v>
      </c>
      <c r="D3" s="7">
        <v>1.05</v>
      </c>
      <c r="E3" s="7">
        <v>1.6</v>
      </c>
      <c r="F3" s="7">
        <v>2</v>
      </c>
      <c r="G3" s="7">
        <v>1</v>
      </c>
      <c r="H3" s="8">
        <f t="shared" ref="H3:H21" si="0">D3*E3*F3*G3</f>
        <v>3.36</v>
      </c>
      <c r="I3" s="10" t="s">
        <v>185</v>
      </c>
      <c r="J3" s="2" t="s">
        <v>186</v>
      </c>
      <c r="K3" s="11"/>
    </row>
    <row r="4" s="2" customFormat="1" ht="22" customHeight="1" spans="1:11">
      <c r="A4" s="7">
        <v>2</v>
      </c>
      <c r="B4" s="7" t="s">
        <v>183</v>
      </c>
      <c r="C4" s="7" t="s">
        <v>187</v>
      </c>
      <c r="D4" s="7">
        <v>2.8</v>
      </c>
      <c r="E4" s="7">
        <v>1.6</v>
      </c>
      <c r="F4" s="7">
        <v>2</v>
      </c>
      <c r="G4" s="7">
        <v>1</v>
      </c>
      <c r="H4" s="8">
        <f t="shared" si="0"/>
        <v>8.96</v>
      </c>
      <c r="I4" s="10" t="s">
        <v>185</v>
      </c>
      <c r="J4" s="2" t="s">
        <v>186</v>
      </c>
      <c r="K4" s="11"/>
    </row>
    <row r="5" s="2" customFormat="1" ht="22" customHeight="1" spans="1:11">
      <c r="A5" s="7">
        <v>3</v>
      </c>
      <c r="B5" s="7" t="s">
        <v>183</v>
      </c>
      <c r="C5" s="7" t="s">
        <v>188</v>
      </c>
      <c r="D5" s="7">
        <v>1.4</v>
      </c>
      <c r="E5" s="7">
        <v>1.27</v>
      </c>
      <c r="F5" s="7">
        <v>2</v>
      </c>
      <c r="G5" s="7">
        <v>1</v>
      </c>
      <c r="H5" s="8">
        <f t="shared" si="0"/>
        <v>3.556</v>
      </c>
      <c r="I5" s="10" t="s">
        <v>185</v>
      </c>
      <c r="J5" s="2" t="s">
        <v>186</v>
      </c>
      <c r="K5" s="11"/>
    </row>
    <row r="6" s="2" customFormat="1" ht="22" customHeight="1" spans="1:10">
      <c r="A6" s="7">
        <v>4</v>
      </c>
      <c r="B6" s="7" t="s">
        <v>183</v>
      </c>
      <c r="C6" s="7" t="s">
        <v>189</v>
      </c>
      <c r="D6" s="7">
        <v>1.5</v>
      </c>
      <c r="E6" s="7">
        <v>3.05</v>
      </c>
      <c r="F6" s="7">
        <v>4</v>
      </c>
      <c r="G6" s="7">
        <v>1</v>
      </c>
      <c r="H6" s="8">
        <f t="shared" si="0"/>
        <v>18.3</v>
      </c>
      <c r="I6" s="10" t="s">
        <v>185</v>
      </c>
      <c r="J6" s="2" t="s">
        <v>186</v>
      </c>
    </row>
    <row r="7" s="2" customFormat="1" ht="22" customHeight="1" spans="1:9">
      <c r="A7" s="7">
        <v>5</v>
      </c>
      <c r="B7" s="7" t="s">
        <v>183</v>
      </c>
      <c r="C7" s="7" t="s">
        <v>190</v>
      </c>
      <c r="D7" s="7">
        <v>1.1</v>
      </c>
      <c r="E7" s="7">
        <v>2.3</v>
      </c>
      <c r="F7" s="7">
        <v>16</v>
      </c>
      <c r="G7" s="7">
        <v>1</v>
      </c>
      <c r="H7" s="8">
        <f t="shared" si="0"/>
        <v>40.48</v>
      </c>
      <c r="I7" s="10" t="s">
        <v>191</v>
      </c>
    </row>
    <row r="8" s="2" customFormat="1" ht="22" customHeight="1" spans="1:9">
      <c r="A8" s="7">
        <v>6</v>
      </c>
      <c r="B8" s="7" t="s">
        <v>183</v>
      </c>
      <c r="C8" s="7" t="s">
        <v>192</v>
      </c>
      <c r="D8" s="7">
        <v>1.4</v>
      </c>
      <c r="E8" s="7">
        <v>2.3</v>
      </c>
      <c r="F8" s="7">
        <v>16</v>
      </c>
      <c r="G8" s="7">
        <v>1</v>
      </c>
      <c r="H8" s="8">
        <f t="shared" si="0"/>
        <v>51.52</v>
      </c>
      <c r="I8" s="10" t="s">
        <v>191</v>
      </c>
    </row>
    <row r="9" s="2" customFormat="1" ht="22" customHeight="1" spans="1:9">
      <c r="A9" s="7">
        <v>7</v>
      </c>
      <c r="B9" s="7" t="s">
        <v>183</v>
      </c>
      <c r="C9" s="7" t="s">
        <v>193</v>
      </c>
      <c r="D9" s="7">
        <v>1.1</v>
      </c>
      <c r="E9" s="7">
        <v>6.7</v>
      </c>
      <c r="F9" s="7">
        <v>1</v>
      </c>
      <c r="G9" s="7">
        <v>1</v>
      </c>
      <c r="H9" s="8">
        <f t="shared" si="0"/>
        <v>7.37</v>
      </c>
      <c r="I9" s="10" t="s">
        <v>191</v>
      </c>
    </row>
    <row r="10" s="2" customFormat="1" ht="22" customHeight="1" spans="1:9">
      <c r="A10" s="7"/>
      <c r="B10" s="7" t="s">
        <v>183</v>
      </c>
      <c r="C10" s="7" t="s">
        <v>194</v>
      </c>
      <c r="D10" s="7">
        <v>1.4</v>
      </c>
      <c r="E10" s="7">
        <v>9.9</v>
      </c>
      <c r="F10" s="7">
        <v>7</v>
      </c>
      <c r="G10" s="7">
        <v>1</v>
      </c>
      <c r="H10" s="8">
        <f t="shared" si="0"/>
        <v>97.02</v>
      </c>
      <c r="I10" s="10" t="s">
        <v>191</v>
      </c>
    </row>
    <row r="11" s="2" customFormat="1" ht="22" customHeight="1" spans="1:9">
      <c r="A11" s="7"/>
      <c r="B11" s="7" t="s">
        <v>183</v>
      </c>
      <c r="C11" s="7" t="s">
        <v>195</v>
      </c>
      <c r="D11" s="7">
        <v>1.8</v>
      </c>
      <c r="E11" s="7">
        <v>2.25</v>
      </c>
      <c r="F11" s="7">
        <v>40</v>
      </c>
      <c r="G11" s="7">
        <v>1</v>
      </c>
      <c r="H11" s="8">
        <f t="shared" si="0"/>
        <v>162</v>
      </c>
      <c r="I11" s="10" t="s">
        <v>191</v>
      </c>
    </row>
    <row r="12" s="2" customFormat="1" ht="22" customHeight="1" spans="1:9">
      <c r="A12" s="7"/>
      <c r="B12" s="7" t="s">
        <v>183</v>
      </c>
      <c r="C12" s="7" t="s">
        <v>196</v>
      </c>
      <c r="D12" s="7">
        <v>1.05</v>
      </c>
      <c r="E12" s="7">
        <v>2.25</v>
      </c>
      <c r="F12" s="7">
        <v>78</v>
      </c>
      <c r="G12" s="7">
        <v>1</v>
      </c>
      <c r="H12" s="8">
        <f t="shared" si="0"/>
        <v>184.275</v>
      </c>
      <c r="I12" s="10" t="s">
        <v>191</v>
      </c>
    </row>
    <row r="13" s="2" customFormat="1" ht="22" customHeight="1" spans="1:9">
      <c r="A13" s="7"/>
      <c r="B13" s="7" t="s">
        <v>183</v>
      </c>
      <c r="C13" s="7" t="s">
        <v>197</v>
      </c>
      <c r="D13" s="7">
        <v>1.05</v>
      </c>
      <c r="E13" s="7">
        <v>1.75</v>
      </c>
      <c r="F13" s="7">
        <v>2</v>
      </c>
      <c r="G13" s="7">
        <v>1</v>
      </c>
      <c r="H13" s="8">
        <f t="shared" si="0"/>
        <v>3.675</v>
      </c>
      <c r="I13" s="10" t="s">
        <v>191</v>
      </c>
    </row>
    <row r="14" s="2" customFormat="1" ht="22" customHeight="1" spans="1:9">
      <c r="A14" s="7"/>
      <c r="B14" s="7" t="s">
        <v>183</v>
      </c>
      <c r="C14" s="7" t="s">
        <v>198</v>
      </c>
      <c r="D14" s="7">
        <v>1.6</v>
      </c>
      <c r="E14" s="7">
        <v>2.25</v>
      </c>
      <c r="F14" s="7">
        <v>40</v>
      </c>
      <c r="G14" s="7">
        <v>1</v>
      </c>
      <c r="H14" s="8">
        <f t="shared" si="0"/>
        <v>144</v>
      </c>
      <c r="I14" s="10" t="s">
        <v>191</v>
      </c>
    </row>
    <row r="15" s="2" customFormat="1" ht="22" customHeight="1" spans="1:9">
      <c r="A15" s="7"/>
      <c r="B15" s="7" t="s">
        <v>183</v>
      </c>
      <c r="C15" s="7" t="s">
        <v>199</v>
      </c>
      <c r="D15" s="7">
        <v>1.4</v>
      </c>
      <c r="E15" s="7">
        <v>1.6</v>
      </c>
      <c r="F15" s="7">
        <v>3</v>
      </c>
      <c r="G15" s="7">
        <v>1</v>
      </c>
      <c r="H15" s="8">
        <f t="shared" si="0"/>
        <v>6.72</v>
      </c>
      <c r="I15" s="10" t="s">
        <v>191</v>
      </c>
    </row>
    <row r="16" s="2" customFormat="1" ht="22" customHeight="1" spans="1:9">
      <c r="A16" s="7"/>
      <c r="B16" s="7" t="s">
        <v>183</v>
      </c>
      <c r="C16" s="7" t="s">
        <v>200</v>
      </c>
      <c r="D16" s="7">
        <v>1.8</v>
      </c>
      <c r="E16" s="7">
        <v>2.3</v>
      </c>
      <c r="F16" s="7">
        <v>4</v>
      </c>
      <c r="G16" s="7">
        <v>1</v>
      </c>
      <c r="H16" s="8">
        <f t="shared" si="0"/>
        <v>16.56</v>
      </c>
      <c r="I16" s="10" t="s">
        <v>201</v>
      </c>
    </row>
    <row r="17" s="2" customFormat="1" ht="22" customHeight="1" spans="1:9">
      <c r="A17" s="7"/>
      <c r="B17" s="7" t="s">
        <v>183</v>
      </c>
      <c r="C17" s="7" t="s">
        <v>202</v>
      </c>
      <c r="D17" s="7">
        <v>1.4</v>
      </c>
      <c r="E17" s="7">
        <v>2.3</v>
      </c>
      <c r="F17" s="7">
        <v>4</v>
      </c>
      <c r="G17" s="7">
        <v>1</v>
      </c>
      <c r="H17" s="8">
        <f t="shared" si="0"/>
        <v>12.88</v>
      </c>
      <c r="I17" s="10" t="s">
        <v>201</v>
      </c>
    </row>
    <row r="18" s="2" customFormat="1" ht="22" customHeight="1" spans="1:9">
      <c r="A18" s="7">
        <v>8</v>
      </c>
      <c r="B18" s="7" t="s">
        <v>183</v>
      </c>
      <c r="C18" s="7" t="s">
        <v>203</v>
      </c>
      <c r="D18" s="7">
        <v>1.3</v>
      </c>
      <c r="E18" s="7">
        <v>2.3</v>
      </c>
      <c r="F18" s="7">
        <v>4</v>
      </c>
      <c r="G18" s="7">
        <v>1</v>
      </c>
      <c r="H18" s="8">
        <f t="shared" si="0"/>
        <v>11.96</v>
      </c>
      <c r="I18" s="10" t="s">
        <v>201</v>
      </c>
    </row>
    <row r="19" s="2" customFormat="1" ht="22" customHeight="1" spans="1:9">
      <c r="A19" s="7">
        <v>9</v>
      </c>
      <c r="B19" s="7" t="s">
        <v>183</v>
      </c>
      <c r="C19" s="7" t="s">
        <v>204</v>
      </c>
      <c r="D19" s="7">
        <v>1.1</v>
      </c>
      <c r="E19" s="7">
        <v>10.75</v>
      </c>
      <c r="F19" s="7">
        <v>4</v>
      </c>
      <c r="G19" s="7">
        <v>1</v>
      </c>
      <c r="H19" s="8">
        <f t="shared" si="0"/>
        <v>47.3</v>
      </c>
      <c r="I19" s="10" t="s">
        <v>201</v>
      </c>
    </row>
    <row r="20" s="2" customFormat="1" ht="22" customHeight="1" spans="1:9">
      <c r="A20" s="7">
        <v>10</v>
      </c>
      <c r="B20" s="7" t="s">
        <v>183</v>
      </c>
      <c r="C20" s="7" t="s">
        <v>205</v>
      </c>
      <c r="D20" s="7">
        <v>1.4</v>
      </c>
      <c r="E20" s="7">
        <v>1.75</v>
      </c>
      <c r="F20" s="7">
        <v>6</v>
      </c>
      <c r="G20" s="7">
        <v>1</v>
      </c>
      <c r="H20" s="8">
        <f t="shared" si="0"/>
        <v>14.7</v>
      </c>
      <c r="I20" s="10" t="s">
        <v>201</v>
      </c>
    </row>
    <row r="21" s="2" customFormat="1" ht="22" customHeight="1" spans="1:9">
      <c r="A21" s="7">
        <v>11</v>
      </c>
      <c r="B21" s="7" t="s">
        <v>183</v>
      </c>
      <c r="C21" s="7" t="s">
        <v>206</v>
      </c>
      <c r="D21" s="7">
        <v>1.4</v>
      </c>
      <c r="E21" s="7">
        <v>2.25</v>
      </c>
      <c r="F21" s="7">
        <v>114</v>
      </c>
      <c r="G21" s="7">
        <v>1</v>
      </c>
      <c r="H21" s="8">
        <f t="shared" si="0"/>
        <v>359.1</v>
      </c>
      <c r="I21" s="10" t="s">
        <v>201</v>
      </c>
    </row>
    <row r="22" s="1" customFormat="1" ht="27" customHeight="1" spans="1:9">
      <c r="A22" s="7">
        <v>78</v>
      </c>
      <c r="B22" s="5" t="s">
        <v>59</v>
      </c>
      <c r="C22" s="5"/>
      <c r="D22" s="5"/>
      <c r="E22" s="5"/>
      <c r="F22" s="5"/>
      <c r="G22" s="5"/>
      <c r="H22" s="6">
        <f>SUM(H3:H21)</f>
        <v>1193.736</v>
      </c>
      <c r="I22" s="9"/>
    </row>
  </sheetData>
  <autoFilter xmlns:etc="http://www.wps.cn/officeDocument/2017/etCustomData" ref="A1:L22" etc:filterBottomFollowUsedRange="0">
    <extLst/>
  </autoFilter>
  <mergeCells count="1">
    <mergeCell ref="A1:I1"/>
  </mergeCells>
  <pageMargins left="0.75" right="0.75" top="1" bottom="1" header="0.5" footer="0.5"/>
  <pageSetup paperSize="9" scale="7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01、价格清单</vt:lpstr>
      <vt:lpstr>02、栏杆综合单价分析表 </vt:lpstr>
      <vt:lpstr>固定风井百叶</vt:lpstr>
      <vt:lpstr>固定空调百叶</vt:lpstr>
      <vt:lpstr>开启空调百叶</vt:lpstr>
      <vt:lpstr>04、栏杆工程量计算书</vt:lpstr>
      <vt:lpstr>05、百叶工程量计算书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商务部</cp:lastModifiedBy>
  <dcterms:created xsi:type="dcterms:W3CDTF">2020-12-05T09:38:00Z</dcterms:created>
  <dcterms:modified xsi:type="dcterms:W3CDTF">2025-04-16T03:16:10Z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A2BB59E781404D0C9D3E1B784C60945A</vt:lpwstr>
  </property>
  <property fmtid="{D5CDD505-2E9C-101B-9397-08002B2CF9AE}" pid="4" name="KSOReadingLayout">
    <vt:bool>true</vt:bool>
  </property>
</Properties>
</file>