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24" tabRatio="944"/>
  </bookViews>
  <sheets>
    <sheet name="汇总表" sheetId="119" r:id="rId1"/>
    <sheet name="02幕墙价格清单" sheetId="12" r:id="rId2"/>
    <sheet name="4.1顶层玻璃幕墙 " sheetId="123" r:id="rId3"/>
    <sheet name="4.2玻璃栏板" sheetId="124" r:id="rId4"/>
    <sheet name="4.3大门铝板幕墙" sheetId="125" r:id="rId5"/>
    <sheet name="4.4二层腰线铝板幕墙腰线" sheetId="126" r:id="rId6"/>
    <sheet name="4.5单元门铝板幕墙" sheetId="127" r:id="rId7"/>
    <sheet name="4.6铝板幕墙汽车坡道" sheetId="132" r:id="rId8"/>
    <sheet name="4.7大门汽车坡道玻璃幕墙" sheetId="133" r:id="rId9"/>
    <sheet name="4.8仿石材保温一体板" sheetId="128" r:id="rId10"/>
    <sheet name="4.9大门汽车坡道玻璃幕墙" sheetId="129" r:id="rId11"/>
    <sheet name="4.10格栅" sheetId="130" r:id="rId12"/>
    <sheet name="主要材料品牌单价" sheetId="9" r:id="rId13"/>
    <sheet name="五金配置表" sheetId="10" r:id="rId14"/>
    <sheet name="玻璃调整表" sheetId="11" r:id="rId15"/>
  </sheets>
  <definedNames>
    <definedName name="_xlnm.Print_Titles" localSheetId="1">'02幕墙价格清单'!$1:$3</definedName>
    <definedName name="_xlnm.Print_Area" localSheetId="1">'02幕墙价格清单'!$A$1:$H$14</definedName>
    <definedName name="\b">#N/A</definedName>
    <definedName name="\c">#N/A</definedName>
    <definedName name="\f">#N/A</definedName>
    <definedName name="\h">#N/A</definedName>
    <definedName name="\i">#N/A</definedName>
    <definedName name="\j">#N/A</definedName>
    <definedName name="\k">#N/A</definedName>
    <definedName name="\l">#N/A</definedName>
    <definedName name="\m">#N/A</definedName>
    <definedName name="\n">#N/A</definedName>
    <definedName name="\p">#N/A</definedName>
    <definedName name="\q">#N/A</definedName>
    <definedName name="\x">#N/A</definedName>
    <definedName name="\z">#N/A</definedName>
    <definedName name="___ST1">#N/A</definedName>
    <definedName name="__1_">#N/A</definedName>
    <definedName name="__IntlFixup" hidden="1">TRUE</definedName>
    <definedName name="__ST1">#N/A</definedName>
    <definedName name="_1">#N/A</definedName>
    <definedName name="_10">#N/A</definedName>
    <definedName name="_11">#N/A</definedName>
    <definedName name="_12">#N/A</definedName>
    <definedName name="_13">#N/A</definedName>
    <definedName name="_14">#N/A</definedName>
    <definedName name="_15">#N/A</definedName>
    <definedName name="_16">#N/A</definedName>
    <definedName name="_17">#N/A</definedName>
    <definedName name="_18">#N/A</definedName>
    <definedName name="_19">#N/A</definedName>
    <definedName name="_2">#N/A</definedName>
    <definedName name="_20">#N/A</definedName>
    <definedName name="_21">#N/A</definedName>
    <definedName name="_22">#N/A</definedName>
    <definedName name="_23">#N/A</definedName>
    <definedName name="_24">#N/A</definedName>
    <definedName name="_25">#N/A</definedName>
    <definedName name="_26">#N/A</definedName>
    <definedName name="_27">#N/A</definedName>
    <definedName name="_28">#N/A</definedName>
    <definedName name="_29">#N/A</definedName>
    <definedName name="_3">#N/A</definedName>
    <definedName name="_30">#N/A</definedName>
    <definedName name="_31">#N/A</definedName>
    <definedName name="_32">#N/A</definedName>
    <definedName name="_33">#N/A</definedName>
    <definedName name="_34">#N/A</definedName>
    <definedName name="_35">#N/A</definedName>
    <definedName name="_36">#N/A</definedName>
    <definedName name="_37">#N/A</definedName>
    <definedName name="_38">#N/A</definedName>
    <definedName name="_39">#N/A</definedName>
    <definedName name="_4">#N/A</definedName>
    <definedName name="_40">#N/A</definedName>
    <definedName name="_41">#N/A</definedName>
    <definedName name="_42">#N/A</definedName>
    <definedName name="_43">#N/A</definedName>
    <definedName name="_44">#N/A</definedName>
    <definedName name="_45">#N/A</definedName>
    <definedName name="_46">#N/A</definedName>
    <definedName name="_47">#N/A</definedName>
    <definedName name="_48">#N/A</definedName>
    <definedName name="_49">#N/A</definedName>
    <definedName name="_5">#N/A</definedName>
    <definedName name="_50">#N/A</definedName>
    <definedName name="_51">#N/A</definedName>
    <definedName name="_52">#N/A</definedName>
    <definedName name="_53">#N/A</definedName>
    <definedName name="_54">#N/A</definedName>
    <definedName name="_55">#N/A</definedName>
    <definedName name="_56">#N/A</definedName>
    <definedName name="_57">#N/A</definedName>
    <definedName name="_58">#N/A</definedName>
    <definedName name="_59">#N/A</definedName>
    <definedName name="_6">#N/A</definedName>
    <definedName name="_60">#N/A</definedName>
    <definedName name="_61">#N/A</definedName>
    <definedName name="_62">#N/A</definedName>
    <definedName name="_63">#N/A</definedName>
    <definedName name="_64">#N/A</definedName>
    <definedName name="_65">#N/A</definedName>
    <definedName name="_66">#N/A</definedName>
    <definedName name="_67">#N/A</definedName>
    <definedName name="_68">#N/A</definedName>
    <definedName name="_69">#N/A</definedName>
    <definedName name="_7">#N/A</definedName>
    <definedName name="_70">#N/A</definedName>
    <definedName name="_71">#N/A</definedName>
    <definedName name="_72">#N/A</definedName>
    <definedName name="_73">#N/A</definedName>
    <definedName name="_74">#N/A</definedName>
    <definedName name="_75">#N/A</definedName>
    <definedName name="_76">#N/A</definedName>
    <definedName name="_77">#N/A</definedName>
    <definedName name="_78">#N/A</definedName>
    <definedName name="_79">#N/A</definedName>
    <definedName name="_8">#N/A</definedName>
    <definedName name="_80">#N/A</definedName>
    <definedName name="_81">#N/A</definedName>
    <definedName name="_82">#N/A</definedName>
    <definedName name="_83">#N/A</definedName>
    <definedName name="_84">#N/A</definedName>
    <definedName name="_85">#N/A</definedName>
    <definedName name="_86">#N/A</definedName>
    <definedName name="_87">#N/A</definedName>
    <definedName name="_88">#N/A</definedName>
    <definedName name="_89">#N/A</definedName>
    <definedName name="_9">#N/A</definedName>
    <definedName name="_90">#N/A</definedName>
    <definedName name="_91">#N/A</definedName>
    <definedName name="_92">#N/A</definedName>
    <definedName name="_93">#N/A</definedName>
    <definedName name="_94">#N/A</definedName>
    <definedName name="_95">#N/A</definedName>
    <definedName name="_96">#N/A</definedName>
    <definedName name="_97">#N/A</definedName>
    <definedName name="_98">#N/A</definedName>
    <definedName name="_99">#N/A</definedName>
    <definedName name="_Order1" hidden="1">1</definedName>
    <definedName name="_Order2" hidden="1">1</definedName>
    <definedName name="_Regression_Int" hidden="1">1</definedName>
    <definedName name="A6_">#N/A</definedName>
    <definedName name="ADFV" hidden="1">{#N/A,#N/A,FALSE,"전력간선"}</definedName>
    <definedName name="BDCODE">#N/A</definedName>
    <definedName name="BLO_1">#N/A</definedName>
    <definedName name="CHO">#N/A</definedName>
    <definedName name="COMPANY">#N/A</definedName>
    <definedName name="CONC">#N/A</definedName>
    <definedName name="DAY">#N/A</definedName>
    <definedName name="DFG" hidden="1">{#N/A,#N/A,FALSE,"전력간선"}</definedName>
    <definedName name="dn" hidden="1">{#N/A,#N/A,FALSE,"혼합골재"}</definedName>
    <definedName name="ee" hidden="1">{#N/A,#N/A,FALSE,"단가표지"}</definedName>
    <definedName name="ENCOST">#N/A</definedName>
    <definedName name="Excel_BuiltIn_Print_Area_0">"$#REF!.$#REF!$#REF!:$#REF!$#REF!"</definedName>
    <definedName name="Excel_BuiltIn_Print_Area_0___0">"$#REF!.$#REF!$#REF!:$#REF!$#REF!"</definedName>
    <definedName name="EXE">#N/A</definedName>
    <definedName name="F_CODE">#N/A</definedName>
    <definedName name="F_EQ">#N/A</definedName>
    <definedName name="F_EQ0">#N/A</definedName>
    <definedName name="F_FORM">#N/A</definedName>
    <definedName name="F_INT1">#N/A</definedName>
    <definedName name="F_LA">#N/A</definedName>
    <definedName name="F_LA0">#N/A</definedName>
    <definedName name="F_LVL">#N/A</definedName>
    <definedName name="F_MA">#N/A</definedName>
    <definedName name="F_MA0">#N/A</definedName>
    <definedName name="F_MEMO">#N/A</definedName>
    <definedName name="F_PAGE">#N/A</definedName>
    <definedName name="F_QVAL">#N/A</definedName>
    <definedName name="F_REMK">#N/A</definedName>
    <definedName name="F_SEQ">#N/A</definedName>
    <definedName name="F_SOS">#N/A</definedName>
    <definedName name="F_TQTY">#N/A</definedName>
    <definedName name="FBALJUC">#N/A</definedName>
    <definedName name="FDCOMP1">#N/A</definedName>
    <definedName name="FDCOMP2">#N/A</definedName>
    <definedName name="FDCOST">#N/A</definedName>
    <definedName name="FGNNAME">#N/A</definedName>
    <definedName name="FIPDATE">#N/A</definedName>
    <definedName name="FJCOST">#N/A</definedName>
    <definedName name="FNCOST">#N/A</definedName>
    <definedName name="FPRINO">#N/A</definedName>
    <definedName name="FSCOST">#N/A</definedName>
    <definedName name="FSUYOCH">#N/A</definedName>
    <definedName name="FTAG">#N/A</definedName>
    <definedName name="FYCOST">#N/A</definedName>
    <definedName name="LL">#N/A</definedName>
    <definedName name="M">#N/A</definedName>
    <definedName name="NAK">#N/A</definedName>
    <definedName name="OO">#N/A</definedName>
    <definedName name="P">#N/A</definedName>
    <definedName name="PJT">#N/A</definedName>
    <definedName name="QA" hidden="1">{#N/A,#N/A,FALSE,"전력간선"}</definedName>
    <definedName name="qq" hidden="1">{#N/A,#N/A,FALSE,"단가표지"}</definedName>
    <definedName name="QTY">#N/A</definedName>
    <definedName name="qw" hidden="1">{#N/A,#N/A,FALSE,"단가표지"}</definedName>
    <definedName name="REM">#N/A</definedName>
    <definedName name="SELECT">#N/A</definedName>
    <definedName name="SORTCODE">#N/A</definedName>
    <definedName name="sss" hidden="1">{#N/A,#N/A,FALSE,"전력간선"}</definedName>
    <definedName name="sssss" hidden="1">{#N/A,#N/A,FALSE,"전력간선"}</definedName>
    <definedName name="sung">#N/A</definedName>
    <definedName name="SUYO">#N/A</definedName>
    <definedName name="TOO">#N/A</definedName>
    <definedName name="wm.조골재1" hidden="1">{#N/A,#N/A,FALSE,"조골재"}</definedName>
    <definedName name="wrn.2번." hidden="1">{#N/A,#N/A,FALSE,"2~8번"}</definedName>
    <definedName name="wrn.골재소요량." hidden="1">{#N/A,#N/A,FALSE,"골재소요량";#N/A,#N/A,FALSE,"골재소요량"}</definedName>
    <definedName name="wrn.교육청." hidden="1">{#N/A,#N/A,FALSE,"전력간선"}</definedName>
    <definedName name="wrn.구조2." hidden="1">{#N/A,#N/A,FALSE,"구조2"}</definedName>
    <definedName name="wrn.단가표지." hidden="1">{#N/A,#N/A,FALSE,"단가표지"}</definedName>
    <definedName name="wrn.배수1." hidden="1">{#N/A,#N/A,FALSE,"배수1"}</definedName>
    <definedName name="wrn.배수2." hidden="1">{#N/A,#N/A,FALSE,"배수2"}</definedName>
    <definedName name="wrn.부대1." hidden="1">{#N/A,#N/A,FALSE,"부대1"}</definedName>
    <definedName name="wrn.부대2." hidden="1">{#N/A,#N/A,FALSE,"부대2"}</definedName>
    <definedName name="wrn.속도." hidden="1">{#N/A,#N/A,FALSE,"속도"}</definedName>
    <definedName name="wrn.운반시간." hidden="1">{#N/A,#N/A,FALSE,"운반시간"}</definedName>
    <definedName name="wrn.이정표." hidden="1">{#N/A,#N/A,FALSE,"이정표"}</definedName>
    <definedName name="wrn.조골재." hidden="1">{#N/A,#N/A,FALSE,"조골재"}</definedName>
    <definedName name="wrn.철골집계표._.5칸." hidden="1">{#N/A,#N/A,FALSE,"Sheet1"}</definedName>
    <definedName name="wrn.토공1." hidden="1">{#N/A,#N/A,FALSE,"구조1"}</definedName>
    <definedName name="wrn.토공2." hidden="1">{#N/A,#N/A,FALSE,"토공2"}</definedName>
    <definedName name="wrn.포장1." hidden="1">{#N/A,#N/A,FALSE,"포장1";#N/A,#N/A,FALSE,"포장1"}</definedName>
    <definedName name="wrn.포장2." hidden="1">{#N/A,#N/A,FALSE,"포장2"}</definedName>
    <definedName name="wrn.표지목차." hidden="1">{#N/A,#N/A,FALSE,"표지목차"}</definedName>
    <definedName name="wrn.혼합골재." hidden="1">{#N/A,#N/A,FALSE,"혼합골재"}</definedName>
    <definedName name="YE">#N/A</definedName>
    <definedName name="YEKA">#N/A</definedName>
    <definedName name="갑지">#N/A</definedName>
    <definedName name="낙찰가">#N/A</definedName>
    <definedName name="대비5">#N/A</definedName>
    <definedName name="대ㅣㅂ2">#N/A</definedName>
    <definedName name="보" hidden="1">{#N/A,#N/A,FALSE,"전력간선"}</definedName>
    <definedName name="산출하">#N/A</definedName>
    <definedName name="설계">#N/A</definedName>
    <definedName name="설계가">#N/A</definedName>
    <definedName name="안산">#N/A</definedName>
    <definedName name="억이상" hidden="1">{#N/A,#N/A,FALSE,"2~8번"}</definedName>
    <definedName name="원가" hidden="1">{#N/A,#N/A,FALSE,"운반시간"}</definedName>
    <definedName name="위치">#N/A</definedName>
    <definedName name="의" hidden="1">{#N/A,#N/A,FALSE,"운반시간"}</definedName>
    <definedName name="전월">#N/A</definedName>
    <definedName name="중량산출" hidden="1">{#N/A,#N/A,FALSE,"Sheet1"}</definedName>
    <definedName name="지역">#N/A</definedName>
    <definedName name="철2" hidden="1">{#N/A,#N/A,FALSE,"혼합골재"}</definedName>
    <definedName name="총공" hidden="1">{#N/A,#N/A,FALSE,"운반시간"}</definedName>
    <definedName name="최종대비표">#N/A</definedName>
    <definedName name="토공2" hidden="1">{#N/A,#N/A,FALSE,"2~8번"}</definedName>
    <definedName name="토공전체" hidden="1">{#N/A,#N/A,FALSE,"운반시간"}</definedName>
    <definedName name="토목설계" hidden="1">{#N/A,#N/A,FALSE,"골재소요량";#N/A,#N/A,FALSE,"골재소요량"}</definedName>
    <definedName name="표지3" hidden="1">{#N/A,#N/A,FALSE,"Sheet1"}</definedName>
    <definedName name="_xlnm.Print_Area" localSheetId="0">汇总表!$A$1:$G$4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<sst xmlns="http://schemas.openxmlformats.org/spreadsheetml/2006/main" count="939" uniqueCount="257">
  <si>
    <t>天逸项目幕墙工程造价汇总表</t>
  </si>
  <si>
    <t>序号</t>
  </si>
  <si>
    <t>项目名称</t>
  </si>
  <si>
    <t>特征描述</t>
  </si>
  <si>
    <t>门窗面积
（m2）</t>
  </si>
  <si>
    <t>含税9%金额(元)</t>
  </si>
  <si>
    <t>含税9%综合单价
(元/m2)</t>
  </si>
  <si>
    <t>备注</t>
  </si>
  <si>
    <t>①</t>
  </si>
  <si>
    <t>②</t>
  </si>
  <si>
    <t>③=②/①</t>
  </si>
  <si>
    <t>一</t>
  </si>
  <si>
    <t>幕墙</t>
  </si>
  <si>
    <t xml:space="preserve"> </t>
  </si>
  <si>
    <t xml:space="preserve">    </t>
  </si>
  <si>
    <t>一、价格清单：幕墙（洛阳市洛龙区66#地块天逸项目幕墙）</t>
  </si>
  <si>
    <t>项  目</t>
  </si>
  <si>
    <t>项目特征描述</t>
  </si>
  <si>
    <t>单位</t>
  </si>
  <si>
    <t>工程量</t>
  </si>
  <si>
    <t>单价（元）</t>
  </si>
  <si>
    <t>合价（元）</t>
  </si>
  <si>
    <t>1</t>
  </si>
  <si>
    <t>顶层玻璃幕墙</t>
  </si>
  <si>
    <t>1.立柱受力模型——层高3.9m/2.4m采用简支梁;
2.型材系列——140系列,合金牌号及状态号为6063-T5,室内外露可视表面喷粉处理
3.横梁系列—— 65系列,合金牌号及状态号为6063-T5,室内外露可视表面喷粉处理
4.面板规格——透明部分采用6+1.14PVB+6钢化夹胶玻璃                          
5.设置部位——屋顶层;
6.局部防火岩棉封堵详见图纸；
7.填缝材料--应使用符合国家认定的中性硅酮结构胶和中性硅酮密封胶
8.工程量按图示尺寸展开面积计算；
9.其他详见设计说明</t>
  </si>
  <si>
    <t>m2</t>
  </si>
  <si>
    <t>详见综合单价分析表、图纸</t>
  </si>
  <si>
    <t>2</t>
  </si>
  <si>
    <t>玻璃栏板</t>
  </si>
  <si>
    <t>1.型材系列——60*40*4mm钢方管间距≤1500，氟碳喷涂
2.面板规格——透明部分采用6+1.14PVB+6钢化夹胶玻璃，铝合金扶手                          
3.填缝材料--应使用符合国家认定的中性硅酮结构胶和中性硅酮密封胶
4.工程量按图示尺寸展开面积计算；
5.其他详见设计说明</t>
  </si>
  <si>
    <t>㎡</t>
  </si>
  <si>
    <t>3</t>
  </si>
  <si>
    <t>铝板幕墙</t>
  </si>
  <si>
    <t>1.立柱受力模型——悬挑梁/简支梁;
2.立柱规格——钢桁架,材质Q235B,表面热浸镀锌处理;
3.横梁规格——50X4钢方管,材质Q235B,表面热浸镀锌处理;
4.面板规格——2.5mm厚铝单板;
5.设置部位——大门;
6.填缝材料--应使用符合国家认定的中性硅酮结构胶和中性硅酮密封胶
7.工程量按图示尺寸展开面积计算；
8.其他详见设计说明</t>
  </si>
  <si>
    <t>4</t>
  </si>
  <si>
    <t>1.立柱受力模型——悬挑梁/简支梁;
2.立柱规格——钢桁架,材质Q235B,表面热浸镀锌处理;
3.横梁规格——50X4钢方管,材质Q235B,表面热浸镀锌处理;
4.面板规格——2.5mm厚铝单板;
5.设置部位——二层腰线;
6.填缝材料--应使用符合国家认定的中性硅酮结构胶和中性硅酮密封胶
7.工程量按图示尺寸展开面积计算；
8.其他详见设计说明</t>
  </si>
  <si>
    <t>5</t>
  </si>
  <si>
    <t>单元门铝板幕墙</t>
  </si>
  <si>
    <t>1.立柱受力模型——悬挑梁/简支梁;
2.立柱规格——钢桁架,材质Q235B,表面热浸镀锌处理;
3.横梁规格——80*60*4钢方管,材质Q235B,表面热浸镀锌处理;
4.面板规格——2.5mm厚铝单板;
5.设置部位——二层腰线;
6.填缝材料--应使用符合国家认定的中性硅酮结构胶和中性硅酮密封胶
7.工程量按图示尺寸展开面积计算；
8.其他详见设计说明</t>
  </si>
  <si>
    <t>6</t>
  </si>
  <si>
    <t>铝板幕墙汽车坡道</t>
  </si>
  <si>
    <t>1.立柱受力模型——悬挑梁/简支梁;
2.立柱规格——钢桁架,材质Q235B,表面热浸镀锌处理;
3.横梁规格——50X4钢方管,材质Q235B,表面热浸镀锌处理;
4.面板规格——2.5mm厚铝单板;
5.设置部位——汽车坡道
6.填缝材料--应使用符合国家认定的中性硅酮结构胶和中性硅酮密封胶
7.工程量按图示尺寸展开面积计算；
8.其他详见设计说明</t>
  </si>
  <si>
    <t>7</t>
  </si>
  <si>
    <t>汽车坡道</t>
  </si>
  <si>
    <t>1.立柱受力模型——层高7.2m采用简支梁;
2.立柱规格—— 160X80X5钢方管,材质Q235B,表面氟碳喷涂处理;
3.横梁规格—— 80X4钢方管,材质Q235B,表面氟碳喷涂处理
4.面板规格—— 6+1.14PVB+6钢化夹胶玻璃 
5.设置部位——大门/汽车坡道;
6.局部防火岩棉封堵详见图纸；
7.填缝材料--应使用符合国家认定的中性硅酮结构胶和中性硅酮密封胶
8.工程量按图示尺寸展开面积计算；
9.其他详见设计说明</t>
  </si>
  <si>
    <t>8</t>
  </si>
  <si>
    <t>仿石材保温一体板</t>
  </si>
  <si>
    <r>
      <rPr>
        <sz val="10"/>
        <rFont val="宋体"/>
        <charset val="134"/>
      </rPr>
      <t>1.10#热镀锌槽钢，L50*4热镀锌角钢。
2.80mm厚岩棉板容重120KG/m3，</t>
    </r>
    <r>
      <rPr>
        <sz val="10"/>
        <color rgb="FFFF0000"/>
        <rFont val="宋体"/>
        <charset val="134"/>
      </rPr>
      <t>15mm厚仿石材面层</t>
    </r>
    <r>
      <rPr>
        <sz val="10"/>
        <rFont val="宋体"/>
        <charset val="134"/>
      </rPr>
      <t xml:space="preserve">
3.局部防火岩棉封堵详见图纸；
4.填缝材料--应使用符合国家认定的中性硅酮结构胶和中性硅酮密封胶
5.工程量按图示尺寸展开面积计算；
6.其他详见设计说明</t>
    </r>
  </si>
  <si>
    <t>9</t>
  </si>
  <si>
    <t>大门</t>
  </si>
  <si>
    <t>10</t>
  </si>
  <si>
    <t>装饰格栅</t>
  </si>
  <si>
    <t>大门两侧装饰格栅采用80x80x3镀锌钢管间距100，表面氟碳漆喷涂，上下侧分别与结构板及景观地坪埋板螺栓固定(200x200x10钢板4xM10机械锚栓）</t>
  </si>
  <si>
    <t>详见</t>
  </si>
  <si>
    <t>11</t>
  </si>
  <si>
    <t>合计</t>
  </si>
  <si>
    <t>顶层玻璃幕墙-综合单价分析表</t>
  </si>
  <si>
    <t>项目名称：</t>
  </si>
  <si>
    <t>洛阳市洛龙区开元壹号·天逸项目铝合金门窗、幕墙制作安装工程</t>
  </si>
  <si>
    <t>规格/品牌</t>
  </si>
  <si>
    <t>图纸用量</t>
  </si>
  <si>
    <t>损耗率</t>
  </si>
  <si>
    <t>实际用量</t>
  </si>
  <si>
    <t>单价</t>
  </si>
  <si>
    <t>合价</t>
  </si>
  <si>
    <t>材料费</t>
  </si>
  <si>
    <t>元</t>
  </si>
  <si>
    <t xml:space="preserve">6+1.14PVB+6钢化夹胶玻璃 </t>
  </si>
  <si>
    <t>信义</t>
  </si>
  <si>
    <t>m²</t>
  </si>
  <si>
    <t>粉末喷涂铝型材普通铝型材-幕墙</t>
  </si>
  <si>
    <t>兴发、伟业</t>
  </si>
  <si>
    <t>kg</t>
  </si>
  <si>
    <t>素铝型材-门窗幕墙</t>
  </si>
  <si>
    <t>2.5mm厚铝板-粉末喷涂</t>
  </si>
  <si>
    <t>中性硅酮耐候胶</t>
  </si>
  <si>
    <t>杭州之江</t>
  </si>
  <si>
    <t>支</t>
  </si>
  <si>
    <t>附框结构胶及粘接费</t>
  </si>
  <si>
    <t>m</t>
  </si>
  <si>
    <t>三元乙丙胶条-幕墙</t>
  </si>
  <si>
    <t>1.5镀锌铁板</t>
  </si>
  <si>
    <t>300*200*10镀锌钢板</t>
  </si>
  <si>
    <t>块</t>
  </si>
  <si>
    <t>M12后切式机械锚栓</t>
  </si>
  <si>
    <t>套</t>
  </si>
  <si>
    <t>PA66GF25隔热条</t>
  </si>
  <si>
    <t>幕墙其他辅材</t>
  </si>
  <si>
    <t>螺栓、螺丝、胶皮、埋板、美纹纸、辅件等</t>
  </si>
  <si>
    <t>二</t>
  </si>
  <si>
    <t>人工费(包含措施费)-塔楼玻璃幕墙</t>
  </si>
  <si>
    <t>三</t>
  </si>
  <si>
    <t>机械费</t>
  </si>
  <si>
    <t>四</t>
  </si>
  <si>
    <t>直接费合计（一+二+三）</t>
  </si>
  <si>
    <t>五</t>
  </si>
  <si>
    <t>管理费（四*费率5%）</t>
  </si>
  <si>
    <t>六</t>
  </si>
  <si>
    <t>利润（四+五）*费率3%</t>
  </si>
  <si>
    <t>七</t>
  </si>
  <si>
    <t>规费（四+五+六）*费率1%</t>
  </si>
  <si>
    <t>八</t>
  </si>
  <si>
    <t>税金（四+五+六+七）*费率9%</t>
  </si>
  <si>
    <t>九</t>
  </si>
  <si>
    <t>综合单价（四+五+六+七+八）</t>
  </si>
  <si>
    <t>备注：材料列表若需增加项请备注中说明，若无某项材料请将用量标注为0；</t>
  </si>
  <si>
    <t>玻璃栏板-综合单价分析表</t>
  </si>
  <si>
    <t>热镀锌钢材</t>
  </si>
  <si>
    <t>钢材表面喷涂</t>
  </si>
  <si>
    <t>玻璃栏板辅材</t>
  </si>
  <si>
    <t>管理费（四*费率1.5%）</t>
  </si>
  <si>
    <t>大门铝板幕墙-综合单价分析表</t>
  </si>
  <si>
    <t>2.5mm厚铝板-氟碳喷涂</t>
  </si>
  <si>
    <t>300*300*12镀锌钢板</t>
  </si>
  <si>
    <t>M14后切式机械锚栓</t>
  </si>
  <si>
    <t>二层腰线铝板幕墙-综合单价分析表</t>
  </si>
  <si>
    <t>单元门铝板幕墙-综合单价分析表</t>
  </si>
  <si>
    <t>幕墙氟碳喷涂铝型材-幕墙</t>
  </si>
  <si>
    <t>铝板幕墙汽车坡道-综合单价分析表</t>
  </si>
  <si>
    <t>大门汽车坡道玻璃幕墙-综合单价分析表</t>
  </si>
  <si>
    <t>粉末喷涂铝型材断桥铝型材-幕墙</t>
  </si>
  <si>
    <t>仿石材保温一体板-综合单价分析表</t>
  </si>
  <si>
    <t>石材保温一体板</t>
  </si>
  <si>
    <t>石材胶</t>
  </si>
  <si>
    <t>挂件-石材背栓方式</t>
  </si>
  <si>
    <t>挂件-石材普通方式</t>
  </si>
  <si>
    <t>装饰格栅-综合单价分析表</t>
  </si>
  <si>
    <t>门窗工程材料品牌及单价表（样表）</t>
  </si>
  <si>
    <t>工程名称：洛阳市洛龙区开元壹号·天逸项目铝合金门窗、幕墙制作安装工程</t>
  </si>
  <si>
    <t>名称</t>
  </si>
  <si>
    <t>规格及型号</t>
  </si>
  <si>
    <r>
      <rPr>
        <sz val="9"/>
        <rFont val="宋体"/>
        <charset val="134"/>
      </rPr>
      <t>不含增值税单价</t>
    </r>
    <r>
      <rPr>
        <sz val="9"/>
        <rFont val="Times New Roman"/>
        <charset val="134"/>
      </rPr>
      <t xml:space="preserve"> </t>
    </r>
  </si>
  <si>
    <t>铝合金型材</t>
  </si>
  <si>
    <t>50系列普铝固定窗</t>
  </si>
  <si>
    <t>t</t>
  </si>
  <si>
    <t>依据招标要求</t>
  </si>
  <si>
    <t>60系列普铝固定窗</t>
  </si>
  <si>
    <t>60系列普通铝合金平开窗</t>
  </si>
  <si>
    <t>60系列断桥铝合金</t>
  </si>
  <si>
    <t>100系列断桥铝合金</t>
  </si>
  <si>
    <t>100系列普铝</t>
  </si>
  <si>
    <t>门窗五金（含执手）</t>
  </si>
  <si>
    <t>-</t>
  </si>
  <si>
    <t>60系列断桥铝合金外开窗</t>
  </si>
  <si>
    <t>60系列断桥铝合金上悬</t>
  </si>
  <si>
    <t>60系普通铝合金平开门</t>
  </si>
  <si>
    <t>100系列普铝推拉门</t>
  </si>
  <si>
    <t>100系列断桥推拉门</t>
  </si>
  <si>
    <t>60铝合金耐火外平开门（单扇）</t>
  </si>
  <si>
    <t>60系列铝合金断桥耐火上悬窗</t>
  </si>
  <si>
    <t>玻璃</t>
  </si>
  <si>
    <t>6mm单层钢化玻璃</t>
  </si>
  <si>
    <t>6+12A+6钢化双白玻</t>
  </si>
  <si>
    <t>5防火+12A+5+12A+5Low-E</t>
  </si>
  <si>
    <t>6防火+12A+6+12A+6Low-E</t>
  </si>
  <si>
    <t>5+12A+5+12A+5Low-E</t>
  </si>
  <si>
    <t>6+12A+6+12A+6Low-E</t>
  </si>
  <si>
    <t>密封材料</t>
  </si>
  <si>
    <t>密封胶</t>
  </si>
  <si>
    <t>聚氨酯发泡剂</t>
  </si>
  <si>
    <t>组角结构胶</t>
  </si>
  <si>
    <t>辅材及其他</t>
  </si>
  <si>
    <t>三元乙丙胶条</t>
  </si>
  <si>
    <t>毛条</t>
  </si>
  <si>
    <t>镀锌钢材</t>
  </si>
  <si>
    <t>氟碳喷涂钢材</t>
  </si>
  <si>
    <t>镀锌方钢管</t>
  </si>
  <si>
    <t>热镀锌钢板</t>
  </si>
  <si>
    <t>注：1、投标人须分项说明其投标价格中所包括的关于技术规范规定之主要物料限制范围内所选用上述物料的产地来源及其到工地材料价格；若属于进口或合资产品，亦需一并作出说明；以便评标,及作为本工程内有关计日工作类工程变更的计价基础。上表所报材料价格应与分部分项工程量清单中同样材料的价格一致，列项不全时自行补充。投标单位选用品牌需满足招标文件要求，同时满足消防品牌库及环保品牌库要求。</t>
  </si>
  <si>
    <r>
      <rPr>
        <b/>
        <sz val="16"/>
        <rFont val="等线"/>
        <charset val="134"/>
        <scheme val="minor"/>
      </rPr>
      <t>门窗五金主要配置（坚朗，</t>
    </r>
    <r>
      <rPr>
        <b/>
        <sz val="16"/>
        <color rgb="FFFF0000"/>
        <rFont val="等线"/>
        <charset val="134"/>
        <scheme val="minor"/>
      </rPr>
      <t>配件名称可根据时间情况适当增减</t>
    </r>
    <r>
      <rPr>
        <b/>
        <sz val="16"/>
        <rFont val="等线"/>
        <charset val="134"/>
        <scheme val="minor"/>
      </rPr>
      <t>）</t>
    </r>
  </si>
  <si>
    <t>门窗类型</t>
  </si>
  <si>
    <t>配件名称</t>
  </si>
  <si>
    <t>型号</t>
  </si>
  <si>
    <t>数量</t>
  </si>
  <si>
    <t>金额</t>
  </si>
  <si>
    <t>铝合金平开窗</t>
  </si>
  <si>
    <t>执 手</t>
  </si>
  <si>
    <t>CZS309</t>
  </si>
  <si>
    <t>传动杆</t>
  </si>
  <si>
    <t>LZDC02-800</t>
  </si>
  <si>
    <t>锁 座</t>
  </si>
  <si>
    <t>ZA1-6A</t>
  </si>
  <si>
    <t>防坠落器</t>
  </si>
  <si>
    <t>FTQ101A</t>
  </si>
  <si>
    <t>滑 撑</t>
  </si>
  <si>
    <t>HCC40-16</t>
  </si>
  <si>
    <t>16寸</t>
  </si>
  <si>
    <t>铝合金外悬窗</t>
  </si>
  <si>
    <t>执手</t>
  </si>
  <si>
    <t>滑撑</t>
  </si>
  <si>
    <t>HCC60-16</t>
  </si>
  <si>
    <t>铝杆</t>
  </si>
  <si>
    <t>LZDC02-600</t>
  </si>
  <si>
    <t>锁座</t>
  </si>
  <si>
    <t>风撑</t>
  </si>
  <si>
    <t>FC310-10</t>
  </si>
  <si>
    <t>铝合金内开窗</t>
  </si>
  <si>
    <t>LCZS58</t>
  </si>
  <si>
    <t>LZDC03-800</t>
  </si>
  <si>
    <t>锁块</t>
  </si>
  <si>
    <t>合页</t>
  </si>
  <si>
    <t>CJ4</t>
  </si>
  <si>
    <t>垫块</t>
  </si>
  <si>
    <t>N33A</t>
  </si>
  <si>
    <t>支撑块</t>
  </si>
  <si>
    <t>N34A</t>
  </si>
  <si>
    <t>铝合金推拉门</t>
  </si>
  <si>
    <t>月牙锁</t>
  </si>
  <si>
    <t>Y06A/I</t>
  </si>
  <si>
    <t>锁钩</t>
  </si>
  <si>
    <t>Y05-18</t>
  </si>
  <si>
    <t>单滑轮</t>
  </si>
  <si>
    <t>CL11</t>
  </si>
  <si>
    <t>铝合金平开门（单扇）</t>
  </si>
  <si>
    <t>MZS08</t>
  </si>
  <si>
    <t>门锁</t>
  </si>
  <si>
    <t>MSC32/II</t>
  </si>
  <si>
    <t>锁芯</t>
  </si>
  <si>
    <t>KIL3272/T</t>
  </si>
  <si>
    <t>框面板</t>
  </si>
  <si>
    <t>KMB180A</t>
  </si>
  <si>
    <t>J5C</t>
  </si>
  <si>
    <t>110公斤大承重</t>
  </si>
  <si>
    <t>铝合金平开门（双扇）</t>
  </si>
  <si>
    <t>门插销</t>
  </si>
  <si>
    <t>MCX310</t>
  </si>
  <si>
    <t>SK20</t>
  </si>
  <si>
    <t>耐火外开窗五金</t>
  </si>
  <si>
    <t xml:space="preserve">执手 </t>
  </si>
  <si>
    <t>CZS309-L60</t>
  </si>
  <si>
    <t>耐火一体铝杆</t>
  </si>
  <si>
    <t>LSCDG22-800</t>
  </si>
  <si>
    <t>斜锁</t>
  </si>
  <si>
    <t>LKS11</t>
  </si>
  <si>
    <t>LSK43</t>
  </si>
  <si>
    <t>LYHE12</t>
  </si>
  <si>
    <t>温控闭窗器</t>
  </si>
  <si>
    <t>LBCQ11</t>
  </si>
  <si>
    <t>耐火上悬窗五金</t>
  </si>
  <si>
    <t>CZS309-R-L60</t>
  </si>
  <si>
    <t>锁闭传动杆</t>
  </si>
  <si>
    <t>LSCDG21</t>
  </si>
  <si>
    <t>耐火铝杆</t>
  </si>
  <si>
    <t>NHG05-300</t>
  </si>
  <si>
    <t xml:space="preserve"> 闭窗器</t>
  </si>
  <si>
    <t>LBCQ12</t>
  </si>
  <si>
    <t>铰链</t>
  </si>
  <si>
    <t>ZHS10</t>
  </si>
  <si>
    <t>玻璃调整清单</t>
  </si>
  <si>
    <t>名称及型号</t>
  </si>
  <si>
    <t>非钢化单价（元）</t>
  </si>
  <si>
    <t>钢化单价（元）</t>
  </si>
  <si>
    <t>单面low-e（元）</t>
  </si>
  <si>
    <t>防火玻璃不需要增加钢化费</t>
  </si>
  <si>
    <t>8+9A+8+9A+8Low-E</t>
  </si>
  <si>
    <t>8防火+9A+8+9A+8Low-E</t>
  </si>
  <si>
    <t>5+12A+5</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</si>
</sst>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00"/>
    <numFmt numFmtId="179" formatCode="#,##0.00_ "/>
    <numFmt numFmtId="180" formatCode="0.00_);[Red]\(0.00\)"/>
    <numFmt numFmtId="181" formatCode="0.0_ "/>
  </numFmts>
  <fonts count="43">
    <font>
      <sz val="11"/>
      <color theme="1"/>
      <name val="等线"/>
      <charset val="134"/>
      <scheme val="minor"/>
    </font>
    <font>
      <b/>
      <sz val="16"/>
      <name val="等线"/>
      <charset val="134"/>
      <scheme val="minor"/>
    </font>
    <font>
      <b/>
      <sz val="10"/>
      <name val="等线"/>
      <charset val="134"/>
      <scheme val="minor"/>
    </font>
    <font>
      <sz val="10"/>
      <name val="等线"/>
      <charset val="134"/>
      <scheme val="minor"/>
    </font>
    <font>
      <sz val="10"/>
      <color theme="1"/>
      <name val="等线"/>
      <charset val="134"/>
      <scheme val="minor"/>
    </font>
    <font>
      <sz val="11"/>
      <color indexed="8"/>
      <name val="等线"/>
      <charset val="134"/>
      <scheme val="minor"/>
    </font>
    <font>
      <sz val="9"/>
      <color rgb="FFFF0000"/>
      <name val="宋体"/>
      <charset val="134"/>
    </font>
    <font>
      <sz val="8"/>
      <color theme="1"/>
      <name val="Calibri"/>
      <charset val="134"/>
    </font>
    <font>
      <sz val="12"/>
      <name val="宋体"/>
      <charset val="134"/>
    </font>
    <font>
      <sz val="9"/>
      <color theme="1"/>
      <name val="等线"/>
      <charset val="134"/>
      <scheme val="minor"/>
    </font>
    <font>
      <b/>
      <sz val="14"/>
      <name val="宋体"/>
      <charset val="134"/>
    </font>
    <font>
      <sz val="9"/>
      <color indexed="8"/>
      <name val="黑体"/>
      <charset val="134"/>
    </font>
    <font>
      <sz val="9"/>
      <name val="宋体"/>
      <charset val="134"/>
    </font>
    <font>
      <b/>
      <sz val="9"/>
      <name val="宋体"/>
      <charset val="134"/>
    </font>
    <font>
      <b/>
      <sz val="12"/>
      <name val="宋体"/>
      <charset val="134"/>
    </font>
    <font>
      <sz val="10"/>
      <name val="宋体"/>
      <charset val="134"/>
    </font>
    <font>
      <b/>
      <sz val="10"/>
      <name val="宋体"/>
      <charset val="134"/>
    </font>
    <font>
      <sz val="10"/>
      <name val="Calibri"/>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rgb="FF000000"/>
      <name val="宋体"/>
      <charset val="134"/>
    </font>
    <font>
      <sz val="11"/>
      <color indexed="8"/>
      <name val="宋体"/>
      <charset val="134"/>
    </font>
    <font>
      <sz val="10"/>
      <name val="Arial"/>
      <charset val="0"/>
    </font>
    <font>
      <b/>
      <sz val="16"/>
      <color rgb="FFFF0000"/>
      <name val="等线"/>
      <charset val="134"/>
      <scheme val="minor"/>
    </font>
    <font>
      <sz val="10"/>
      <color rgb="FFFF0000"/>
      <name val="宋体"/>
      <charset val="134"/>
    </font>
    <font>
      <sz val="9"/>
      <name val="Times New Roman"/>
      <charset val="134"/>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bottom style="thin">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thin">
        <color auto="1"/>
      </top>
      <bottom/>
      <diagonal/>
    </border>
    <border>
      <left style="medium">
        <color auto="1"/>
      </left>
      <right style="thin">
        <color auto="1"/>
      </right>
      <top style="thin">
        <color auto="1"/>
      </top>
      <bottom style="thin">
        <color auto="1"/>
      </bottom>
      <diagonal/>
    </border>
    <border>
      <left/>
      <right/>
      <top style="thin">
        <color auto="1"/>
      </top>
      <bottom style="thin">
        <color auto="1"/>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top style="medium">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5" borderId="2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5" applyNumberFormat="0" applyFill="0" applyAlignment="0" applyProtection="0">
      <alignment vertical="center"/>
    </xf>
    <xf numFmtId="0" fontId="24" fillId="0" borderId="25" applyNumberFormat="0" applyFill="0" applyAlignment="0" applyProtection="0">
      <alignment vertical="center"/>
    </xf>
    <xf numFmtId="0" fontId="25" fillId="0" borderId="26" applyNumberFormat="0" applyFill="0" applyAlignment="0" applyProtection="0">
      <alignment vertical="center"/>
    </xf>
    <xf numFmtId="0" fontId="25" fillId="0" borderId="0" applyNumberFormat="0" applyFill="0" applyBorder="0" applyAlignment="0" applyProtection="0">
      <alignment vertical="center"/>
    </xf>
    <xf numFmtId="0" fontId="26" fillId="6" borderId="27" applyNumberFormat="0" applyAlignment="0" applyProtection="0">
      <alignment vertical="center"/>
    </xf>
    <xf numFmtId="0" fontId="27" fillId="7" borderId="28" applyNumberFormat="0" applyAlignment="0" applyProtection="0">
      <alignment vertical="center"/>
    </xf>
    <xf numFmtId="0" fontId="28" fillId="7" borderId="27" applyNumberFormat="0" applyAlignment="0" applyProtection="0">
      <alignment vertical="center"/>
    </xf>
    <xf numFmtId="0" fontId="29" fillId="8" borderId="29" applyNumberFormat="0" applyAlignment="0" applyProtection="0">
      <alignment vertical="center"/>
    </xf>
    <xf numFmtId="0" fontId="30" fillId="0" borderId="30" applyNumberFormat="0" applyFill="0" applyAlignment="0" applyProtection="0">
      <alignment vertical="center"/>
    </xf>
    <xf numFmtId="0" fontId="31" fillId="0" borderId="31" applyNumberFormat="0" applyFill="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5" fillId="35" borderId="0" applyNumberFormat="0" applyBorder="0" applyAlignment="0" applyProtection="0">
      <alignment vertical="center"/>
    </xf>
    <xf numFmtId="0" fontId="37" fillId="0" borderId="0" applyProtection="0">
      <alignment vertical="center"/>
    </xf>
    <xf numFmtId="176" fontId="37" fillId="0" borderId="1">
      <alignment horizontal="right" vertical="center" wrapText="1"/>
    </xf>
    <xf numFmtId="0" fontId="0" fillId="0" borderId="0">
      <alignment vertical="center"/>
    </xf>
    <xf numFmtId="0" fontId="8" fillId="0" borderId="0"/>
    <xf numFmtId="0" fontId="38" fillId="0" borderId="0">
      <alignment vertical="center"/>
    </xf>
    <xf numFmtId="176" fontId="37" fillId="0" borderId="1">
      <alignment horizontal="right" vertical="center" wrapText="1"/>
    </xf>
    <xf numFmtId="0" fontId="8" fillId="0" borderId="0">
      <alignment vertical="center"/>
    </xf>
    <xf numFmtId="0" fontId="38" fillId="0" borderId="0">
      <alignment vertical="center"/>
    </xf>
    <xf numFmtId="0" fontId="8" fillId="0" borderId="0"/>
    <xf numFmtId="0" fontId="8" fillId="0" borderId="0">
      <alignment vertical="center"/>
    </xf>
    <xf numFmtId="0" fontId="8" fillId="0" borderId="0"/>
    <xf numFmtId="0" fontId="39" fillId="0" borderId="0"/>
    <xf numFmtId="0" fontId="15" fillId="0" borderId="0"/>
    <xf numFmtId="0" fontId="8" fillId="0" borderId="0"/>
    <xf numFmtId="0" fontId="38" fillId="0" borderId="0">
      <alignment vertical="center"/>
    </xf>
    <xf numFmtId="0" fontId="8" fillId="0" borderId="0"/>
    <xf numFmtId="43" fontId="8" fillId="0" borderId="0" applyFont="0" applyFill="0" applyBorder="0" applyAlignment="0" applyProtection="0"/>
    <xf numFmtId="0" fontId="38" fillId="0" borderId="0">
      <alignment vertical="center"/>
    </xf>
    <xf numFmtId="0" fontId="8" fillId="0" borderId="0">
      <alignment vertical="center"/>
    </xf>
  </cellStyleXfs>
  <cellXfs count="141">
    <xf numFmtId="0" fontId="0" fillId="0" borderId="0" xfId="0"/>
    <xf numFmtId="0" fontId="0" fillId="0" borderId="0" xfId="0" applyFill="1" applyAlignment="1">
      <alignment vertical="center"/>
    </xf>
    <xf numFmtId="0" fontId="0" fillId="0" borderId="0" xfId="0" applyFill="1" applyAlignment="1">
      <alignment horizontal="center" vertical="center"/>
    </xf>
    <xf numFmtId="0" fontId="1" fillId="0" borderId="0" xfId="0" applyNumberFormat="1" applyFont="1" applyFill="1" applyBorder="1" applyAlignment="1">
      <alignment horizontal="center" vertical="center" wrapText="1"/>
    </xf>
    <xf numFmtId="0" fontId="1" fillId="0" borderId="0" xfId="0" applyNumberFormat="1" applyFont="1" applyFill="1" applyBorder="1" applyAlignment="1">
      <alignment horizontal="left" vertical="center" wrapText="1"/>
    </xf>
    <xf numFmtId="0" fontId="2" fillId="0" borderId="0" xfId="0" applyNumberFormat="1" applyFont="1" applyFill="1" applyAlignment="1">
      <alignment horizontal="left" vertical="center" wrapText="1"/>
    </xf>
    <xf numFmtId="0" fontId="2" fillId="0" borderId="0" xfId="0" applyNumberFormat="1" applyFont="1" applyFill="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1" fillId="0" borderId="0" xfId="57" applyFont="1" applyBorder="1" applyAlignment="1">
      <alignment horizontal="center" vertical="center"/>
    </xf>
    <xf numFmtId="0" fontId="3" fillId="0" borderId="1" xfId="58" applyFont="1" applyFill="1" applyBorder="1" applyAlignment="1">
      <alignment horizontal="center" vertical="center"/>
    </xf>
    <xf numFmtId="0" fontId="3" fillId="0" borderId="2" xfId="58" applyFont="1" applyFill="1" applyBorder="1" applyAlignment="1">
      <alignment horizontal="center" vertical="center"/>
    </xf>
    <xf numFmtId="0" fontId="3" fillId="0" borderId="2" xfId="58" applyFont="1" applyFill="1" applyBorder="1" applyAlignment="1">
      <alignment horizontal="center" vertical="center" wrapText="1"/>
    </xf>
    <xf numFmtId="177"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3" fillId="0" borderId="1" xfId="58" applyFont="1" applyFill="1" applyBorder="1" applyAlignment="1">
      <alignment horizontal="center" vertical="center" wrapText="1"/>
    </xf>
    <xf numFmtId="0" fontId="3" fillId="0" borderId="4" xfId="58" applyFont="1" applyFill="1" applyBorder="1" applyAlignment="1">
      <alignment horizontal="center" vertical="center"/>
    </xf>
    <xf numFmtId="0" fontId="3" fillId="0" borderId="4" xfId="58"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3" xfId="58"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0" fontId="5" fillId="0" borderId="5" xfId="0" applyFont="1" applyFill="1" applyBorder="1" applyAlignment="1" applyProtection="1">
      <alignment horizontal="center" vertical="center"/>
    </xf>
    <xf numFmtId="0" fontId="3" fillId="0" borderId="3" xfId="58" applyFont="1" applyFill="1" applyBorder="1" applyAlignment="1">
      <alignment horizontal="center" vertical="center"/>
    </xf>
    <xf numFmtId="177" fontId="6" fillId="0" borderId="1" xfId="0" applyNumberFormat="1" applyFont="1" applyFill="1" applyBorder="1" applyAlignment="1">
      <alignment horizontal="center" vertical="center" wrapText="1"/>
    </xf>
    <xf numFmtId="178" fontId="7" fillId="0" borderId="1" xfId="0" applyNumberFormat="1" applyFont="1" applyFill="1" applyBorder="1" applyAlignment="1">
      <alignment horizontal="right" vertical="top" wrapText="1"/>
    </xf>
    <xf numFmtId="176" fontId="3" fillId="2" borderId="1" xfId="0" applyNumberFormat="1" applyFont="1" applyFill="1" applyBorder="1" applyAlignment="1">
      <alignment horizontal="center" vertical="center"/>
    </xf>
    <xf numFmtId="0" fontId="0" fillId="3"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xf>
    <xf numFmtId="179" fontId="0" fillId="0" borderId="1" xfId="0" applyNumberFormat="1" applyFont="1" applyFill="1" applyBorder="1" applyAlignment="1">
      <alignment horizontal="center" vertical="center" wrapText="1"/>
    </xf>
    <xf numFmtId="0" fontId="0" fillId="0" borderId="1" xfId="0" applyFill="1" applyBorder="1" applyAlignment="1">
      <alignment vertical="center"/>
    </xf>
    <xf numFmtId="0" fontId="0" fillId="2" borderId="1" xfId="0" applyFill="1" applyBorder="1" applyAlignment="1">
      <alignment horizontal="center" vertical="center"/>
    </xf>
    <xf numFmtId="0" fontId="9" fillId="0" borderId="0" xfId="0" applyFont="1" applyFill="1" applyAlignment="1">
      <alignment vertical="center"/>
    </xf>
    <xf numFmtId="0" fontId="9" fillId="3" borderId="0" xfId="0" applyFont="1" applyFill="1" applyAlignment="1">
      <alignment vertical="center"/>
    </xf>
    <xf numFmtId="0" fontId="10" fillId="0" borderId="0" xfId="0" applyFont="1" applyFill="1" applyBorder="1" applyAlignment="1">
      <alignment horizontal="center" vertical="center"/>
    </xf>
    <xf numFmtId="0" fontId="11" fillId="0" borderId="6" xfId="56" applyNumberFormat="1" applyFont="1" applyFill="1" applyBorder="1" applyAlignment="1" applyProtection="1">
      <alignment horizontal="left" vertical="center" wrapText="1"/>
    </xf>
    <xf numFmtId="0" fontId="11" fillId="0" borderId="6" xfId="56"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180" fontId="12" fillId="0"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180" fontId="13" fillId="4"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180" fontId="12" fillId="4" borderId="1" xfId="0" applyNumberFormat="1" applyFont="1" applyFill="1" applyBorder="1" applyAlignment="1">
      <alignment horizontal="center" vertical="center" wrapText="1"/>
    </xf>
    <xf numFmtId="0" fontId="12" fillId="4" borderId="1" xfId="0" applyFont="1" applyFill="1" applyBorder="1" applyAlignment="1">
      <alignment horizontal="left" vertical="center" wrapText="1"/>
    </xf>
    <xf numFmtId="181" fontId="12" fillId="0" borderId="1" xfId="0" applyNumberFormat="1" applyFont="1" applyFill="1" applyBorder="1" applyAlignment="1">
      <alignment horizontal="center" vertical="center" wrapText="1"/>
    </xf>
    <xf numFmtId="181" fontId="9"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0" fontId="12" fillId="0" borderId="1" xfId="0" applyFont="1" applyFill="1" applyBorder="1" applyAlignment="1">
      <alignment horizontal="center" vertical="center"/>
    </xf>
    <xf numFmtId="177" fontId="12" fillId="4" borderId="1" xfId="0" applyNumberFormat="1" applyFont="1" applyFill="1" applyBorder="1" applyAlignment="1">
      <alignment horizontal="center" vertical="center" wrapText="1"/>
    </xf>
    <xf numFmtId="0" fontId="9" fillId="0" borderId="0" xfId="0" applyFont="1" applyFill="1" applyAlignment="1">
      <alignment horizontal="left" vertical="center" wrapText="1"/>
    </xf>
    <xf numFmtId="0" fontId="14" fillId="0" borderId="0" xfId="64" applyFont="1" applyFill="1" applyAlignment="1">
      <alignment horizontal="center" vertical="center"/>
    </xf>
    <xf numFmtId="0" fontId="15" fillId="0" borderId="0" xfId="64" applyFont="1" applyFill="1" applyAlignment="1">
      <alignment horizontal="left" vertical="center"/>
    </xf>
    <xf numFmtId="0" fontId="15" fillId="0" borderId="0" xfId="64" applyFont="1" applyFill="1" applyAlignment="1">
      <alignment horizontal="left" vertical="center" wrapText="1"/>
    </xf>
    <xf numFmtId="0" fontId="15" fillId="0" borderId="7" xfId="64" applyFont="1" applyFill="1" applyBorder="1" applyAlignment="1">
      <alignment horizontal="center" vertical="center" shrinkToFit="1"/>
    </xf>
    <xf numFmtId="43" fontId="15" fillId="0" borderId="8" xfId="64" applyNumberFormat="1" applyFont="1" applyFill="1" applyBorder="1" applyAlignment="1">
      <alignment horizontal="center" vertical="center" wrapText="1"/>
    </xf>
    <xf numFmtId="0" fontId="15" fillId="0" borderId="9" xfId="64" applyFont="1" applyFill="1" applyBorder="1" applyAlignment="1">
      <alignment horizontal="center" vertical="center"/>
    </xf>
    <xf numFmtId="0" fontId="15" fillId="0" borderId="9" xfId="64" applyFont="1" applyFill="1" applyBorder="1" applyAlignment="1">
      <alignment horizontal="center" vertical="center" wrapText="1"/>
    </xf>
    <xf numFmtId="0" fontId="15" fillId="0" borderId="10" xfId="64" applyFont="1" applyFill="1" applyBorder="1" applyAlignment="1">
      <alignment horizontal="center" vertical="center"/>
    </xf>
    <xf numFmtId="0" fontId="16" fillId="0" borderId="11" xfId="64" applyFont="1" applyFill="1" applyBorder="1" applyAlignment="1">
      <alignment horizontal="left" vertical="center" wrapText="1"/>
    </xf>
    <xf numFmtId="43" fontId="15" fillId="0" borderId="1" xfId="65" applyNumberFormat="1" applyFont="1" applyFill="1" applyBorder="1" applyAlignment="1">
      <alignment horizontal="right" vertical="center"/>
    </xf>
    <xf numFmtId="43" fontId="16" fillId="0" borderId="1" xfId="65" applyNumberFormat="1" applyFont="1" applyFill="1" applyBorder="1" applyAlignment="1">
      <alignment horizontal="center" vertical="center"/>
    </xf>
    <xf numFmtId="43" fontId="16" fillId="0" borderId="5" xfId="64" applyNumberFormat="1" applyFont="1" applyFill="1" applyBorder="1" applyAlignment="1">
      <alignment horizontal="center" vertical="center"/>
    </xf>
    <xf numFmtId="43" fontId="16" fillId="0" borderId="12" xfId="64" applyNumberFormat="1" applyFont="1" applyFill="1" applyBorder="1" applyAlignment="1">
      <alignment horizontal="center" vertical="center"/>
    </xf>
    <xf numFmtId="0" fontId="15" fillId="0" borderId="13" xfId="64" applyFont="1" applyFill="1" applyBorder="1" applyAlignment="1">
      <alignment horizontal="center" vertical="center"/>
    </xf>
    <xf numFmtId="0" fontId="15" fillId="0" borderId="11" xfId="64" applyFont="1" applyFill="1" applyBorder="1" applyAlignment="1">
      <alignment vertical="center" wrapText="1" shrinkToFit="1"/>
    </xf>
    <xf numFmtId="43" fontId="15" fillId="0" borderId="1" xfId="65" applyNumberFormat="1" applyFont="1" applyFill="1" applyBorder="1" applyAlignment="1">
      <alignment horizontal="center" vertical="center" wrapText="1"/>
    </xf>
    <xf numFmtId="43" fontId="15" fillId="0" borderId="1" xfId="65" applyNumberFormat="1" applyFont="1" applyFill="1" applyBorder="1" applyAlignment="1">
      <alignment horizontal="center" vertical="center"/>
    </xf>
    <xf numFmtId="10" fontId="15" fillId="0" borderId="1" xfId="65" applyNumberFormat="1" applyFont="1" applyFill="1" applyBorder="1" applyAlignment="1">
      <alignment horizontal="right" vertical="center"/>
    </xf>
    <xf numFmtId="0" fontId="15" fillId="0" borderId="11" xfId="64" applyFont="1" applyFill="1" applyBorder="1" applyAlignment="1">
      <alignment horizontal="left" vertical="center" wrapText="1"/>
    </xf>
    <xf numFmtId="0" fontId="15" fillId="0" borderId="14" xfId="64" applyFont="1" applyFill="1" applyBorder="1" applyAlignment="1">
      <alignment horizontal="center" vertical="center"/>
    </xf>
    <xf numFmtId="0" fontId="15" fillId="0" borderId="15" xfId="64" applyFont="1" applyFill="1" applyBorder="1" applyAlignment="1">
      <alignment horizontal="center" vertical="center"/>
    </xf>
    <xf numFmtId="43" fontId="15" fillId="0" borderId="1" xfId="64" applyNumberFormat="1" applyFont="1" applyFill="1" applyBorder="1" applyAlignment="1">
      <alignment vertical="center"/>
    </xf>
    <xf numFmtId="0" fontId="16" fillId="0" borderId="1" xfId="64" applyFont="1" applyFill="1" applyBorder="1" applyAlignment="1">
      <alignment horizontal="center" vertical="center"/>
    </xf>
    <xf numFmtId="43" fontId="16" fillId="0" borderId="5" xfId="64" applyNumberFormat="1" applyFont="1" applyFill="1" applyBorder="1" applyAlignment="1">
      <alignment vertical="center"/>
    </xf>
    <xf numFmtId="43" fontId="16" fillId="0" borderId="12" xfId="64" applyNumberFormat="1" applyFont="1" applyFill="1" applyBorder="1" applyAlignment="1">
      <alignment vertical="center"/>
    </xf>
    <xf numFmtId="0" fontId="16" fillId="0" borderId="11" xfId="64" applyFont="1" applyFill="1" applyBorder="1" applyAlignment="1">
      <alignment horizontal="left" vertical="center" shrinkToFit="1"/>
    </xf>
    <xf numFmtId="0" fontId="16" fillId="0" borderId="1" xfId="64" applyFont="1" applyFill="1" applyBorder="1" applyAlignment="1">
      <alignment horizontal="left" vertical="center" shrinkToFit="1"/>
    </xf>
    <xf numFmtId="43" fontId="16" fillId="0" borderId="1" xfId="65" applyNumberFormat="1" applyFont="1" applyFill="1" applyBorder="1" applyAlignment="1">
      <alignment vertical="center"/>
    </xf>
    <xf numFmtId="176" fontId="15" fillId="0" borderId="1" xfId="65" applyNumberFormat="1" applyFont="1" applyFill="1" applyBorder="1" applyAlignment="1">
      <alignment vertical="center"/>
    </xf>
    <xf numFmtId="176" fontId="15" fillId="0" borderId="1" xfId="65" applyNumberFormat="1" applyFont="1" applyFill="1" applyBorder="1" applyAlignment="1" applyProtection="1">
      <alignment vertical="center"/>
    </xf>
    <xf numFmtId="0" fontId="15" fillId="0" borderId="16" xfId="64" applyFont="1" applyFill="1" applyBorder="1" applyAlignment="1">
      <alignment horizontal="center" vertical="center"/>
    </xf>
    <xf numFmtId="0" fontId="16" fillId="0" borderId="17" xfId="64" applyFont="1" applyFill="1" applyBorder="1" applyAlignment="1">
      <alignment horizontal="left" vertical="center" shrinkToFit="1"/>
    </xf>
    <xf numFmtId="0" fontId="16" fillId="0" borderId="18" xfId="64" applyFont="1" applyFill="1" applyBorder="1" applyAlignment="1">
      <alignment horizontal="left" vertical="center" shrinkToFit="1"/>
    </xf>
    <xf numFmtId="43" fontId="16" fillId="0" borderId="18" xfId="65" applyNumberFormat="1" applyFont="1" applyFill="1" applyBorder="1" applyAlignment="1">
      <alignment horizontal="center" vertical="center"/>
    </xf>
    <xf numFmtId="43" fontId="16" fillId="0" borderId="18" xfId="65" applyNumberFormat="1" applyFont="1" applyFill="1" applyBorder="1" applyAlignment="1">
      <alignment vertical="center"/>
    </xf>
    <xf numFmtId="43" fontId="16" fillId="0" borderId="18" xfId="65" applyNumberFormat="1" applyFont="1" applyFill="1" applyBorder="1" applyAlignment="1" applyProtection="1">
      <alignment vertical="center"/>
    </xf>
    <xf numFmtId="0" fontId="15" fillId="0" borderId="0" xfId="0" applyFont="1" applyFill="1" applyBorder="1" applyAlignment="1">
      <alignment horizontal="left" vertical="center"/>
    </xf>
    <xf numFmtId="0" fontId="15" fillId="0" borderId="19" xfId="64" applyFont="1" applyFill="1" applyBorder="1" applyAlignment="1">
      <alignment horizontal="center" vertical="center"/>
    </xf>
    <xf numFmtId="43" fontId="16" fillId="0" borderId="20" xfId="64" applyNumberFormat="1" applyFont="1" applyFill="1" applyBorder="1" applyAlignment="1">
      <alignment horizontal="center" vertical="center"/>
    </xf>
    <xf numFmtId="43" fontId="15" fillId="0" borderId="21" xfId="65" applyNumberFormat="1" applyFont="1" applyFill="1" applyBorder="1" applyAlignment="1">
      <alignment horizontal="center" vertical="center"/>
    </xf>
    <xf numFmtId="43" fontId="16" fillId="0" borderId="20" xfId="64" applyNumberFormat="1" applyFont="1" applyFill="1" applyBorder="1" applyAlignment="1">
      <alignment vertical="center"/>
    </xf>
    <xf numFmtId="43" fontId="16" fillId="0" borderId="21" xfId="65" applyNumberFormat="1" applyFont="1" applyFill="1" applyBorder="1" applyAlignment="1">
      <alignment vertical="center"/>
    </xf>
    <xf numFmtId="176" fontId="15" fillId="0" borderId="21" xfId="65" applyNumberFormat="1" applyFont="1" applyFill="1" applyBorder="1" applyAlignment="1">
      <alignment vertical="center"/>
    </xf>
    <xf numFmtId="43" fontId="16" fillId="0" borderId="22" xfId="65" applyNumberFormat="1" applyFont="1" applyFill="1" applyBorder="1" applyAlignment="1">
      <alignment vertical="center"/>
    </xf>
    <xf numFmtId="0" fontId="15" fillId="0" borderId="23" xfId="64" applyFont="1" applyFill="1" applyBorder="1" applyAlignment="1">
      <alignment horizontal="center" vertical="center"/>
    </xf>
    <xf numFmtId="43" fontId="15" fillId="0" borderId="5" xfId="65" applyNumberFormat="1" applyFont="1" applyFill="1" applyBorder="1" applyAlignment="1">
      <alignment horizontal="center" vertical="center"/>
    </xf>
    <xf numFmtId="0" fontId="10" fillId="0" borderId="1" xfId="59" applyFont="1" applyFill="1" applyBorder="1" applyAlignment="1" applyProtection="1">
      <alignment horizontal="center" vertical="center"/>
      <protection hidden="1"/>
    </xf>
    <xf numFmtId="0" fontId="16" fillId="0" borderId="1" xfId="60" applyFont="1" applyFill="1" applyBorder="1" applyAlignment="1" applyProtection="1">
      <alignment horizontal="center" vertical="center" wrapText="1"/>
    </xf>
    <xf numFmtId="0" fontId="16" fillId="0" borderId="1" xfId="60" applyFont="1" applyFill="1" applyBorder="1" applyAlignment="1" applyProtection="1">
      <alignment horizontal="center" vertical="center"/>
    </xf>
    <xf numFmtId="180" fontId="16" fillId="0" borderId="1" xfId="0" applyNumberFormat="1" applyFont="1" applyFill="1" applyBorder="1" applyAlignment="1" applyProtection="1">
      <alignment horizontal="center" vertical="center"/>
      <protection hidden="1"/>
    </xf>
    <xf numFmtId="0"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49" fontId="15" fillId="0" borderId="1" xfId="60" applyNumberFormat="1" applyFont="1" applyFill="1" applyBorder="1" applyAlignment="1" applyProtection="1">
      <alignment horizontal="center" vertical="center" wrapText="1"/>
    </xf>
    <xf numFmtId="49" fontId="15" fillId="0" borderId="1" xfId="61" applyNumberFormat="1" applyFont="1" applyFill="1" applyBorder="1" applyAlignment="1" applyProtection="1">
      <alignment horizontal="center" vertical="center" wrapText="1"/>
    </xf>
    <xf numFmtId="49" fontId="15" fillId="0" borderId="1" xfId="61" applyNumberFormat="1" applyFont="1" applyFill="1" applyBorder="1" applyAlignment="1" applyProtection="1">
      <alignment horizontal="left" vertical="center" wrapText="1"/>
    </xf>
    <xf numFmtId="0" fontId="15" fillId="0" borderId="1" xfId="60" applyFont="1" applyFill="1" applyBorder="1" applyAlignment="1" applyProtection="1">
      <alignment horizontal="center" vertical="center" wrapText="1"/>
      <protection hidden="1"/>
    </xf>
    <xf numFmtId="176" fontId="15" fillId="0" borderId="1" xfId="60" applyNumberFormat="1" applyFont="1" applyFill="1" applyBorder="1" applyAlignment="1" applyProtection="1">
      <alignment horizontal="center" vertical="center" wrapText="1"/>
      <protection hidden="1"/>
    </xf>
    <xf numFmtId="180" fontId="15" fillId="0" borderId="1" xfId="62" applyNumberFormat="1" applyFont="1" applyFill="1" applyBorder="1" applyAlignment="1">
      <alignment horizontal="center" vertical="center" wrapText="1"/>
    </xf>
    <xf numFmtId="180" fontId="15" fillId="0" borderId="1" xfId="63" applyNumberFormat="1" applyFont="1" applyFill="1" applyBorder="1" applyAlignment="1" applyProtection="1">
      <alignment horizontal="center" vertical="center" wrapText="1"/>
    </xf>
    <xf numFmtId="49" fontId="15" fillId="0" borderId="2" xfId="61" applyNumberFormat="1" applyFont="1" applyFill="1" applyBorder="1" applyAlignment="1" applyProtection="1">
      <alignment horizontal="center" vertical="center" wrapText="1"/>
    </xf>
    <xf numFmtId="0" fontId="15" fillId="0" borderId="2" xfId="60" applyFont="1" applyFill="1" applyBorder="1" applyAlignment="1" applyProtection="1">
      <alignment horizontal="center" vertical="center" wrapText="1"/>
      <protection hidden="1"/>
    </xf>
    <xf numFmtId="180" fontId="15" fillId="0" borderId="2" xfId="62" applyNumberFormat="1" applyFont="1" applyFill="1" applyBorder="1" applyAlignment="1">
      <alignment horizontal="center" vertical="center" wrapText="1"/>
    </xf>
    <xf numFmtId="49" fontId="15" fillId="0" borderId="5" xfId="61" applyNumberFormat="1" applyFont="1" applyFill="1" applyBorder="1" applyAlignment="1" applyProtection="1">
      <alignment horizontal="center" vertical="center" wrapText="1"/>
    </xf>
    <xf numFmtId="49" fontId="15" fillId="0" borderId="12" xfId="61" applyNumberFormat="1" applyFont="1" applyFill="1" applyBorder="1" applyAlignment="1" applyProtection="1">
      <alignment horizontal="left" vertical="center" wrapText="1"/>
    </xf>
    <xf numFmtId="0" fontId="0" fillId="0" borderId="1" xfId="0" applyFill="1" applyBorder="1" applyAlignment="1">
      <alignment horizontal="center" vertical="center"/>
    </xf>
    <xf numFmtId="0" fontId="4" fillId="0" borderId="0" xfId="0" applyFont="1" applyFill="1" applyAlignment="1">
      <alignment vertical="center"/>
    </xf>
    <xf numFmtId="0" fontId="4" fillId="0" borderId="0" xfId="0" applyFont="1" applyFill="1" applyAlignment="1">
      <alignment horizontal="center" vertical="center"/>
    </xf>
    <xf numFmtId="176" fontId="4" fillId="0" borderId="0" xfId="0" applyNumberFormat="1" applyFont="1" applyFill="1" applyAlignment="1">
      <alignment horizontal="center" vertical="center"/>
    </xf>
    <xf numFmtId="0" fontId="10" fillId="0" borderId="0" xfId="0" applyFont="1" applyFill="1" applyAlignment="1">
      <alignment horizontal="center" vertical="center" wrapText="1"/>
    </xf>
    <xf numFmtId="176" fontId="10" fillId="0" borderId="0" xfId="0" applyNumberFormat="1" applyFont="1" applyFill="1" applyAlignment="1">
      <alignment horizontal="center" vertical="center" wrapText="1"/>
    </xf>
    <xf numFmtId="0" fontId="15" fillId="0" borderId="2" xfId="0" applyFont="1" applyFill="1" applyBorder="1" applyAlignment="1">
      <alignment horizontal="center" vertical="center" wrapText="1"/>
    </xf>
    <xf numFmtId="176"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176" fontId="17"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4" fillId="4" borderId="3" xfId="0" applyFont="1" applyFill="1" applyBorder="1" applyAlignment="1">
      <alignment horizontal="center" vertical="center"/>
    </xf>
    <xf numFmtId="0" fontId="15" fillId="4" borderId="1" xfId="0" applyFont="1" applyFill="1" applyBorder="1" applyAlignment="1">
      <alignment horizontal="center" vertical="center" wrapText="1"/>
    </xf>
    <xf numFmtId="0" fontId="15" fillId="4" borderId="1" xfId="0" applyFont="1" applyFill="1" applyBorder="1" applyAlignment="1">
      <alignment horizontal="left" vertical="center" wrapText="1"/>
    </xf>
    <xf numFmtId="176" fontId="15" fillId="4" borderId="1" xfId="0" applyNumberFormat="1" applyFont="1" applyFill="1" applyBorder="1" applyAlignment="1">
      <alignment horizontal="center" vertical="center" wrapText="1"/>
    </xf>
    <xf numFmtId="0" fontId="15" fillId="4" borderId="1" xfId="0" applyFont="1" applyFill="1" applyBorder="1" applyAlignment="1">
      <alignment vertical="center" wrapText="1"/>
    </xf>
  </cellXfs>
  <cellStyles count="6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餑_x005f_x005f_x005f_x000c_睨_x005f_x005f_x005f_x0017__x005f_x005f_x005f_x000d_帼U_x005f_x005f_x005f_x0001_0_x005f_x005f_x005f_x0005_j'_x005f_x005f_x005f_x0007__x005f_x005f_x005f_x0001__x005f_x005f_x005f_x0001_ 3" xfId="49"/>
    <cellStyle name="表体数字 3 2 6 6" xfId="50"/>
    <cellStyle name="常规 144 4" xfId="51"/>
    <cellStyle name="常规 11" xfId="52"/>
    <cellStyle name="常规 10" xfId="53"/>
    <cellStyle name="表体数字 3 2 6 5 3 2" xfId="54"/>
    <cellStyle name="常规 2_合肥万达文旅新城一期塔楼门窗测算2014.6.4（修改版）" xfId="55"/>
    <cellStyle name="常规_6C汇总门窗统计表" xfId="56"/>
    <cellStyle name="常规_Sheet1" xfId="57"/>
    <cellStyle name="常规 2_K4地块外立面门窗工程报价清单" xfId="58"/>
    <cellStyle name="常规_四期A标段工程量清单10.18" xfId="59"/>
    <cellStyle name="常规_Sheet1_复件 5.1 工程量清单 L" xfId="60"/>
    <cellStyle name="常规 9" xfId="61"/>
    <cellStyle name="常规_镇江面积指标表" xfId="62"/>
    <cellStyle name="常规_广州面积指标" xfId="63"/>
    <cellStyle name="常规_东5" xfId="64"/>
    <cellStyle name="千位分隔_东5" xfId="65"/>
    <cellStyle name="常规 2" xfId="66"/>
    <cellStyle name="常规 3" xfId="67"/>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0</xdr:colOff>
      <xdr:row>4</xdr:row>
      <xdr:rowOff>0</xdr:rowOff>
    </xdr:from>
    <xdr:to>
      <xdr:col>4</xdr:col>
      <xdr:colOff>0</xdr:colOff>
      <xdr:row>4</xdr:row>
      <xdr:rowOff>0</xdr:rowOff>
    </xdr:to>
    <xdr:pic>
      <xdr:nvPicPr>
        <xdr:cNvPr id="2" name="图片 1"/>
        <xdr:cNvPicPr>
          <a:picLocks noChangeAspect="1"/>
        </xdr:cNvPicPr>
      </xdr:nvPicPr>
      <xdr:blipFill>
        <a:stretch>
          <a:fillRect/>
        </a:stretch>
      </xdr:blipFill>
      <xdr:spPr>
        <a:xfrm>
          <a:off x="4555490" y="1524000"/>
          <a:ext cx="0" cy="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tabSelected="1" view="pageBreakPreview" zoomScaleNormal="80" workbookViewId="0">
      <selection activeCell="A6" sqref="$A6:$XFD8"/>
    </sheetView>
  </sheetViews>
  <sheetFormatPr defaultColWidth="9" defaultRowHeight="30" customHeight="1" outlineLevelRow="6" outlineLevelCol="6"/>
  <cols>
    <col min="1" max="1" width="6.87962962962963" style="126" customWidth="1"/>
    <col min="2" max="2" width="12.1296296296296" style="125" customWidth="1"/>
    <col min="3" max="3" width="34.6666666666667" style="125" customWidth="1"/>
    <col min="4" max="4" width="12.75" style="127" customWidth="1"/>
    <col min="5" max="5" width="16.25" style="125" customWidth="1"/>
    <col min="6" max="6" width="19" style="125" customWidth="1"/>
    <col min="7" max="16384" width="9" style="125"/>
  </cols>
  <sheetData>
    <row r="1" s="125" customFormat="1" customHeight="1" spans="1:7">
      <c r="A1" s="128" t="s">
        <v>0</v>
      </c>
      <c r="B1" s="128"/>
      <c r="C1" s="128"/>
      <c r="D1" s="129"/>
      <c r="E1" s="128"/>
      <c r="F1" s="128"/>
      <c r="G1" s="128"/>
    </row>
    <row r="2" s="125" customFormat="1" customHeight="1" spans="1:7">
      <c r="A2" s="130" t="s">
        <v>1</v>
      </c>
      <c r="B2" s="130" t="s">
        <v>2</v>
      </c>
      <c r="C2" s="130" t="s">
        <v>3</v>
      </c>
      <c r="D2" s="131" t="s">
        <v>4</v>
      </c>
      <c r="E2" s="132" t="s">
        <v>5</v>
      </c>
      <c r="F2" s="132" t="s">
        <v>6</v>
      </c>
      <c r="G2" s="132" t="s">
        <v>7</v>
      </c>
    </row>
    <row r="3" s="125" customFormat="1" customHeight="1" spans="1:7">
      <c r="A3" s="133"/>
      <c r="B3" s="133"/>
      <c r="C3" s="133"/>
      <c r="D3" s="134" t="s">
        <v>8</v>
      </c>
      <c r="E3" s="135" t="s">
        <v>9</v>
      </c>
      <c r="F3" s="135" t="s">
        <v>10</v>
      </c>
      <c r="G3" s="132"/>
    </row>
    <row r="4" s="125" customFormat="1" customHeight="1" spans="1:7">
      <c r="A4" s="136" t="s">
        <v>11</v>
      </c>
      <c r="B4" s="137" t="s">
        <v>12</v>
      </c>
      <c r="C4" s="138"/>
      <c r="D4" s="139">
        <f>'02幕墙价格清单'!E14</f>
        <v>3382.1814</v>
      </c>
      <c r="E4" s="139">
        <f>'02幕墙价格清单'!G14</f>
        <v>2010469.76450996</v>
      </c>
      <c r="F4" s="139">
        <f>E4/D4</f>
        <v>594.429903880956</v>
      </c>
      <c r="G4" s="140"/>
    </row>
    <row r="6" customHeight="1" spans="1:1">
      <c r="A6" s="126" t="s">
        <v>13</v>
      </c>
    </row>
    <row r="7" customHeight="1" spans="5:5">
      <c r="E7" s="125" t="s">
        <v>14</v>
      </c>
    </row>
  </sheetData>
  <mergeCells count="4">
    <mergeCell ref="A1:G1"/>
    <mergeCell ref="A2:A3"/>
    <mergeCell ref="B2:B3"/>
    <mergeCell ref="C2:C3"/>
  </mergeCells>
  <pageMargins left="0.75" right="0.75" top="1" bottom="1" header="0.5" footer="0.5"/>
  <pageSetup paperSize="9" scale="76"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A1" sqref="$A1:$XFD1048576"/>
    </sheetView>
  </sheetViews>
  <sheetFormatPr defaultColWidth="9" defaultRowHeight="13.8"/>
  <cols>
    <col min="1" max="1" width="8.12962962962963" style="1" customWidth="1"/>
    <col min="2" max="2" width="19.6296296296296" style="1" customWidth="1"/>
    <col min="3" max="3" width="18.7777777777778" style="1" customWidth="1"/>
    <col min="4" max="4" width="7.75" style="1" customWidth="1"/>
    <col min="5" max="16384" width="9" style="1"/>
  </cols>
  <sheetData>
    <row r="1" s="1" customFormat="1" ht="31" customHeight="1" spans="1:10">
      <c r="A1" s="60" t="s">
        <v>121</v>
      </c>
      <c r="B1" s="60"/>
      <c r="C1" s="60"/>
      <c r="D1" s="60"/>
      <c r="E1" s="60"/>
      <c r="F1" s="60"/>
      <c r="G1" s="60"/>
      <c r="H1" s="60"/>
      <c r="I1" s="60"/>
      <c r="J1" s="60"/>
    </row>
    <row r="2" s="1" customFormat="1" ht="27" customHeight="1" spans="1:10">
      <c r="A2" s="61" t="s">
        <v>57</v>
      </c>
      <c r="B2" s="62" t="s">
        <v>58</v>
      </c>
      <c r="C2" s="62"/>
      <c r="D2" s="62"/>
      <c r="E2" s="62"/>
      <c r="F2" s="62"/>
      <c r="G2" s="62"/>
      <c r="H2" s="62"/>
      <c r="I2" s="62"/>
      <c r="J2" s="62"/>
    </row>
    <row r="3" s="1" customFormat="1" ht="26" customHeight="1" spans="1:10">
      <c r="A3" s="63" t="s">
        <v>1</v>
      </c>
      <c r="B3" s="64" t="s">
        <v>2</v>
      </c>
      <c r="C3" s="65" t="s">
        <v>59</v>
      </c>
      <c r="D3" s="66" t="s">
        <v>18</v>
      </c>
      <c r="E3" s="66" t="s">
        <v>60</v>
      </c>
      <c r="F3" s="66" t="s">
        <v>61</v>
      </c>
      <c r="G3" s="65" t="s">
        <v>62</v>
      </c>
      <c r="H3" s="65" t="s">
        <v>63</v>
      </c>
      <c r="I3" s="65" t="s">
        <v>64</v>
      </c>
      <c r="J3" s="104" t="s">
        <v>7</v>
      </c>
    </row>
    <row r="4" s="1" customFormat="1" ht="26" customHeight="1" spans="1:10">
      <c r="A4" s="67" t="s">
        <v>11</v>
      </c>
      <c r="B4" s="68" t="s">
        <v>65</v>
      </c>
      <c r="C4" s="69"/>
      <c r="D4" s="70" t="s">
        <v>66</v>
      </c>
      <c r="E4" s="71">
        <f>SUM(I5:I13)</f>
        <v>285.459912721189</v>
      </c>
      <c r="F4" s="72"/>
      <c r="G4" s="72"/>
      <c r="H4" s="72"/>
      <c r="I4" s="72"/>
      <c r="J4" s="72"/>
    </row>
    <row r="5" s="1" customFormat="1" ht="26" customHeight="1" spans="1:10">
      <c r="A5" s="73"/>
      <c r="B5" s="74" t="s">
        <v>122</v>
      </c>
      <c r="C5" s="75">
        <v>0</v>
      </c>
      <c r="D5" s="76" t="s">
        <v>69</v>
      </c>
      <c r="E5" s="69">
        <v>1</v>
      </c>
      <c r="F5" s="77">
        <v>0.005</v>
      </c>
      <c r="G5" s="69">
        <v>1.005</v>
      </c>
      <c r="H5" s="69">
        <v>155.251951738822</v>
      </c>
      <c r="I5" s="69">
        <f t="shared" ref="I5:I13" si="0">H5*G5</f>
        <v>156.028211497516</v>
      </c>
      <c r="J5" s="105"/>
    </row>
    <row r="6" s="1" customFormat="1" ht="26" customHeight="1" spans="1:10">
      <c r="A6" s="73"/>
      <c r="B6" s="74" t="s">
        <v>107</v>
      </c>
      <c r="C6" s="75">
        <v>0</v>
      </c>
      <c r="D6" s="76" t="s">
        <v>72</v>
      </c>
      <c r="E6" s="69">
        <v>14.1119911249499</v>
      </c>
      <c r="F6" s="77">
        <v>0.06</v>
      </c>
      <c r="G6" s="69">
        <v>14.9587105924469</v>
      </c>
      <c r="H6" s="69">
        <v>4.34705464868701</v>
      </c>
      <c r="I6" s="69">
        <f t="shared" si="0"/>
        <v>65.0263324192599</v>
      </c>
      <c r="J6" s="105"/>
    </row>
    <row r="7" s="1" customFormat="1" ht="26" customHeight="1" spans="1:10">
      <c r="A7" s="73"/>
      <c r="B7" s="78" t="s">
        <v>75</v>
      </c>
      <c r="C7" s="75">
        <v>0</v>
      </c>
      <c r="D7" s="76" t="s">
        <v>77</v>
      </c>
      <c r="E7" s="69">
        <v>0.6</v>
      </c>
      <c r="F7" s="77">
        <v>0.05</v>
      </c>
      <c r="G7" s="69">
        <v>0.63</v>
      </c>
      <c r="H7" s="69">
        <v>13.3073101490419</v>
      </c>
      <c r="I7" s="69">
        <f t="shared" si="0"/>
        <v>8.3836053938964</v>
      </c>
      <c r="J7" s="105"/>
    </row>
    <row r="8" s="1" customFormat="1" ht="26" customHeight="1" spans="1:10">
      <c r="A8" s="73"/>
      <c r="B8" s="74" t="s">
        <v>123</v>
      </c>
      <c r="C8" s="75">
        <v>0</v>
      </c>
      <c r="D8" s="76" t="s">
        <v>72</v>
      </c>
      <c r="E8" s="69">
        <v>0.52</v>
      </c>
      <c r="F8" s="77">
        <v>0</v>
      </c>
      <c r="G8" s="69">
        <v>0.52</v>
      </c>
      <c r="H8" s="69">
        <v>7.097232079489</v>
      </c>
      <c r="I8" s="69">
        <f t="shared" si="0"/>
        <v>3.69056068133428</v>
      </c>
      <c r="J8" s="105"/>
    </row>
    <row r="9" s="1" customFormat="1" ht="26" customHeight="1" spans="1:10">
      <c r="A9" s="73"/>
      <c r="B9" s="74" t="s">
        <v>82</v>
      </c>
      <c r="C9" s="75">
        <v>0</v>
      </c>
      <c r="D9" s="76" t="s">
        <v>83</v>
      </c>
      <c r="E9" s="69">
        <v>0.62466514344474</v>
      </c>
      <c r="F9" s="77">
        <v>0</v>
      </c>
      <c r="G9" s="69">
        <v>0.62466514344474</v>
      </c>
      <c r="H9" s="69">
        <v>23</v>
      </c>
      <c r="I9" s="69">
        <f t="shared" si="0"/>
        <v>14.367298299229</v>
      </c>
      <c r="J9" s="105"/>
    </row>
    <row r="10" s="1" customFormat="1" ht="26" customHeight="1" spans="1:10">
      <c r="A10" s="73"/>
      <c r="B10" s="74" t="s">
        <v>84</v>
      </c>
      <c r="C10" s="75">
        <v>0</v>
      </c>
      <c r="D10" s="76" t="s">
        <v>85</v>
      </c>
      <c r="E10" s="69">
        <v>2.49866057377896</v>
      </c>
      <c r="F10" s="77">
        <v>0</v>
      </c>
      <c r="G10" s="69">
        <v>2.49866057377896</v>
      </c>
      <c r="H10" s="69">
        <v>2.5</v>
      </c>
      <c r="I10" s="69">
        <f t="shared" si="0"/>
        <v>6.2466514344474</v>
      </c>
      <c r="J10" s="105"/>
    </row>
    <row r="11" s="1" customFormat="1" ht="26" customHeight="1" spans="1:10">
      <c r="A11" s="73"/>
      <c r="B11" s="74" t="s">
        <v>124</v>
      </c>
      <c r="C11" s="75">
        <v>0</v>
      </c>
      <c r="D11" s="76" t="s">
        <v>85</v>
      </c>
      <c r="E11" s="69">
        <v>3.03342353777011</v>
      </c>
      <c r="F11" s="77">
        <v>0</v>
      </c>
      <c r="G11" s="69">
        <v>3.03342353777011</v>
      </c>
      <c r="H11" s="69">
        <v>5</v>
      </c>
      <c r="I11" s="69">
        <f t="shared" si="0"/>
        <v>15.1671176888506</v>
      </c>
      <c r="J11" s="105"/>
    </row>
    <row r="12" s="1" customFormat="1" ht="26" customHeight="1" spans="1:10">
      <c r="A12" s="73"/>
      <c r="B12" s="74" t="s">
        <v>125</v>
      </c>
      <c r="C12" s="75">
        <v>0</v>
      </c>
      <c r="D12" s="76" t="s">
        <v>85</v>
      </c>
      <c r="E12" s="69">
        <v>1.51671176888506</v>
      </c>
      <c r="F12" s="77">
        <v>0</v>
      </c>
      <c r="G12" s="69">
        <v>1.51671176888506</v>
      </c>
      <c r="H12" s="69">
        <v>3</v>
      </c>
      <c r="I12" s="69">
        <f t="shared" si="0"/>
        <v>4.55013530665518</v>
      </c>
      <c r="J12" s="105"/>
    </row>
    <row r="13" s="1" customFormat="1" ht="26" customHeight="1" spans="1:10">
      <c r="A13" s="79"/>
      <c r="B13" s="74" t="s">
        <v>87</v>
      </c>
      <c r="C13" s="75" t="s">
        <v>88</v>
      </c>
      <c r="D13" s="76" t="s">
        <v>66</v>
      </c>
      <c r="E13" s="69">
        <v>1</v>
      </c>
      <c r="F13" s="77">
        <v>0</v>
      </c>
      <c r="G13" s="69">
        <v>1</v>
      </c>
      <c r="H13" s="69">
        <v>12</v>
      </c>
      <c r="I13" s="69">
        <f t="shared" si="0"/>
        <v>12</v>
      </c>
      <c r="J13" s="105"/>
    </row>
    <row r="14" s="1" customFormat="1" ht="26" customHeight="1" spans="1:10">
      <c r="A14" s="80" t="s">
        <v>89</v>
      </c>
      <c r="B14" s="68" t="s">
        <v>90</v>
      </c>
      <c r="C14" s="81"/>
      <c r="D14" s="82" t="s">
        <v>66</v>
      </c>
      <c r="E14" s="83">
        <v>165</v>
      </c>
      <c r="F14" s="84"/>
      <c r="G14" s="84"/>
      <c r="H14" s="84"/>
      <c r="I14" s="84"/>
      <c r="J14" s="100"/>
    </row>
    <row r="15" s="1" customFormat="1" ht="26" customHeight="1" spans="1:10">
      <c r="A15" s="80" t="s">
        <v>91</v>
      </c>
      <c r="B15" s="85" t="s">
        <v>92</v>
      </c>
      <c r="C15" s="86"/>
      <c r="D15" s="70" t="s">
        <v>66</v>
      </c>
      <c r="E15" s="83">
        <v>2</v>
      </c>
      <c r="F15" s="84"/>
      <c r="G15" s="84"/>
      <c r="H15" s="84"/>
      <c r="I15" s="84"/>
      <c r="J15" s="100"/>
    </row>
    <row r="16" s="1" customFormat="1" ht="26" customHeight="1" spans="1:10">
      <c r="A16" s="80" t="s">
        <v>93</v>
      </c>
      <c r="B16" s="85" t="s">
        <v>94</v>
      </c>
      <c r="C16" s="86"/>
      <c r="D16" s="70" t="s">
        <v>66</v>
      </c>
      <c r="E16" s="87">
        <f>E15+E14+E4</f>
        <v>452.459912721189</v>
      </c>
      <c r="F16" s="87"/>
      <c r="G16" s="87"/>
      <c r="H16" s="87"/>
      <c r="I16" s="87"/>
      <c r="J16" s="101"/>
    </row>
    <row r="17" s="1" customFormat="1" ht="26" customHeight="1" spans="1:10">
      <c r="A17" s="80" t="s">
        <v>95</v>
      </c>
      <c r="B17" s="85" t="s">
        <v>110</v>
      </c>
      <c r="C17" s="86"/>
      <c r="D17" s="70" t="s">
        <v>66</v>
      </c>
      <c r="E17" s="88">
        <f>E16*0.03</f>
        <v>13.5737973816357</v>
      </c>
      <c r="F17" s="88"/>
      <c r="G17" s="89"/>
      <c r="H17" s="89"/>
      <c r="I17" s="88"/>
      <c r="J17" s="102"/>
    </row>
    <row r="18" s="1" customFormat="1" ht="26" customHeight="1" spans="1:10">
      <c r="A18" s="80" t="s">
        <v>97</v>
      </c>
      <c r="B18" s="85" t="s">
        <v>98</v>
      </c>
      <c r="C18" s="86"/>
      <c r="D18" s="70" t="s">
        <v>66</v>
      </c>
      <c r="E18" s="88">
        <f>(E16+E17)*0.07</f>
        <v>32.6223597071977</v>
      </c>
      <c r="F18" s="88"/>
      <c r="G18" s="89"/>
      <c r="H18" s="89"/>
      <c r="I18" s="88"/>
      <c r="J18" s="102"/>
    </row>
    <row r="19" s="1" customFormat="1" ht="26" customHeight="1" spans="1:10">
      <c r="A19" s="80" t="s">
        <v>99</v>
      </c>
      <c r="B19" s="85" t="s">
        <v>100</v>
      </c>
      <c r="C19" s="86"/>
      <c r="D19" s="82" t="s">
        <v>66</v>
      </c>
      <c r="E19" s="88">
        <f>(E16+E17+E18)*0.01</f>
        <v>4.98656069810022</v>
      </c>
      <c r="F19" s="88"/>
      <c r="G19" s="89"/>
      <c r="H19" s="89"/>
      <c r="I19" s="88"/>
      <c r="J19" s="102"/>
    </row>
    <row r="20" s="1" customFormat="1" ht="26" customHeight="1" spans="1:10">
      <c r="A20" s="80" t="s">
        <v>101</v>
      </c>
      <c r="B20" s="85" t="s">
        <v>102</v>
      </c>
      <c r="C20" s="86"/>
      <c r="D20" s="82" t="s">
        <v>66</v>
      </c>
      <c r="E20" s="88">
        <f>(E16+E17+E18+E19)*0.09</f>
        <v>45.327836745731</v>
      </c>
      <c r="F20" s="88"/>
      <c r="G20" s="89"/>
      <c r="H20" s="89"/>
      <c r="I20" s="88"/>
      <c r="J20" s="102"/>
    </row>
    <row r="21" s="1" customFormat="1" ht="26" customHeight="1" spans="1:10">
      <c r="A21" s="90" t="s">
        <v>103</v>
      </c>
      <c r="B21" s="91" t="s">
        <v>104</v>
      </c>
      <c r="C21" s="92"/>
      <c r="D21" s="93" t="s">
        <v>66</v>
      </c>
      <c r="E21" s="94">
        <f>E20+E19+E18+E17+E16</f>
        <v>548.970467253853</v>
      </c>
      <c r="F21" s="94"/>
      <c r="G21" s="95"/>
      <c r="H21" s="95"/>
      <c r="I21" s="94"/>
      <c r="J21" s="103"/>
    </row>
    <row r="22" s="1" customFormat="1" ht="20" customHeight="1" spans="1:10">
      <c r="A22" s="96" t="s">
        <v>105</v>
      </c>
      <c r="B22" s="96"/>
      <c r="C22" s="96"/>
      <c r="D22" s="96"/>
      <c r="E22" s="96"/>
      <c r="F22" s="96"/>
      <c r="G22" s="96"/>
      <c r="H22" s="96"/>
      <c r="I22" s="96"/>
      <c r="J22" s="96"/>
    </row>
  </sheetData>
  <mergeCells count="20">
    <mergeCell ref="A1:J1"/>
    <mergeCell ref="B2:J2"/>
    <mergeCell ref="E4:J4"/>
    <mergeCell ref="E14:J14"/>
    <mergeCell ref="B15:C15"/>
    <mergeCell ref="E15:J15"/>
    <mergeCell ref="B16:C16"/>
    <mergeCell ref="E16:J16"/>
    <mergeCell ref="B17:C17"/>
    <mergeCell ref="E17:J17"/>
    <mergeCell ref="B18:C18"/>
    <mergeCell ref="E18:J18"/>
    <mergeCell ref="B19:C19"/>
    <mergeCell ref="E19:J19"/>
    <mergeCell ref="B20:C20"/>
    <mergeCell ref="E20:J20"/>
    <mergeCell ref="B21:C21"/>
    <mergeCell ref="E21:J21"/>
    <mergeCell ref="A22:J22"/>
    <mergeCell ref="A4:A13"/>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A1" sqref="$A1:$XFD1048576"/>
    </sheetView>
  </sheetViews>
  <sheetFormatPr defaultColWidth="9" defaultRowHeight="13.8"/>
  <cols>
    <col min="1" max="1" width="8.12962962962963" style="1" customWidth="1"/>
    <col min="2" max="2" width="19.6296296296296" style="1" customWidth="1"/>
    <col min="3" max="3" width="18.7777777777778" style="1" customWidth="1"/>
    <col min="4" max="4" width="7.75" style="1" customWidth="1"/>
    <col min="5" max="16384" width="9" style="1"/>
  </cols>
  <sheetData>
    <row r="1" s="1" customFormat="1" ht="31" customHeight="1" spans="1:10">
      <c r="A1" s="60" t="s">
        <v>119</v>
      </c>
      <c r="B1" s="60"/>
      <c r="C1" s="60"/>
      <c r="D1" s="60"/>
      <c r="E1" s="60"/>
      <c r="F1" s="60"/>
      <c r="G1" s="60"/>
      <c r="H1" s="60"/>
      <c r="I1" s="60"/>
      <c r="J1" s="60"/>
    </row>
    <row r="2" s="1" customFormat="1" ht="27" customHeight="1" spans="1:10">
      <c r="A2" s="61" t="s">
        <v>57</v>
      </c>
      <c r="B2" s="62" t="s">
        <v>58</v>
      </c>
      <c r="C2" s="62"/>
      <c r="D2" s="62"/>
      <c r="E2" s="62"/>
      <c r="F2" s="62"/>
      <c r="G2" s="62"/>
      <c r="H2" s="62"/>
      <c r="I2" s="62"/>
      <c r="J2" s="62"/>
    </row>
    <row r="3" s="1" customFormat="1" ht="26" customHeight="1" spans="1:10">
      <c r="A3" s="63" t="s">
        <v>1</v>
      </c>
      <c r="B3" s="64" t="s">
        <v>2</v>
      </c>
      <c r="C3" s="65" t="s">
        <v>59</v>
      </c>
      <c r="D3" s="66" t="s">
        <v>18</v>
      </c>
      <c r="E3" s="66" t="s">
        <v>60</v>
      </c>
      <c r="F3" s="66" t="s">
        <v>61</v>
      </c>
      <c r="G3" s="65" t="s">
        <v>62</v>
      </c>
      <c r="H3" s="65" t="s">
        <v>63</v>
      </c>
      <c r="I3" s="65" t="s">
        <v>64</v>
      </c>
      <c r="J3" s="97" t="s">
        <v>7</v>
      </c>
    </row>
    <row r="4" s="1" customFormat="1" ht="26" customHeight="1" spans="1:10">
      <c r="A4" s="67" t="s">
        <v>11</v>
      </c>
      <c r="B4" s="68" t="s">
        <v>65</v>
      </c>
      <c r="C4" s="69"/>
      <c r="D4" s="70" t="s">
        <v>66</v>
      </c>
      <c r="E4" s="71">
        <f>SUM(I5:I18)</f>
        <v>428.557286411701</v>
      </c>
      <c r="F4" s="72"/>
      <c r="G4" s="72"/>
      <c r="H4" s="72"/>
      <c r="I4" s="72"/>
      <c r="J4" s="98"/>
    </row>
    <row r="5" s="1" customFormat="1" ht="26" customHeight="1" spans="1:10">
      <c r="A5" s="73"/>
      <c r="B5" s="74" t="s">
        <v>67</v>
      </c>
      <c r="C5" s="75" t="s">
        <v>68</v>
      </c>
      <c r="D5" s="76" t="s">
        <v>69</v>
      </c>
      <c r="E5" s="69">
        <v>1</v>
      </c>
      <c r="F5" s="77">
        <v>0.005</v>
      </c>
      <c r="G5" s="69">
        <v>1.005</v>
      </c>
      <c r="H5" s="69">
        <v>125.97586941093</v>
      </c>
      <c r="I5" s="69">
        <f t="shared" ref="I5:I18" si="0">H5*G5</f>
        <v>126.605748757985</v>
      </c>
      <c r="J5" s="99"/>
    </row>
    <row r="6" s="1" customFormat="1" ht="26" customHeight="1" spans="1:10">
      <c r="A6" s="73"/>
      <c r="B6" s="74" t="s">
        <v>74</v>
      </c>
      <c r="C6" s="75">
        <v>0</v>
      </c>
      <c r="D6" s="76" t="s">
        <v>69</v>
      </c>
      <c r="E6" s="69">
        <v>0.0630341692789969</v>
      </c>
      <c r="F6" s="77">
        <v>0.005</v>
      </c>
      <c r="G6" s="69">
        <v>0.0633493401253919</v>
      </c>
      <c r="H6" s="69">
        <v>190.738112136267</v>
      </c>
      <c r="I6" s="69">
        <f t="shared" si="0"/>
        <v>12.0831335405955</v>
      </c>
      <c r="J6" s="99"/>
    </row>
    <row r="7" s="1" customFormat="1" ht="26" customHeight="1" spans="1:10">
      <c r="A7" s="73"/>
      <c r="B7" s="74" t="s">
        <v>120</v>
      </c>
      <c r="C7" s="75" t="s">
        <v>71</v>
      </c>
      <c r="D7" s="76" t="s">
        <v>72</v>
      </c>
      <c r="E7" s="69">
        <v>2.59459090909091</v>
      </c>
      <c r="F7" s="77">
        <v>0.1</v>
      </c>
      <c r="G7" s="69">
        <v>2.85405</v>
      </c>
      <c r="H7" s="69">
        <v>23.3765081618169</v>
      </c>
      <c r="I7" s="69">
        <f t="shared" si="0"/>
        <v>66.7177231192335</v>
      </c>
      <c r="J7" s="99"/>
    </row>
    <row r="8" s="1" customFormat="1" ht="26" customHeight="1" spans="1:10">
      <c r="A8" s="73"/>
      <c r="B8" s="74" t="s">
        <v>70</v>
      </c>
      <c r="C8" s="75" t="s">
        <v>71</v>
      </c>
      <c r="D8" s="76" t="s">
        <v>72</v>
      </c>
      <c r="E8" s="69">
        <v>0.87897592476489</v>
      </c>
      <c r="F8" s="77">
        <v>0.1</v>
      </c>
      <c r="G8" s="69">
        <v>0.966873517241379</v>
      </c>
      <c r="H8" s="69">
        <v>22.4893541518808</v>
      </c>
      <c r="I8" s="69">
        <f t="shared" si="0"/>
        <v>21.744360949316</v>
      </c>
      <c r="J8" s="99"/>
    </row>
    <row r="9" s="1" customFormat="1" ht="26" customHeight="1" spans="1:10">
      <c r="A9" s="73"/>
      <c r="B9" s="74" t="s">
        <v>73</v>
      </c>
      <c r="C9" s="75" t="s">
        <v>71</v>
      </c>
      <c r="D9" s="76" t="s">
        <v>72</v>
      </c>
      <c r="E9" s="69">
        <v>0.18636366502463</v>
      </c>
      <c r="F9" s="77">
        <v>0.1</v>
      </c>
      <c r="G9" s="69">
        <v>0.205000031527093</v>
      </c>
      <c r="H9" s="69">
        <v>21.7796309439319</v>
      </c>
      <c r="I9" s="69">
        <f t="shared" si="0"/>
        <v>4.46482503015449</v>
      </c>
      <c r="J9" s="99"/>
    </row>
    <row r="10" s="1" customFormat="1" ht="26" customHeight="1" spans="1:10">
      <c r="A10" s="73"/>
      <c r="B10" s="74" t="s">
        <v>107</v>
      </c>
      <c r="C10" s="75">
        <v>0</v>
      </c>
      <c r="D10" s="76" t="s">
        <v>72</v>
      </c>
      <c r="E10" s="69">
        <v>21.7390548589342</v>
      </c>
      <c r="F10" s="77">
        <v>0.06</v>
      </c>
      <c r="G10" s="69">
        <v>23.0433981504702</v>
      </c>
      <c r="H10" s="69">
        <v>4.34705464868701</v>
      </c>
      <c r="I10" s="69">
        <f t="shared" si="0"/>
        <v>100.170911051547</v>
      </c>
      <c r="J10" s="99"/>
    </row>
    <row r="11" s="1" customFormat="1" ht="26" customHeight="1" spans="1:10">
      <c r="A11" s="73"/>
      <c r="B11" s="78" t="s">
        <v>108</v>
      </c>
      <c r="C11" s="75">
        <v>0</v>
      </c>
      <c r="D11" s="76" t="s">
        <v>69</v>
      </c>
      <c r="E11" s="69">
        <v>0.711761755485894</v>
      </c>
      <c r="F11" s="77">
        <v>0.03</v>
      </c>
      <c r="G11" s="69">
        <v>0.733114608150471</v>
      </c>
      <c r="H11" s="69">
        <v>75.4080908445706</v>
      </c>
      <c r="I11" s="69">
        <f t="shared" si="0"/>
        <v>55.2827729708925</v>
      </c>
      <c r="J11" s="99"/>
    </row>
    <row r="12" s="1" customFormat="1" ht="26" customHeight="1" spans="1:10">
      <c r="A12" s="73"/>
      <c r="B12" s="74" t="s">
        <v>75</v>
      </c>
      <c r="C12" s="75" t="s">
        <v>76</v>
      </c>
      <c r="D12" s="76" t="s">
        <v>77</v>
      </c>
      <c r="E12" s="69">
        <v>0.6</v>
      </c>
      <c r="F12" s="77">
        <v>0.05</v>
      </c>
      <c r="G12" s="69">
        <v>0.63</v>
      </c>
      <c r="H12" s="69">
        <v>13.3073101490419</v>
      </c>
      <c r="I12" s="69">
        <f t="shared" si="0"/>
        <v>8.3836053938964</v>
      </c>
      <c r="J12" s="99"/>
    </row>
    <row r="13" s="1" customFormat="1" ht="26" customHeight="1" spans="1:10">
      <c r="A13" s="73"/>
      <c r="B13" s="74" t="s">
        <v>78</v>
      </c>
      <c r="C13" s="75">
        <v>0</v>
      </c>
      <c r="D13" s="76" t="s">
        <v>79</v>
      </c>
      <c r="E13" s="69">
        <v>0.551724137931035</v>
      </c>
      <c r="F13" s="77">
        <v>0</v>
      </c>
      <c r="G13" s="69">
        <v>0.551724137931035</v>
      </c>
      <c r="H13" s="69">
        <v>17</v>
      </c>
      <c r="I13" s="69">
        <f t="shared" si="0"/>
        <v>9.3793103448276</v>
      </c>
      <c r="J13" s="99"/>
    </row>
    <row r="14" s="1" customFormat="1" ht="26" customHeight="1" spans="1:10">
      <c r="A14" s="73"/>
      <c r="B14" s="74" t="s">
        <v>80</v>
      </c>
      <c r="C14" s="75">
        <v>0</v>
      </c>
      <c r="D14" s="76" t="s">
        <v>79</v>
      </c>
      <c r="E14" s="69">
        <v>2.27272727272727</v>
      </c>
      <c r="F14" s="77">
        <v>0.05</v>
      </c>
      <c r="G14" s="69">
        <v>2.38636363636363</v>
      </c>
      <c r="H14" s="69">
        <v>1.06458481192335</v>
      </c>
      <c r="I14" s="69">
        <f t="shared" si="0"/>
        <v>2.5404864829989</v>
      </c>
      <c r="J14" s="99"/>
    </row>
    <row r="15" s="1" customFormat="1" ht="26" customHeight="1" spans="1:10">
      <c r="A15" s="73"/>
      <c r="B15" s="74" t="s">
        <v>81</v>
      </c>
      <c r="C15" s="75">
        <v>0</v>
      </c>
      <c r="D15" s="76" t="s">
        <v>69</v>
      </c>
      <c r="E15" s="69">
        <v>0.0642831661442006</v>
      </c>
      <c r="F15" s="77">
        <v>0.005</v>
      </c>
      <c r="G15" s="69">
        <v>0.0646045819749216</v>
      </c>
      <c r="H15" s="69">
        <v>62.1007806955287</v>
      </c>
      <c r="I15" s="69">
        <f t="shared" si="0"/>
        <v>4.01199497715091</v>
      </c>
      <c r="J15" s="99"/>
    </row>
    <row r="16" s="1" customFormat="1" ht="26" customHeight="1" spans="1:10">
      <c r="A16" s="73"/>
      <c r="B16" s="74" t="s">
        <v>82</v>
      </c>
      <c r="C16" s="75">
        <v>0</v>
      </c>
      <c r="D16" s="76" t="s">
        <v>83</v>
      </c>
      <c r="E16" s="69">
        <v>0.156739811912226</v>
      </c>
      <c r="F16" s="77">
        <v>0</v>
      </c>
      <c r="G16" s="69">
        <v>0.156739811912226</v>
      </c>
      <c r="H16" s="69">
        <v>23</v>
      </c>
      <c r="I16" s="69">
        <f t="shared" si="0"/>
        <v>3.6050156739812</v>
      </c>
      <c r="J16" s="99"/>
    </row>
    <row r="17" s="1" customFormat="1" ht="26" customHeight="1" spans="1:10">
      <c r="A17" s="73"/>
      <c r="B17" s="74" t="s">
        <v>84</v>
      </c>
      <c r="C17" s="75">
        <v>0</v>
      </c>
      <c r="D17" s="76" t="s">
        <v>85</v>
      </c>
      <c r="E17" s="69">
        <v>0.626959247648903</v>
      </c>
      <c r="F17" s="77">
        <v>0</v>
      </c>
      <c r="G17" s="69">
        <v>0.626959247648903</v>
      </c>
      <c r="H17" s="69">
        <v>2.5</v>
      </c>
      <c r="I17" s="69">
        <f t="shared" si="0"/>
        <v>1.56739811912226</v>
      </c>
      <c r="J17" s="99"/>
    </row>
    <row r="18" s="1" customFormat="1" ht="26" customHeight="1" spans="1:10">
      <c r="A18" s="79"/>
      <c r="B18" s="74" t="s">
        <v>87</v>
      </c>
      <c r="C18" s="75" t="s">
        <v>88</v>
      </c>
      <c r="D18" s="76" t="s">
        <v>66</v>
      </c>
      <c r="E18" s="69">
        <v>1</v>
      </c>
      <c r="F18" s="77">
        <v>0</v>
      </c>
      <c r="G18" s="69">
        <v>1</v>
      </c>
      <c r="H18" s="69">
        <v>12</v>
      </c>
      <c r="I18" s="69">
        <f t="shared" si="0"/>
        <v>12</v>
      </c>
      <c r="J18" s="99"/>
    </row>
    <row r="19" s="1" customFormat="1" ht="26" customHeight="1" spans="1:10">
      <c r="A19" s="80" t="s">
        <v>89</v>
      </c>
      <c r="B19" s="68" t="s">
        <v>90</v>
      </c>
      <c r="C19" s="81"/>
      <c r="D19" s="82" t="s">
        <v>66</v>
      </c>
      <c r="E19" s="83">
        <v>170</v>
      </c>
      <c r="F19" s="84"/>
      <c r="G19" s="84"/>
      <c r="H19" s="84"/>
      <c r="I19" s="84"/>
      <c r="J19" s="100"/>
    </row>
    <row r="20" s="1" customFormat="1" ht="26" customHeight="1" spans="1:10">
      <c r="A20" s="80" t="s">
        <v>91</v>
      </c>
      <c r="B20" s="85" t="s">
        <v>92</v>
      </c>
      <c r="C20" s="86"/>
      <c r="D20" s="70" t="s">
        <v>66</v>
      </c>
      <c r="E20" s="83">
        <v>2</v>
      </c>
      <c r="F20" s="84"/>
      <c r="G20" s="84"/>
      <c r="H20" s="84"/>
      <c r="I20" s="84"/>
      <c r="J20" s="100"/>
    </row>
    <row r="21" s="1" customFormat="1" ht="26" customHeight="1" spans="1:10">
      <c r="A21" s="80" t="s">
        <v>93</v>
      </c>
      <c r="B21" s="85" t="s">
        <v>94</v>
      </c>
      <c r="C21" s="86"/>
      <c r="D21" s="70" t="s">
        <v>66</v>
      </c>
      <c r="E21" s="87">
        <f>E20+E19+E4</f>
        <v>600.557286411701</v>
      </c>
      <c r="F21" s="87"/>
      <c r="G21" s="87"/>
      <c r="H21" s="87"/>
      <c r="I21" s="87"/>
      <c r="J21" s="101"/>
    </row>
    <row r="22" s="1" customFormat="1" ht="26" customHeight="1" spans="1:10">
      <c r="A22" s="80" t="s">
        <v>95</v>
      </c>
      <c r="B22" s="85" t="s">
        <v>110</v>
      </c>
      <c r="C22" s="86"/>
      <c r="D22" s="70" t="s">
        <v>66</v>
      </c>
      <c r="E22" s="88">
        <f>E21*0.03</f>
        <v>18.016718592351</v>
      </c>
      <c r="F22" s="88"/>
      <c r="G22" s="89"/>
      <c r="H22" s="89"/>
      <c r="I22" s="88"/>
      <c r="J22" s="102"/>
    </row>
    <row r="23" s="1" customFormat="1" ht="26" customHeight="1" spans="1:10">
      <c r="A23" s="80" t="s">
        <v>97</v>
      </c>
      <c r="B23" s="85" t="s">
        <v>98</v>
      </c>
      <c r="C23" s="86"/>
      <c r="D23" s="70" t="s">
        <v>66</v>
      </c>
      <c r="E23" s="88">
        <f>(E21+E22)*0.07</f>
        <v>43.3001803502836</v>
      </c>
      <c r="F23" s="88"/>
      <c r="G23" s="89"/>
      <c r="H23" s="89"/>
      <c r="I23" s="88"/>
      <c r="J23" s="102"/>
    </row>
    <row r="24" s="1" customFormat="1" ht="26" customHeight="1" spans="1:10">
      <c r="A24" s="80" t="s">
        <v>99</v>
      </c>
      <c r="B24" s="85" t="s">
        <v>100</v>
      </c>
      <c r="C24" s="86"/>
      <c r="D24" s="82" t="s">
        <v>66</v>
      </c>
      <c r="E24" s="88">
        <f>(E21+E22+E23)*0.01</f>
        <v>6.61874185354336</v>
      </c>
      <c r="F24" s="88"/>
      <c r="G24" s="89"/>
      <c r="H24" s="89"/>
      <c r="I24" s="88"/>
      <c r="J24" s="102"/>
    </row>
    <row r="25" s="1" customFormat="1" ht="26" customHeight="1" spans="1:10">
      <c r="A25" s="80" t="s">
        <v>101</v>
      </c>
      <c r="B25" s="85" t="s">
        <v>102</v>
      </c>
      <c r="C25" s="86"/>
      <c r="D25" s="82" t="s">
        <v>66</v>
      </c>
      <c r="E25" s="88">
        <f>(E21+E22+E23+E24)*0.09</f>
        <v>60.1643634487091</v>
      </c>
      <c r="F25" s="88"/>
      <c r="G25" s="89"/>
      <c r="H25" s="89"/>
      <c r="I25" s="88"/>
      <c r="J25" s="102"/>
    </row>
    <row r="26" s="1" customFormat="1" ht="26" customHeight="1" spans="1:10">
      <c r="A26" s="90" t="s">
        <v>103</v>
      </c>
      <c r="B26" s="91" t="s">
        <v>104</v>
      </c>
      <c r="C26" s="92"/>
      <c r="D26" s="93" t="s">
        <v>66</v>
      </c>
      <c r="E26" s="94">
        <f>E25+E24+E23+E22+E21</f>
        <v>728.657290656588</v>
      </c>
      <c r="F26" s="94"/>
      <c r="G26" s="95"/>
      <c r="H26" s="95"/>
      <c r="I26" s="94"/>
      <c r="J26" s="103"/>
    </row>
    <row r="27" s="1" customFormat="1" ht="20" customHeight="1" spans="1:10">
      <c r="A27" s="96" t="s">
        <v>105</v>
      </c>
      <c r="B27" s="96"/>
      <c r="C27" s="96"/>
      <c r="D27" s="96"/>
      <c r="E27" s="96"/>
      <c r="F27" s="96"/>
      <c r="G27" s="96"/>
      <c r="H27" s="96"/>
      <c r="I27" s="96"/>
      <c r="J27" s="96"/>
    </row>
  </sheetData>
  <mergeCells count="20">
    <mergeCell ref="A1:J1"/>
    <mergeCell ref="B2:J2"/>
    <mergeCell ref="E4:J4"/>
    <mergeCell ref="E19:J19"/>
    <mergeCell ref="B20:C20"/>
    <mergeCell ref="E20:J20"/>
    <mergeCell ref="B21:C21"/>
    <mergeCell ref="E21:J21"/>
    <mergeCell ref="B22:C22"/>
    <mergeCell ref="E22:J22"/>
    <mergeCell ref="B23:C23"/>
    <mergeCell ref="E23:J23"/>
    <mergeCell ref="B24:C24"/>
    <mergeCell ref="E24:J24"/>
    <mergeCell ref="B25:C25"/>
    <mergeCell ref="E25:J25"/>
    <mergeCell ref="B26:C26"/>
    <mergeCell ref="E26:J26"/>
    <mergeCell ref="A27:J27"/>
    <mergeCell ref="A4:A1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6"/>
  <sheetViews>
    <sheetView workbookViewId="0">
      <selection activeCell="D9" sqref="D9"/>
    </sheetView>
  </sheetViews>
  <sheetFormatPr defaultColWidth="9" defaultRowHeight="13.8"/>
  <cols>
    <col min="1" max="1" width="8.12962962962963" style="1" customWidth="1"/>
    <col min="2" max="2" width="19.6296296296296" style="1" customWidth="1"/>
    <col min="3" max="3" width="18.7777777777778" style="1" customWidth="1"/>
    <col min="4" max="4" width="7.75" style="1" customWidth="1"/>
    <col min="5" max="16384" width="9" style="1"/>
  </cols>
  <sheetData>
    <row r="1" s="1" customFormat="1" ht="31" customHeight="1" spans="1:10">
      <c r="A1" s="60" t="s">
        <v>126</v>
      </c>
      <c r="B1" s="60"/>
      <c r="C1" s="60"/>
      <c r="D1" s="60"/>
      <c r="E1" s="60"/>
      <c r="F1" s="60"/>
      <c r="G1" s="60"/>
      <c r="H1" s="60"/>
      <c r="I1" s="60"/>
      <c r="J1" s="60"/>
    </row>
    <row r="2" s="1" customFormat="1" ht="27" customHeight="1" spans="1:10">
      <c r="A2" s="61" t="s">
        <v>57</v>
      </c>
      <c r="B2" s="62" t="s">
        <v>58</v>
      </c>
      <c r="C2" s="62"/>
      <c r="D2" s="62"/>
      <c r="E2" s="62"/>
      <c r="F2" s="62"/>
      <c r="G2" s="62"/>
      <c r="H2" s="62"/>
      <c r="I2" s="62"/>
      <c r="J2" s="62"/>
    </row>
    <row r="3" s="1" customFormat="1" ht="26" customHeight="1" spans="1:10">
      <c r="A3" s="63" t="s">
        <v>1</v>
      </c>
      <c r="B3" s="64" t="s">
        <v>2</v>
      </c>
      <c r="C3" s="65" t="s">
        <v>59</v>
      </c>
      <c r="D3" s="66" t="s">
        <v>18</v>
      </c>
      <c r="E3" s="66" t="s">
        <v>60</v>
      </c>
      <c r="F3" s="66" t="s">
        <v>61</v>
      </c>
      <c r="G3" s="65" t="s">
        <v>62</v>
      </c>
      <c r="H3" s="65" t="s">
        <v>63</v>
      </c>
      <c r="I3" s="65" t="s">
        <v>64</v>
      </c>
      <c r="J3" s="97" t="s">
        <v>7</v>
      </c>
    </row>
    <row r="4" s="1" customFormat="1" ht="26" customHeight="1" spans="1:10">
      <c r="A4" s="67" t="s">
        <v>11</v>
      </c>
      <c r="B4" s="68" t="s">
        <v>65</v>
      </c>
      <c r="C4" s="69"/>
      <c r="D4" s="70" t="s">
        <v>66</v>
      </c>
      <c r="E4" s="71">
        <f>SUM(I5:I7)</f>
        <v>376.020327800052</v>
      </c>
      <c r="F4" s="72"/>
      <c r="G4" s="72"/>
      <c r="H4" s="72"/>
      <c r="I4" s="72"/>
      <c r="J4" s="98"/>
    </row>
    <row r="5" s="1" customFormat="1" ht="26" customHeight="1" spans="1:10">
      <c r="A5" s="73"/>
      <c r="B5" s="74" t="s">
        <v>107</v>
      </c>
      <c r="C5" s="75">
        <v>0</v>
      </c>
      <c r="D5" s="76" t="s">
        <v>72</v>
      </c>
      <c r="E5" s="69">
        <v>47.5350494473531</v>
      </c>
      <c r="F5" s="77">
        <v>0.06</v>
      </c>
      <c r="G5" s="69">
        <v>50.3871524141943</v>
      </c>
      <c r="H5" s="69">
        <v>4.34705464868701</v>
      </c>
      <c r="I5" s="69">
        <f t="shared" ref="I5:I7" si="0">H5*G5</f>
        <v>219.035705136224</v>
      </c>
      <c r="J5" s="99"/>
    </row>
    <row r="6" s="1" customFormat="1" ht="26" customHeight="1" spans="1:10">
      <c r="A6" s="73"/>
      <c r="B6" s="78" t="s">
        <v>108</v>
      </c>
      <c r="C6" s="75">
        <v>0</v>
      </c>
      <c r="D6" s="76" t="s">
        <v>77</v>
      </c>
      <c r="E6" s="69">
        <v>1.86666666666667</v>
      </c>
      <c r="F6" s="77">
        <v>0.03</v>
      </c>
      <c r="G6" s="69">
        <v>1.92266666666667</v>
      </c>
      <c r="H6" s="69">
        <v>75.4080908445706</v>
      </c>
      <c r="I6" s="69">
        <f t="shared" si="0"/>
        <v>144.984622663828</v>
      </c>
      <c r="J6" s="99"/>
    </row>
    <row r="7" s="1" customFormat="1" ht="26" customHeight="1" spans="1:10">
      <c r="A7" s="79"/>
      <c r="B7" s="74" t="e">
        <f>#REF!</f>
        <v>#REF!</v>
      </c>
      <c r="C7" s="75" t="s">
        <v>88</v>
      </c>
      <c r="D7" s="76" t="s">
        <v>66</v>
      </c>
      <c r="E7" s="69">
        <v>1</v>
      </c>
      <c r="F7" s="77">
        <v>0</v>
      </c>
      <c r="G7" s="69">
        <v>1</v>
      </c>
      <c r="H7" s="69">
        <v>12</v>
      </c>
      <c r="I7" s="69">
        <f t="shared" si="0"/>
        <v>12</v>
      </c>
      <c r="J7" s="99"/>
    </row>
    <row r="8" s="1" customFormat="1" ht="26" customHeight="1" spans="1:10">
      <c r="A8" s="80" t="s">
        <v>89</v>
      </c>
      <c r="B8" s="68" t="s">
        <v>90</v>
      </c>
      <c r="C8" s="81"/>
      <c r="D8" s="82" t="s">
        <v>66</v>
      </c>
      <c r="E8" s="83">
        <v>105</v>
      </c>
      <c r="F8" s="84"/>
      <c r="G8" s="84"/>
      <c r="H8" s="84"/>
      <c r="I8" s="84"/>
      <c r="J8" s="100"/>
    </row>
    <row r="9" s="1" customFormat="1" ht="26" customHeight="1" spans="1:10">
      <c r="A9" s="80" t="s">
        <v>91</v>
      </c>
      <c r="B9" s="85" t="s">
        <v>92</v>
      </c>
      <c r="C9" s="86"/>
      <c r="D9" s="70" t="s">
        <v>66</v>
      </c>
      <c r="E9" s="83">
        <v>2</v>
      </c>
      <c r="F9" s="84"/>
      <c r="G9" s="84"/>
      <c r="H9" s="84"/>
      <c r="I9" s="84"/>
      <c r="J9" s="100"/>
    </row>
    <row r="10" s="1" customFormat="1" ht="26" customHeight="1" spans="1:10">
      <c r="A10" s="80" t="s">
        <v>93</v>
      </c>
      <c r="B10" s="85" t="s">
        <v>94</v>
      </c>
      <c r="C10" s="86"/>
      <c r="D10" s="70" t="s">
        <v>66</v>
      </c>
      <c r="E10" s="87">
        <f>E9+E8+E4</f>
        <v>483.020327800052</v>
      </c>
      <c r="F10" s="87"/>
      <c r="G10" s="87"/>
      <c r="H10" s="87"/>
      <c r="I10" s="87"/>
      <c r="J10" s="101"/>
    </row>
    <row r="11" s="1" customFormat="1" ht="26" customHeight="1" spans="1:10">
      <c r="A11" s="80" t="s">
        <v>95</v>
      </c>
      <c r="B11" s="85" t="s">
        <v>110</v>
      </c>
      <c r="C11" s="86"/>
      <c r="D11" s="70" t="s">
        <v>66</v>
      </c>
      <c r="E11" s="88">
        <f>E10*0.03</f>
        <v>14.4906098340016</v>
      </c>
      <c r="F11" s="88"/>
      <c r="G11" s="89"/>
      <c r="H11" s="89"/>
      <c r="I11" s="88"/>
      <c r="J11" s="102"/>
    </row>
    <row r="12" s="1" customFormat="1" ht="26" customHeight="1" spans="1:10">
      <c r="A12" s="80" t="s">
        <v>97</v>
      </c>
      <c r="B12" s="85" t="s">
        <v>98</v>
      </c>
      <c r="C12" s="86"/>
      <c r="D12" s="70" t="s">
        <v>66</v>
      </c>
      <c r="E12" s="88">
        <f>(E10+E11)*0.07</f>
        <v>34.8257656343838</v>
      </c>
      <c r="F12" s="88"/>
      <c r="G12" s="89"/>
      <c r="H12" s="89"/>
      <c r="I12" s="88"/>
      <c r="J12" s="102"/>
    </row>
    <row r="13" s="1" customFormat="1" ht="26" customHeight="1" spans="1:10">
      <c r="A13" s="80" t="s">
        <v>99</v>
      </c>
      <c r="B13" s="85" t="s">
        <v>100</v>
      </c>
      <c r="C13" s="86"/>
      <c r="D13" s="82" t="s">
        <v>66</v>
      </c>
      <c r="E13" s="88">
        <f>(E10+E11+E12)*0.01</f>
        <v>5.32336703268438</v>
      </c>
      <c r="F13" s="88"/>
      <c r="G13" s="89"/>
      <c r="H13" s="89"/>
      <c r="I13" s="88"/>
      <c r="J13" s="102"/>
    </row>
    <row r="14" s="1" customFormat="1" ht="26" customHeight="1" spans="1:10">
      <c r="A14" s="80" t="s">
        <v>101</v>
      </c>
      <c r="B14" s="85" t="s">
        <v>102</v>
      </c>
      <c r="C14" s="86"/>
      <c r="D14" s="82" t="s">
        <v>66</v>
      </c>
      <c r="E14" s="88">
        <f>(E10+E11+E12+E13)*0.09</f>
        <v>48.389406327101</v>
      </c>
      <c r="F14" s="88"/>
      <c r="G14" s="89"/>
      <c r="H14" s="89"/>
      <c r="I14" s="88"/>
      <c r="J14" s="102"/>
    </row>
    <row r="15" s="1" customFormat="1" ht="26" customHeight="1" spans="1:10">
      <c r="A15" s="90" t="s">
        <v>103</v>
      </c>
      <c r="B15" s="91" t="s">
        <v>104</v>
      </c>
      <c r="C15" s="92"/>
      <c r="D15" s="93" t="s">
        <v>66</v>
      </c>
      <c r="E15" s="94">
        <f>E14+E13+E12+E11+E10</f>
        <v>586.049476628223</v>
      </c>
      <c r="F15" s="94"/>
      <c r="G15" s="95"/>
      <c r="H15" s="95"/>
      <c r="I15" s="94"/>
      <c r="J15" s="103"/>
    </row>
    <row r="16" s="1" customFormat="1" ht="20" customHeight="1" spans="1:10">
      <c r="A16" s="96" t="s">
        <v>105</v>
      </c>
      <c r="B16" s="96"/>
      <c r="C16" s="96"/>
      <c r="D16" s="96"/>
      <c r="E16" s="96"/>
      <c r="F16" s="96"/>
      <c r="G16" s="96"/>
      <c r="H16" s="96"/>
      <c r="I16" s="96"/>
      <c r="J16" s="96"/>
    </row>
  </sheetData>
  <mergeCells count="20">
    <mergeCell ref="A1:J1"/>
    <mergeCell ref="B2:J2"/>
    <mergeCell ref="E4:J4"/>
    <mergeCell ref="E8:J8"/>
    <mergeCell ref="B9:C9"/>
    <mergeCell ref="E9:J9"/>
    <mergeCell ref="B10:C10"/>
    <mergeCell ref="E10:J10"/>
    <mergeCell ref="B11:C11"/>
    <mergeCell ref="E11:J11"/>
    <mergeCell ref="B12:C12"/>
    <mergeCell ref="E12:J12"/>
    <mergeCell ref="B13:C13"/>
    <mergeCell ref="E13:J13"/>
    <mergeCell ref="B14:C14"/>
    <mergeCell ref="E14:J14"/>
    <mergeCell ref="B15:C15"/>
    <mergeCell ref="E15:J15"/>
    <mergeCell ref="A16:J16"/>
    <mergeCell ref="A4:A7"/>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42"/>
  <sheetViews>
    <sheetView view="pageBreakPreview" zoomScaleNormal="100" topLeftCell="A25" workbookViewId="0">
      <selection activeCell="B7" sqref="B7"/>
    </sheetView>
  </sheetViews>
  <sheetFormatPr defaultColWidth="9" defaultRowHeight="24.95" customHeight="1"/>
  <cols>
    <col min="1" max="1" width="12.5" style="41" customWidth="1"/>
    <col min="2" max="2" width="23.6296296296296" style="41" customWidth="1"/>
    <col min="3" max="3" width="10.5" style="41" customWidth="1"/>
    <col min="4" max="4" width="13.25" style="41" customWidth="1"/>
    <col min="5" max="5" width="12.3796296296296" style="41" customWidth="1"/>
    <col min="6" max="6" width="10.75" style="41" customWidth="1"/>
    <col min="7" max="16378" width="9" style="41"/>
  </cols>
  <sheetData>
    <row r="1" s="41" customFormat="1" ht="21.95" customHeight="1" spans="1:6">
      <c r="A1" s="43" t="s">
        <v>127</v>
      </c>
      <c r="B1" s="43"/>
      <c r="C1" s="43"/>
      <c r="D1" s="43"/>
      <c r="E1" s="43"/>
      <c r="F1" s="43"/>
    </row>
    <row r="2" s="41" customFormat="1" customHeight="1" spans="1:6">
      <c r="A2" s="44" t="s">
        <v>128</v>
      </c>
      <c r="B2" s="44"/>
      <c r="C2" s="45"/>
      <c r="D2" s="44"/>
      <c r="E2" s="44"/>
      <c r="F2" s="44"/>
    </row>
    <row r="3" s="41" customFormat="1" customHeight="1" spans="1:6">
      <c r="A3" s="46" t="s">
        <v>1</v>
      </c>
      <c r="B3" s="46" t="s">
        <v>129</v>
      </c>
      <c r="C3" s="46" t="s">
        <v>18</v>
      </c>
      <c r="D3" s="46" t="s">
        <v>130</v>
      </c>
      <c r="E3" s="47" t="s">
        <v>131</v>
      </c>
      <c r="F3" s="46" t="s">
        <v>7</v>
      </c>
    </row>
    <row r="4" s="41" customFormat="1" customHeight="1" spans="1:6">
      <c r="A4" s="48">
        <v>1</v>
      </c>
      <c r="B4" s="48" t="s">
        <v>132</v>
      </c>
      <c r="C4" s="49"/>
      <c r="D4" s="49"/>
      <c r="E4" s="50"/>
      <c r="F4" s="49"/>
    </row>
    <row r="5" s="41" customFormat="1" customHeight="1" spans="1:6">
      <c r="A5" s="46">
        <v>1.1</v>
      </c>
      <c r="B5" s="46" t="s">
        <v>133</v>
      </c>
      <c r="C5" s="46" t="s">
        <v>134</v>
      </c>
      <c r="D5" s="46" t="s">
        <v>135</v>
      </c>
      <c r="E5" s="51">
        <v>22489.3541518808</v>
      </c>
      <c r="F5" s="46"/>
    </row>
    <row r="6" s="41" customFormat="1" customHeight="1" spans="1:6">
      <c r="A6" s="46">
        <v>1.2</v>
      </c>
      <c r="B6" s="46" t="s">
        <v>136</v>
      </c>
      <c r="C6" s="46" t="s">
        <v>134</v>
      </c>
      <c r="D6" s="46" t="s">
        <v>135</v>
      </c>
      <c r="E6" s="51">
        <v>22489.3541518808</v>
      </c>
      <c r="F6" s="46"/>
    </row>
    <row r="7" s="41" customFormat="1" customHeight="1" spans="1:6">
      <c r="A7" s="46">
        <v>1.3</v>
      </c>
      <c r="B7" s="46" t="s">
        <v>137</v>
      </c>
      <c r="C7" s="46" t="s">
        <v>134</v>
      </c>
      <c r="D7" s="46" t="s">
        <v>135</v>
      </c>
      <c r="E7" s="51">
        <v>22489.3541518808</v>
      </c>
      <c r="F7" s="46"/>
    </row>
    <row r="8" s="41" customFormat="1" customHeight="1" spans="1:6">
      <c r="A8" s="46">
        <v>1.4</v>
      </c>
      <c r="B8" s="46" t="s">
        <v>138</v>
      </c>
      <c r="C8" s="46" t="s">
        <v>134</v>
      </c>
      <c r="D8" s="46" t="s">
        <v>135</v>
      </c>
      <c r="E8" s="51">
        <v>23376.5081618169</v>
      </c>
      <c r="F8" s="46"/>
    </row>
    <row r="9" s="41" customFormat="1" customHeight="1" spans="1:6">
      <c r="A9" s="46">
        <v>1.5</v>
      </c>
      <c r="B9" s="46" t="s">
        <v>139</v>
      </c>
      <c r="C9" s="46" t="s">
        <v>134</v>
      </c>
      <c r="D9" s="46" t="s">
        <v>135</v>
      </c>
      <c r="E9" s="51">
        <v>22489.3541518808</v>
      </c>
      <c r="F9" s="46"/>
    </row>
    <row r="10" s="41" customFormat="1" customHeight="1" spans="1:6">
      <c r="A10" s="46">
        <v>1.6</v>
      </c>
      <c r="B10" s="46" t="s">
        <v>140</v>
      </c>
      <c r="C10" s="46" t="s">
        <v>134</v>
      </c>
      <c r="D10" s="46" t="s">
        <v>135</v>
      </c>
      <c r="E10" s="51">
        <v>22489.3541518808</v>
      </c>
      <c r="F10" s="46"/>
    </row>
    <row r="11" s="41" customFormat="1" customHeight="1" spans="1:6">
      <c r="A11" s="48">
        <v>2</v>
      </c>
      <c r="B11" s="48" t="s">
        <v>141</v>
      </c>
      <c r="C11" s="48"/>
      <c r="D11" s="48"/>
      <c r="E11" s="52"/>
      <c r="F11" s="53"/>
    </row>
    <row r="12" s="41" customFormat="1" customHeight="1" spans="1:6">
      <c r="A12" s="46">
        <v>2.1</v>
      </c>
      <c r="B12" s="46" t="s">
        <v>133</v>
      </c>
      <c r="C12" s="46" t="s">
        <v>85</v>
      </c>
      <c r="D12" s="46" t="s">
        <v>142</v>
      </c>
      <c r="E12" s="47" t="s">
        <v>142</v>
      </c>
      <c r="F12" s="46"/>
    </row>
    <row r="13" s="41" customFormat="1" customHeight="1" spans="1:6">
      <c r="A13" s="46">
        <v>2.2</v>
      </c>
      <c r="B13" s="46" t="s">
        <v>136</v>
      </c>
      <c r="C13" s="46" t="s">
        <v>85</v>
      </c>
      <c r="D13" s="46" t="s">
        <v>142</v>
      </c>
      <c r="E13" s="47" t="s">
        <v>142</v>
      </c>
      <c r="F13" s="46"/>
    </row>
    <row r="14" s="41" customFormat="1" customHeight="1" spans="1:6">
      <c r="A14" s="46">
        <v>2.3</v>
      </c>
      <c r="B14" s="46" t="s">
        <v>137</v>
      </c>
      <c r="C14" s="46" t="s">
        <v>85</v>
      </c>
      <c r="D14" s="46" t="s">
        <v>135</v>
      </c>
      <c r="E14" s="47">
        <v>60.681334279631</v>
      </c>
      <c r="F14" s="46"/>
    </row>
    <row r="15" s="41" customFormat="1" customHeight="1" spans="1:6">
      <c r="A15" s="46">
        <v>2.4</v>
      </c>
      <c r="B15" s="46" t="s">
        <v>143</v>
      </c>
      <c r="C15" s="46" t="s">
        <v>85</v>
      </c>
      <c r="D15" s="46" t="s">
        <v>135</v>
      </c>
      <c r="E15" s="47">
        <v>60.681334279631</v>
      </c>
      <c r="F15" s="46"/>
    </row>
    <row r="16" s="41" customFormat="1" customHeight="1" spans="1:6">
      <c r="A16" s="46">
        <v>2.5</v>
      </c>
      <c r="B16" s="46" t="s">
        <v>144</v>
      </c>
      <c r="C16" s="46" t="s">
        <v>85</v>
      </c>
      <c r="D16" s="46" t="s">
        <v>135</v>
      </c>
      <c r="E16" s="47">
        <v>58.9957416607523</v>
      </c>
      <c r="F16" s="46"/>
    </row>
    <row r="17" s="41" customFormat="1" customHeight="1" spans="1:6">
      <c r="A17" s="46">
        <v>2.6</v>
      </c>
      <c r="B17" s="46" t="s">
        <v>145</v>
      </c>
      <c r="C17" s="46" t="s">
        <v>85</v>
      </c>
      <c r="D17" s="46" t="s">
        <v>135</v>
      </c>
      <c r="E17" s="47">
        <v>220.28034066714</v>
      </c>
      <c r="F17" s="46"/>
    </row>
    <row r="18" s="41" customFormat="1" customHeight="1" spans="1:6">
      <c r="A18" s="46">
        <v>2.7</v>
      </c>
      <c r="B18" s="46" t="s">
        <v>146</v>
      </c>
      <c r="C18" s="46" t="s">
        <v>85</v>
      </c>
      <c r="D18" s="46" t="s">
        <v>135</v>
      </c>
      <c r="E18" s="47">
        <v>46.5755855216466</v>
      </c>
      <c r="F18" s="46"/>
    </row>
    <row r="19" s="41" customFormat="1" customHeight="1" spans="1:6">
      <c r="A19" s="54">
        <v>2.8</v>
      </c>
      <c r="B19" s="46" t="s">
        <v>147</v>
      </c>
      <c r="C19" s="46" t="s">
        <v>85</v>
      </c>
      <c r="D19" s="46" t="s">
        <v>135</v>
      </c>
      <c r="E19" s="47">
        <v>46.5755855216466</v>
      </c>
      <c r="F19" s="46"/>
    </row>
    <row r="20" s="41" customFormat="1" customHeight="1" spans="1:6">
      <c r="A20" s="55">
        <v>2.9</v>
      </c>
      <c r="B20" s="46" t="s">
        <v>148</v>
      </c>
      <c r="C20" s="46" t="s">
        <v>85</v>
      </c>
      <c r="D20" s="46" t="s">
        <v>135</v>
      </c>
      <c r="E20" s="47">
        <v>116.749467707594</v>
      </c>
      <c r="F20" s="46"/>
    </row>
    <row r="21" s="41" customFormat="1" customHeight="1" spans="1:6">
      <c r="A21" s="56">
        <v>2.1</v>
      </c>
      <c r="B21" s="46" t="s">
        <v>149</v>
      </c>
      <c r="C21" s="46" t="s">
        <v>85</v>
      </c>
      <c r="D21" s="46" t="s">
        <v>135</v>
      </c>
      <c r="E21" s="47">
        <v>151.312987934705</v>
      </c>
      <c r="F21" s="46"/>
    </row>
    <row r="22" s="41" customFormat="1" customHeight="1" spans="1:6">
      <c r="A22" s="48">
        <v>3</v>
      </c>
      <c r="B22" s="48" t="s">
        <v>150</v>
      </c>
      <c r="C22" s="48"/>
      <c r="D22" s="48"/>
      <c r="E22" s="52"/>
      <c r="F22" s="53"/>
    </row>
    <row r="23" s="41" customFormat="1" customHeight="1" spans="1:6">
      <c r="A23" s="46">
        <v>3.1</v>
      </c>
      <c r="B23" s="8" t="s">
        <v>151</v>
      </c>
      <c r="C23" s="46" t="s">
        <v>30</v>
      </c>
      <c r="D23" s="46" t="s">
        <v>135</v>
      </c>
      <c r="E23" s="47">
        <v>39.9219304471256</v>
      </c>
      <c r="F23" s="46"/>
    </row>
    <row r="24" s="41" customFormat="1" customHeight="1" spans="1:6">
      <c r="A24" s="46">
        <v>3.2</v>
      </c>
      <c r="B24" s="8" t="s">
        <v>152</v>
      </c>
      <c r="C24" s="57" t="s">
        <v>30</v>
      </c>
      <c r="D24" s="46" t="s">
        <v>135</v>
      </c>
      <c r="E24" s="47">
        <v>95.8126330731015</v>
      </c>
      <c r="F24" s="46"/>
    </row>
    <row r="25" s="41" customFormat="1" customHeight="1" spans="1:6">
      <c r="A25" s="46">
        <v>3.3</v>
      </c>
      <c r="B25" s="8" t="s">
        <v>153</v>
      </c>
      <c r="C25" s="57" t="s">
        <v>30</v>
      </c>
      <c r="D25" s="46" t="s">
        <v>135</v>
      </c>
      <c r="E25" s="47">
        <v>175.656493967353</v>
      </c>
      <c r="F25" s="46"/>
    </row>
    <row r="26" s="41" customFormat="1" customHeight="1" spans="1:6">
      <c r="A26" s="46">
        <v>3.4</v>
      </c>
      <c r="B26" s="8" t="s">
        <v>154</v>
      </c>
      <c r="C26" s="57" t="s">
        <v>30</v>
      </c>
      <c r="D26" s="46" t="s">
        <v>135</v>
      </c>
      <c r="E26" s="47">
        <v>190.656493967353</v>
      </c>
      <c r="F26" s="46"/>
    </row>
    <row r="27" s="41" customFormat="1" customHeight="1" spans="1:6">
      <c r="A27" s="46">
        <v>3.5</v>
      </c>
      <c r="B27" s="8" t="s">
        <v>155</v>
      </c>
      <c r="C27" s="57" t="s">
        <v>30</v>
      </c>
      <c r="D27" s="46" t="s">
        <v>135</v>
      </c>
      <c r="E27" s="47">
        <v>113.555713271824</v>
      </c>
      <c r="F27" s="46"/>
    </row>
    <row r="28" s="41" customFormat="1" customHeight="1" spans="1:6">
      <c r="A28" s="46">
        <v>3.6</v>
      </c>
      <c r="B28" s="8" t="s">
        <v>156</v>
      </c>
      <c r="C28" s="57" t="s">
        <v>30</v>
      </c>
      <c r="D28" s="46" t="s">
        <v>135</v>
      </c>
      <c r="E28" s="47">
        <v>147.267565649397</v>
      </c>
      <c r="F28" s="46"/>
    </row>
    <row r="29" s="42" customFormat="1" customHeight="1" spans="1:33">
      <c r="A29" s="58">
        <v>4</v>
      </c>
      <c r="B29" s="48" t="s">
        <v>157</v>
      </c>
      <c r="C29" s="48"/>
      <c r="D29" s="48"/>
      <c r="E29" s="52"/>
      <c r="F29" s="53"/>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row>
    <row r="30" s="42" customFormat="1" customHeight="1" spans="1:33">
      <c r="A30" s="54">
        <v>4.1</v>
      </c>
      <c r="B30" s="46" t="s">
        <v>158</v>
      </c>
      <c r="C30" s="46" t="s">
        <v>77</v>
      </c>
      <c r="D30" s="46" t="s">
        <v>135</v>
      </c>
      <c r="E30" s="47">
        <v>7.54080908445706</v>
      </c>
      <c r="F30" s="46"/>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row>
    <row r="31" s="42" customFormat="1" customHeight="1" spans="1:33">
      <c r="A31" s="54">
        <v>4.2</v>
      </c>
      <c r="B31" s="46" t="s">
        <v>75</v>
      </c>
      <c r="C31" s="46" t="s">
        <v>77</v>
      </c>
      <c r="D31" s="46" t="s">
        <v>135</v>
      </c>
      <c r="E31" s="47">
        <v>13.3073101490419</v>
      </c>
      <c r="F31" s="46"/>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row>
    <row r="32" s="42" customFormat="1" customHeight="1" spans="1:33">
      <c r="A32" s="54">
        <v>4.3</v>
      </c>
      <c r="B32" s="46" t="s">
        <v>159</v>
      </c>
      <c r="C32" s="46" t="s">
        <v>77</v>
      </c>
      <c r="D32" s="46" t="s">
        <v>135</v>
      </c>
      <c r="E32" s="47">
        <v>19.5173882185947</v>
      </c>
      <c r="F32" s="46"/>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row>
    <row r="33" s="42" customFormat="1" customHeight="1" spans="1:33">
      <c r="A33" s="54">
        <v>4.4</v>
      </c>
      <c r="B33" s="46" t="s">
        <v>160</v>
      </c>
      <c r="C33" s="46" t="s">
        <v>77</v>
      </c>
      <c r="D33" s="46" t="s">
        <v>135</v>
      </c>
      <c r="E33" s="47">
        <v>23.0660042583392</v>
      </c>
      <c r="F33" s="46"/>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row>
    <row r="34" s="42" customFormat="1" customHeight="1" spans="1:33">
      <c r="A34" s="58">
        <v>5</v>
      </c>
      <c r="B34" s="48" t="s">
        <v>161</v>
      </c>
      <c r="C34" s="48"/>
      <c r="D34" s="48"/>
      <c r="E34" s="52"/>
      <c r="F34" s="53"/>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row>
    <row r="35" s="42" customFormat="1" customHeight="1" spans="1:33">
      <c r="A35" s="54">
        <v>5.1</v>
      </c>
      <c r="B35" s="46" t="s">
        <v>162</v>
      </c>
      <c r="C35" s="46" t="s">
        <v>72</v>
      </c>
      <c r="D35" s="46" t="s">
        <v>135</v>
      </c>
      <c r="E35" s="47">
        <v>21.291696238467</v>
      </c>
      <c r="F35" s="46"/>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row>
    <row r="36" s="42" customFormat="1" customHeight="1" spans="1:33">
      <c r="A36" s="54">
        <v>5.2</v>
      </c>
      <c r="B36" s="46" t="s">
        <v>163</v>
      </c>
      <c r="C36" s="46" t="s">
        <v>79</v>
      </c>
      <c r="D36" s="46" t="s">
        <v>135</v>
      </c>
      <c r="E36" s="47">
        <v>0.18</v>
      </c>
      <c r="F36" s="46"/>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row>
    <row r="37" s="42" customFormat="1" customHeight="1" spans="1:33">
      <c r="A37" s="58">
        <v>6</v>
      </c>
      <c r="B37" s="48" t="s">
        <v>164</v>
      </c>
      <c r="C37" s="48" t="s">
        <v>72</v>
      </c>
      <c r="D37" s="48" t="s">
        <v>135</v>
      </c>
      <c r="E37" s="52">
        <v>4.34705464868701</v>
      </c>
      <c r="F37" s="53"/>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row>
    <row r="38" s="42" customFormat="1" customHeight="1" spans="1:33">
      <c r="A38" s="58">
        <v>7</v>
      </c>
      <c r="B38" s="48" t="s">
        <v>165</v>
      </c>
      <c r="C38" s="48" t="s">
        <v>72</v>
      </c>
      <c r="D38" s="48" t="s">
        <v>135</v>
      </c>
      <c r="E38" s="52">
        <v>7.14705464868701</v>
      </c>
      <c r="F38" s="53"/>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row>
    <row r="39" s="42" customFormat="1" customHeight="1" spans="1:33">
      <c r="A39" s="58">
        <v>8</v>
      </c>
      <c r="B39" s="48" t="s">
        <v>166</v>
      </c>
      <c r="C39" s="48" t="s">
        <v>72</v>
      </c>
      <c r="D39" s="48" t="s">
        <v>135</v>
      </c>
      <c r="E39" s="52">
        <v>4.34705464868701</v>
      </c>
      <c r="F39" s="53"/>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row>
    <row r="40" s="42" customFormat="1" customHeight="1" spans="1:33">
      <c r="A40" s="58">
        <v>9</v>
      </c>
      <c r="B40" s="48" t="s">
        <v>167</v>
      </c>
      <c r="C40" s="48" t="s">
        <v>72</v>
      </c>
      <c r="D40" s="48" t="s">
        <v>135</v>
      </c>
      <c r="E40" s="52">
        <v>4.64705464868701</v>
      </c>
      <c r="F40" s="53"/>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row>
    <row r="41" s="41" customFormat="1" customHeight="1" spans="1:6">
      <c r="A41" s="59" t="s">
        <v>168</v>
      </c>
      <c r="B41" s="59"/>
      <c r="C41" s="59"/>
      <c r="D41" s="59"/>
      <c r="E41" s="59"/>
      <c r="F41" s="59"/>
    </row>
    <row r="42" s="41" customFormat="1" ht="27.95" customHeight="1" spans="1:6">
      <c r="A42" s="59"/>
      <c r="B42" s="59"/>
      <c r="C42" s="59"/>
      <c r="D42" s="59"/>
      <c r="E42" s="59"/>
      <c r="F42" s="59"/>
    </row>
  </sheetData>
  <mergeCells count="3">
    <mergeCell ref="A1:F1"/>
    <mergeCell ref="A2:F2"/>
    <mergeCell ref="A41:F42"/>
  </mergeCells>
  <printOptions horizontalCentered="1"/>
  <pageMargins left="0.554861111111111" right="0.554861111111111" top="0.60625" bottom="0.60625" header="0.5" footer="0.5"/>
  <pageSetup paperSize="9" orientation="portrait"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5"/>
  <sheetViews>
    <sheetView view="pageBreakPreview" zoomScaleNormal="100" workbookViewId="0">
      <selection activeCell="B3" sqref="B3:B8"/>
    </sheetView>
  </sheetViews>
  <sheetFormatPr defaultColWidth="9" defaultRowHeight="13.8" outlineLevelCol="7"/>
  <cols>
    <col min="1" max="1" width="7" style="1" customWidth="1"/>
    <col min="2" max="2" width="12.5092592592593" style="1" customWidth="1"/>
    <col min="3" max="4" width="16" style="1" customWidth="1"/>
    <col min="5" max="5" width="10.5092592592593" style="1" customWidth="1"/>
    <col min="6" max="6" width="11" style="1" customWidth="1"/>
    <col min="7" max="7" width="12.5092592592593" style="1" customWidth="1"/>
    <col min="8" max="8" width="21.1296296296296" style="1" customWidth="1"/>
    <col min="9" max="16384" width="9" style="1"/>
  </cols>
  <sheetData>
    <row r="1" s="1" customFormat="1" ht="24" customHeight="1" spans="1:8">
      <c r="A1" s="13" t="s">
        <v>169</v>
      </c>
      <c r="B1" s="13"/>
      <c r="C1" s="13"/>
      <c r="D1" s="13"/>
      <c r="E1" s="13"/>
      <c r="F1" s="13"/>
      <c r="G1" s="13"/>
      <c r="H1" s="13"/>
    </row>
    <row r="2" s="1" customFormat="1" ht="18" customHeight="1" spans="1:8">
      <c r="A2" s="14" t="s">
        <v>1</v>
      </c>
      <c r="B2" s="14" t="s">
        <v>170</v>
      </c>
      <c r="C2" s="14" t="s">
        <v>171</v>
      </c>
      <c r="D2" s="14" t="s">
        <v>172</v>
      </c>
      <c r="E2" s="14" t="s">
        <v>173</v>
      </c>
      <c r="F2" s="14" t="s">
        <v>63</v>
      </c>
      <c r="G2" s="14" t="s">
        <v>174</v>
      </c>
      <c r="H2" s="14" t="s">
        <v>7</v>
      </c>
    </row>
    <row r="3" s="1" customFormat="1" ht="18" customHeight="1" spans="1:8">
      <c r="A3" s="15">
        <v>1</v>
      </c>
      <c r="B3" s="16" t="s">
        <v>175</v>
      </c>
      <c r="C3" s="14" t="s">
        <v>176</v>
      </c>
      <c r="D3" s="14" t="s">
        <v>177</v>
      </c>
      <c r="E3" s="17">
        <v>1</v>
      </c>
      <c r="F3" s="18">
        <v>14.8</v>
      </c>
      <c r="G3" s="18">
        <f t="shared" ref="G3:G7" si="0">E3*F3</f>
        <v>14.8</v>
      </c>
      <c r="H3" s="19"/>
    </row>
    <row r="4" s="1" customFormat="1" ht="18" customHeight="1" spans="1:8">
      <c r="A4" s="20"/>
      <c r="B4" s="21"/>
      <c r="C4" s="22" t="s">
        <v>178</v>
      </c>
      <c r="D4" s="22" t="s">
        <v>179</v>
      </c>
      <c r="E4" s="17">
        <v>1</v>
      </c>
      <c r="F4" s="18">
        <v>8.4</v>
      </c>
      <c r="G4" s="18">
        <f t="shared" si="0"/>
        <v>8.4</v>
      </c>
      <c r="H4" s="19"/>
    </row>
    <row r="5" s="1" customFormat="1" ht="18" customHeight="1" spans="1:8">
      <c r="A5" s="20"/>
      <c r="B5" s="21"/>
      <c r="C5" s="22" t="s">
        <v>180</v>
      </c>
      <c r="D5" s="22" t="s">
        <v>181</v>
      </c>
      <c r="E5" s="17">
        <v>2</v>
      </c>
      <c r="F5" s="18">
        <v>1.5</v>
      </c>
      <c r="G5" s="18">
        <f t="shared" si="0"/>
        <v>3</v>
      </c>
      <c r="H5" s="19"/>
    </row>
    <row r="6" s="1" customFormat="1" ht="18" customHeight="1" spans="1:8">
      <c r="A6" s="20"/>
      <c r="B6" s="21"/>
      <c r="C6" s="22" t="s">
        <v>182</v>
      </c>
      <c r="D6" s="22" t="s">
        <v>183</v>
      </c>
      <c r="E6" s="17">
        <v>1</v>
      </c>
      <c r="F6" s="18">
        <v>7.2</v>
      </c>
      <c r="G6" s="18">
        <f t="shared" si="0"/>
        <v>7.2</v>
      </c>
      <c r="H6" s="19"/>
    </row>
    <row r="7" s="1" customFormat="1" ht="18" customHeight="1" spans="1:8">
      <c r="A7" s="20"/>
      <c r="B7" s="21"/>
      <c r="C7" s="22" t="s">
        <v>184</v>
      </c>
      <c r="D7" s="22" t="s">
        <v>185</v>
      </c>
      <c r="E7" s="17">
        <v>2</v>
      </c>
      <c r="F7" s="18">
        <v>17.5</v>
      </c>
      <c r="G7" s="18">
        <f t="shared" si="0"/>
        <v>35</v>
      </c>
      <c r="H7" s="19" t="s">
        <v>186</v>
      </c>
    </row>
    <row r="8" s="1" customFormat="1" ht="18" customHeight="1" spans="1:8">
      <c r="A8" s="20"/>
      <c r="B8" s="23"/>
      <c r="C8" s="22"/>
      <c r="D8" s="22"/>
      <c r="E8" s="18"/>
      <c r="F8" s="18"/>
      <c r="G8" s="24">
        <f>SUM(G3:G7)</f>
        <v>68.4</v>
      </c>
      <c r="H8" s="19"/>
    </row>
    <row r="9" s="1" customFormat="1" ht="18" customHeight="1" spans="1:8">
      <c r="A9" s="15">
        <v>2</v>
      </c>
      <c r="B9" s="16" t="s">
        <v>187</v>
      </c>
      <c r="C9" s="22" t="s">
        <v>188</v>
      </c>
      <c r="D9" s="22" t="s">
        <v>177</v>
      </c>
      <c r="E9" s="17">
        <v>1</v>
      </c>
      <c r="F9" s="18">
        <v>14.8</v>
      </c>
      <c r="G9" s="18">
        <f t="shared" ref="G9:G12" si="1">E9*F9</f>
        <v>14.8</v>
      </c>
      <c r="H9" s="19"/>
    </row>
    <row r="10" s="1" customFormat="1" ht="18" customHeight="1" spans="1:8">
      <c r="A10" s="20"/>
      <c r="B10" s="21"/>
      <c r="C10" s="22" t="s">
        <v>189</v>
      </c>
      <c r="D10" s="22" t="s">
        <v>190</v>
      </c>
      <c r="E10" s="17">
        <v>2</v>
      </c>
      <c r="F10" s="18">
        <v>17.8</v>
      </c>
      <c r="G10" s="18">
        <f t="shared" si="1"/>
        <v>35.6</v>
      </c>
      <c r="H10" s="19" t="s">
        <v>186</v>
      </c>
    </row>
    <row r="11" s="1" customFormat="1" ht="18" customHeight="1" spans="1:8">
      <c r="A11" s="20"/>
      <c r="B11" s="21"/>
      <c r="C11" s="22" t="s">
        <v>191</v>
      </c>
      <c r="D11" s="22" t="s">
        <v>192</v>
      </c>
      <c r="E11" s="17">
        <v>1</v>
      </c>
      <c r="F11" s="18">
        <v>7.6</v>
      </c>
      <c r="G11" s="18">
        <f t="shared" si="1"/>
        <v>7.6</v>
      </c>
      <c r="H11" s="19"/>
    </row>
    <row r="12" s="1" customFormat="1" ht="18" customHeight="1" spans="1:8">
      <c r="A12" s="20"/>
      <c r="B12" s="21"/>
      <c r="C12" s="22" t="s">
        <v>193</v>
      </c>
      <c r="D12" s="22" t="s">
        <v>181</v>
      </c>
      <c r="E12" s="17">
        <v>2</v>
      </c>
      <c r="F12" s="18">
        <v>1.5</v>
      </c>
      <c r="G12" s="18">
        <f t="shared" si="1"/>
        <v>3</v>
      </c>
      <c r="H12" s="19"/>
    </row>
    <row r="13" s="1" customFormat="1" ht="18" customHeight="1" spans="1:8">
      <c r="A13" s="20"/>
      <c r="B13" s="21"/>
      <c r="C13" s="14" t="s">
        <v>194</v>
      </c>
      <c r="D13" s="14" t="s">
        <v>195</v>
      </c>
      <c r="E13" s="17">
        <v>2</v>
      </c>
      <c r="F13" s="18">
        <v>5.5</v>
      </c>
      <c r="G13" s="25">
        <v>5.5</v>
      </c>
      <c r="H13" s="19"/>
    </row>
    <row r="14" s="1" customFormat="1" ht="18" customHeight="1" spans="1:8">
      <c r="A14" s="20"/>
      <c r="B14" s="21"/>
      <c r="C14" s="14"/>
      <c r="D14" s="14"/>
      <c r="E14" s="17"/>
      <c r="F14" s="18"/>
      <c r="G14" s="24">
        <f>SUM(G9:G13)</f>
        <v>66.5</v>
      </c>
      <c r="H14" s="19"/>
    </row>
    <row r="15" s="1" customFormat="1" ht="18" customHeight="1" spans="1:8">
      <c r="A15" s="15">
        <v>3</v>
      </c>
      <c r="B15" s="15" t="s">
        <v>196</v>
      </c>
      <c r="C15" s="14" t="s">
        <v>188</v>
      </c>
      <c r="D15" s="14" t="s">
        <v>197</v>
      </c>
      <c r="E15" s="17">
        <v>1</v>
      </c>
      <c r="F15" s="18">
        <v>14.8</v>
      </c>
      <c r="G15" s="18">
        <f t="shared" ref="G15:G21" si="2">E15*F15</f>
        <v>14.8</v>
      </c>
      <c r="H15" s="19"/>
    </row>
    <row r="16" s="1" customFormat="1" ht="18" customHeight="1" spans="1:8">
      <c r="A16" s="20"/>
      <c r="B16" s="20"/>
      <c r="C16" s="22" t="s">
        <v>178</v>
      </c>
      <c r="D16" s="22" t="s">
        <v>198</v>
      </c>
      <c r="E16" s="17">
        <v>1</v>
      </c>
      <c r="F16" s="18">
        <v>8</v>
      </c>
      <c r="G16" s="18">
        <f t="shared" si="2"/>
        <v>8</v>
      </c>
      <c r="H16" s="19"/>
    </row>
    <row r="17" s="1" customFormat="1" ht="18" customHeight="1" spans="1:8">
      <c r="A17" s="20"/>
      <c r="B17" s="20"/>
      <c r="C17" s="22" t="s">
        <v>199</v>
      </c>
      <c r="D17" s="22" t="s">
        <v>181</v>
      </c>
      <c r="E17" s="17">
        <v>2</v>
      </c>
      <c r="F17" s="18">
        <v>1.5</v>
      </c>
      <c r="G17" s="18">
        <f t="shared" si="2"/>
        <v>3</v>
      </c>
      <c r="H17" s="19"/>
    </row>
    <row r="18" s="1" customFormat="1" ht="18" customHeight="1" spans="1:8">
      <c r="A18" s="20"/>
      <c r="B18" s="20"/>
      <c r="C18" s="22" t="s">
        <v>200</v>
      </c>
      <c r="D18" s="22" t="s">
        <v>201</v>
      </c>
      <c r="E18" s="17">
        <v>2</v>
      </c>
      <c r="F18" s="18">
        <v>8</v>
      </c>
      <c r="G18" s="18">
        <f t="shared" si="2"/>
        <v>16</v>
      </c>
      <c r="H18" s="19"/>
    </row>
    <row r="19" s="1" customFormat="1" ht="18" customHeight="1" spans="1:8">
      <c r="A19" s="20"/>
      <c r="B19" s="20"/>
      <c r="C19" s="22" t="s">
        <v>202</v>
      </c>
      <c r="D19" s="22" t="s">
        <v>203</v>
      </c>
      <c r="E19" s="17">
        <v>1</v>
      </c>
      <c r="F19" s="18">
        <v>0.3</v>
      </c>
      <c r="G19" s="18">
        <f t="shared" si="2"/>
        <v>0.3</v>
      </c>
      <c r="H19" s="19"/>
    </row>
    <row r="20" s="1" customFormat="1" ht="18" customHeight="1" spans="1:8">
      <c r="A20" s="20"/>
      <c r="B20" s="20"/>
      <c r="C20" s="14" t="s">
        <v>204</v>
      </c>
      <c r="D20" s="22" t="s">
        <v>205</v>
      </c>
      <c r="E20" s="17">
        <v>1</v>
      </c>
      <c r="F20" s="18">
        <v>1.8</v>
      </c>
      <c r="G20" s="18">
        <f t="shared" si="2"/>
        <v>1.8</v>
      </c>
      <c r="H20" s="19"/>
    </row>
    <row r="21" s="1" customFormat="1" ht="18" customHeight="1" spans="1:8">
      <c r="A21" s="20"/>
      <c r="B21" s="20"/>
      <c r="C21" s="22" t="s">
        <v>194</v>
      </c>
      <c r="D21" s="14" t="s">
        <v>195</v>
      </c>
      <c r="E21" s="17">
        <v>1</v>
      </c>
      <c r="F21" s="18">
        <v>5.5</v>
      </c>
      <c r="G21" s="18">
        <f t="shared" si="2"/>
        <v>5.5</v>
      </c>
      <c r="H21" s="19"/>
    </row>
    <row r="22" s="1" customFormat="1" ht="18" customHeight="1" spans="1:8">
      <c r="A22" s="20"/>
      <c r="B22" s="26"/>
      <c r="C22" s="22"/>
      <c r="D22" s="22"/>
      <c r="E22" s="17"/>
      <c r="F22" s="18"/>
      <c r="G22" s="24">
        <f>SUM(G15:G21)</f>
        <v>49.4</v>
      </c>
      <c r="H22" s="19"/>
    </row>
    <row r="23" s="1" customFormat="1" ht="18" customHeight="1" spans="1:8">
      <c r="A23" s="15">
        <v>4</v>
      </c>
      <c r="B23" s="16" t="s">
        <v>206</v>
      </c>
      <c r="C23" s="22" t="s">
        <v>207</v>
      </c>
      <c r="D23" s="22" t="s">
        <v>208</v>
      </c>
      <c r="E23" s="17">
        <v>1</v>
      </c>
      <c r="F23" s="18">
        <v>5.3</v>
      </c>
      <c r="G23" s="18">
        <f t="shared" ref="G23:G25" si="3">F23*E23</f>
        <v>5.3</v>
      </c>
      <c r="H23" s="19"/>
    </row>
    <row r="24" s="1" customFormat="1" ht="18" customHeight="1" spans="1:8">
      <c r="A24" s="20"/>
      <c r="B24" s="21"/>
      <c r="C24" s="22" t="s">
        <v>209</v>
      </c>
      <c r="D24" s="22" t="s">
        <v>210</v>
      </c>
      <c r="E24" s="17">
        <v>1</v>
      </c>
      <c r="F24" s="18">
        <v>1.3</v>
      </c>
      <c r="G24" s="18">
        <f t="shared" si="3"/>
        <v>1.3</v>
      </c>
      <c r="H24" s="19"/>
    </row>
    <row r="25" s="1" customFormat="1" ht="18" customHeight="1" spans="1:8">
      <c r="A25" s="20"/>
      <c r="B25" s="21"/>
      <c r="C25" s="22" t="s">
        <v>211</v>
      </c>
      <c r="D25" s="22" t="s">
        <v>212</v>
      </c>
      <c r="E25" s="17">
        <v>4</v>
      </c>
      <c r="F25" s="18">
        <v>8.8</v>
      </c>
      <c r="G25" s="18">
        <f t="shared" si="3"/>
        <v>35.2</v>
      </c>
      <c r="H25" s="19"/>
    </row>
    <row r="26" s="1" customFormat="1" ht="18" customHeight="1" spans="1:8">
      <c r="A26" s="26"/>
      <c r="B26" s="23"/>
      <c r="C26" s="22"/>
      <c r="D26" s="22"/>
      <c r="E26" s="18"/>
      <c r="F26" s="18"/>
      <c r="G26" s="24">
        <f>SUM(G23:G25)</f>
        <v>41.8</v>
      </c>
      <c r="H26" s="19"/>
    </row>
    <row r="27" s="1" customFormat="1" ht="18" customHeight="1" spans="1:8">
      <c r="A27" s="15">
        <v>5</v>
      </c>
      <c r="B27" s="16" t="s">
        <v>213</v>
      </c>
      <c r="C27" s="22" t="s">
        <v>188</v>
      </c>
      <c r="D27" s="22" t="s">
        <v>214</v>
      </c>
      <c r="E27" s="27">
        <v>1</v>
      </c>
      <c r="F27" s="18">
        <v>29.2</v>
      </c>
      <c r="G27" s="18">
        <f t="shared" ref="G27:G31" si="4">E27*F27</f>
        <v>29.2</v>
      </c>
      <c r="H27" s="19"/>
    </row>
    <row r="28" s="1" customFormat="1" ht="18" customHeight="1" spans="1:8">
      <c r="A28" s="20"/>
      <c r="B28" s="21"/>
      <c r="C28" s="22" t="s">
        <v>215</v>
      </c>
      <c r="D28" s="22" t="s">
        <v>216</v>
      </c>
      <c r="E28" s="27">
        <v>1</v>
      </c>
      <c r="F28" s="18">
        <v>35.6</v>
      </c>
      <c r="G28" s="18">
        <f t="shared" si="4"/>
        <v>35.6</v>
      </c>
      <c r="H28" s="19"/>
    </row>
    <row r="29" s="1" customFormat="1" ht="18" customHeight="1" spans="1:8">
      <c r="A29" s="20"/>
      <c r="B29" s="21"/>
      <c r="C29" s="22" t="s">
        <v>217</v>
      </c>
      <c r="D29" s="22" t="s">
        <v>218</v>
      </c>
      <c r="E29" s="27">
        <v>1</v>
      </c>
      <c r="F29" s="18">
        <v>36.7</v>
      </c>
      <c r="G29" s="18">
        <f t="shared" si="4"/>
        <v>36.7</v>
      </c>
      <c r="H29" s="19"/>
    </row>
    <row r="30" s="1" customFormat="1" ht="18" customHeight="1" spans="1:8">
      <c r="A30" s="20"/>
      <c r="B30" s="21"/>
      <c r="C30" s="22" t="s">
        <v>219</v>
      </c>
      <c r="D30" s="22" t="s">
        <v>220</v>
      </c>
      <c r="E30" s="27">
        <v>1</v>
      </c>
      <c r="F30" s="18">
        <v>3.6</v>
      </c>
      <c r="G30" s="18">
        <f t="shared" si="4"/>
        <v>3.6</v>
      </c>
      <c r="H30" s="19"/>
    </row>
    <row r="31" s="1" customFormat="1" ht="18" customHeight="1" spans="1:8">
      <c r="A31" s="20"/>
      <c r="B31" s="21"/>
      <c r="C31" s="22" t="s">
        <v>200</v>
      </c>
      <c r="D31" s="22" t="s">
        <v>221</v>
      </c>
      <c r="E31" s="27">
        <v>3</v>
      </c>
      <c r="F31" s="18">
        <v>20</v>
      </c>
      <c r="G31" s="18">
        <f t="shared" si="4"/>
        <v>60</v>
      </c>
      <c r="H31" s="19" t="s">
        <v>222</v>
      </c>
    </row>
    <row r="32" s="1" customFormat="1" ht="18" customHeight="1" spans="1:8">
      <c r="A32" s="26"/>
      <c r="B32" s="23"/>
      <c r="C32" s="22"/>
      <c r="D32" s="22"/>
      <c r="E32" s="18"/>
      <c r="F32" s="18"/>
      <c r="G32" s="24">
        <f>SUM(G27:G31)</f>
        <v>165.1</v>
      </c>
      <c r="H32" s="19"/>
    </row>
    <row r="33" s="1" customFormat="1" ht="18" customHeight="1" spans="1:8">
      <c r="A33" s="15">
        <v>6</v>
      </c>
      <c r="B33" s="16" t="s">
        <v>223</v>
      </c>
      <c r="C33" s="22" t="s">
        <v>188</v>
      </c>
      <c r="D33" s="22" t="s">
        <v>214</v>
      </c>
      <c r="E33" s="27">
        <v>1</v>
      </c>
      <c r="F33" s="18">
        <v>29.2</v>
      </c>
      <c r="G33" s="18">
        <f t="shared" ref="G33:G39" si="5">E33*F33</f>
        <v>29.2</v>
      </c>
      <c r="H33" s="19"/>
    </row>
    <row r="34" s="1" customFormat="1" ht="18" customHeight="1" spans="1:8">
      <c r="A34" s="20"/>
      <c r="B34" s="21"/>
      <c r="C34" s="22" t="s">
        <v>215</v>
      </c>
      <c r="D34" s="22" t="s">
        <v>216</v>
      </c>
      <c r="E34" s="27">
        <v>1</v>
      </c>
      <c r="F34" s="18">
        <v>35.6</v>
      </c>
      <c r="G34" s="18">
        <f t="shared" si="5"/>
        <v>35.6</v>
      </c>
      <c r="H34" s="19"/>
    </row>
    <row r="35" s="1" customFormat="1" ht="18" customHeight="1" spans="1:8">
      <c r="A35" s="20"/>
      <c r="B35" s="21"/>
      <c r="C35" s="22" t="s">
        <v>217</v>
      </c>
      <c r="D35" s="22" t="s">
        <v>218</v>
      </c>
      <c r="E35" s="27">
        <v>1</v>
      </c>
      <c r="F35" s="18">
        <v>36.7</v>
      </c>
      <c r="G35" s="18">
        <f t="shared" si="5"/>
        <v>36.7</v>
      </c>
      <c r="H35" s="19"/>
    </row>
    <row r="36" s="1" customFormat="1" ht="18" customHeight="1" spans="1:8">
      <c r="A36" s="20"/>
      <c r="B36" s="21"/>
      <c r="C36" s="22" t="s">
        <v>219</v>
      </c>
      <c r="D36" s="22" t="s">
        <v>220</v>
      </c>
      <c r="E36" s="27">
        <v>1</v>
      </c>
      <c r="F36" s="18">
        <v>3.6</v>
      </c>
      <c r="G36" s="18">
        <f t="shared" si="5"/>
        <v>3.6</v>
      </c>
      <c r="H36" s="19"/>
    </row>
    <row r="37" s="1" customFormat="1" ht="18" customHeight="1" spans="1:8">
      <c r="A37" s="20"/>
      <c r="B37" s="21"/>
      <c r="C37" s="22" t="s">
        <v>200</v>
      </c>
      <c r="D37" s="22" t="s">
        <v>221</v>
      </c>
      <c r="E37" s="27">
        <v>6</v>
      </c>
      <c r="F37" s="18">
        <v>20</v>
      </c>
      <c r="G37" s="18">
        <f t="shared" si="5"/>
        <v>120</v>
      </c>
      <c r="H37" s="19" t="s">
        <v>222</v>
      </c>
    </row>
    <row r="38" s="1" customFormat="1" ht="18" customHeight="1" spans="1:8">
      <c r="A38" s="20"/>
      <c r="B38" s="21"/>
      <c r="C38" s="22" t="s">
        <v>224</v>
      </c>
      <c r="D38" s="22" t="s">
        <v>225</v>
      </c>
      <c r="E38" s="27">
        <v>2</v>
      </c>
      <c r="F38" s="18">
        <v>9</v>
      </c>
      <c r="G38" s="18">
        <f t="shared" si="5"/>
        <v>18</v>
      </c>
      <c r="H38" s="19"/>
    </row>
    <row r="39" s="1" customFormat="1" ht="18" customHeight="1" spans="1:8">
      <c r="A39" s="20"/>
      <c r="B39" s="21"/>
      <c r="C39" s="22" t="s">
        <v>199</v>
      </c>
      <c r="D39" s="22" t="s">
        <v>226</v>
      </c>
      <c r="E39" s="27">
        <v>2</v>
      </c>
      <c r="F39" s="18">
        <v>2.6</v>
      </c>
      <c r="G39" s="18">
        <f t="shared" si="5"/>
        <v>5.2</v>
      </c>
      <c r="H39" s="19"/>
    </row>
    <row r="40" s="1" customFormat="1" ht="18" customHeight="1" spans="1:8">
      <c r="A40" s="20"/>
      <c r="B40" s="21"/>
      <c r="C40" s="22"/>
      <c r="D40" s="22"/>
      <c r="E40" s="27"/>
      <c r="F40" s="28"/>
      <c r="G40" s="29">
        <f>SUM(G33:G39)</f>
        <v>248.3</v>
      </c>
      <c r="H40" s="19"/>
    </row>
    <row r="41" s="1" customFormat="1" ht="18" customHeight="1" spans="1:8">
      <c r="A41" s="15">
        <v>7</v>
      </c>
      <c r="B41" s="16" t="s">
        <v>227</v>
      </c>
      <c r="C41" s="30" t="s">
        <v>228</v>
      </c>
      <c r="D41" s="31" t="s">
        <v>229</v>
      </c>
      <c r="E41" s="31">
        <v>1</v>
      </c>
      <c r="F41" s="31">
        <v>14.8</v>
      </c>
      <c r="G41" s="18">
        <f t="shared" ref="G41:G46" si="6">E41*F41</f>
        <v>14.8</v>
      </c>
      <c r="H41" s="19"/>
    </row>
    <row r="42" s="1" customFormat="1" ht="18" customHeight="1" spans="1:8">
      <c r="A42" s="20"/>
      <c r="B42" s="21"/>
      <c r="C42" s="30" t="s">
        <v>230</v>
      </c>
      <c r="D42" s="31" t="s">
        <v>231</v>
      </c>
      <c r="E42" s="31">
        <v>1</v>
      </c>
      <c r="F42" s="31">
        <v>22.4</v>
      </c>
      <c r="G42" s="18">
        <f t="shared" si="6"/>
        <v>22.4</v>
      </c>
      <c r="H42" s="19"/>
    </row>
    <row r="43" s="1" customFormat="1" ht="18" customHeight="1" spans="1:8">
      <c r="A43" s="20"/>
      <c r="B43" s="21"/>
      <c r="C43" s="30" t="s">
        <v>232</v>
      </c>
      <c r="D43" s="31" t="s">
        <v>233</v>
      </c>
      <c r="E43" s="31">
        <v>1</v>
      </c>
      <c r="F43" s="31">
        <v>8.4</v>
      </c>
      <c r="G43" s="18">
        <f t="shared" si="6"/>
        <v>8.4</v>
      </c>
      <c r="H43" s="19"/>
    </row>
    <row r="44" s="1" customFormat="1" ht="18" customHeight="1" spans="1:8">
      <c r="A44" s="20"/>
      <c r="B44" s="21"/>
      <c r="C44" s="30" t="s">
        <v>199</v>
      </c>
      <c r="D44" s="31" t="s">
        <v>234</v>
      </c>
      <c r="E44" s="31">
        <v>2</v>
      </c>
      <c r="F44" s="31">
        <v>1.5</v>
      </c>
      <c r="G44" s="18">
        <f t="shared" si="6"/>
        <v>3</v>
      </c>
      <c r="H44" s="19"/>
    </row>
    <row r="45" s="1" customFormat="1" ht="18" customHeight="1" spans="1:8">
      <c r="A45" s="20"/>
      <c r="B45" s="21"/>
      <c r="C45" s="30" t="s">
        <v>200</v>
      </c>
      <c r="D45" s="31" t="s">
        <v>235</v>
      </c>
      <c r="E45" s="31">
        <v>2</v>
      </c>
      <c r="F45" s="31">
        <v>15</v>
      </c>
      <c r="G45" s="18">
        <f t="shared" si="6"/>
        <v>30</v>
      </c>
      <c r="H45" s="19"/>
    </row>
    <row r="46" s="1" customFormat="1" ht="18" customHeight="1" spans="1:8">
      <c r="A46" s="20"/>
      <c r="B46" s="21"/>
      <c r="C46" s="32" t="s">
        <v>236</v>
      </c>
      <c r="D46" s="32" t="s">
        <v>237</v>
      </c>
      <c r="E46" s="32">
        <v>1</v>
      </c>
      <c r="F46" s="32">
        <v>53</v>
      </c>
      <c r="G46" s="18">
        <f t="shared" si="6"/>
        <v>53</v>
      </c>
      <c r="H46" s="19"/>
    </row>
    <row r="47" s="1" customFormat="1" ht="18" customHeight="1" spans="1:8">
      <c r="A47" s="20"/>
      <c r="B47" s="21"/>
      <c r="C47" s="33"/>
      <c r="D47" s="34"/>
      <c r="E47" s="34"/>
      <c r="F47" s="35"/>
      <c r="G47" s="29">
        <f>SUM(G41:G46)</f>
        <v>131.6</v>
      </c>
      <c r="H47" s="19"/>
    </row>
    <row r="48" s="1" customFormat="1" ht="18" customHeight="1" spans="1:8">
      <c r="A48" s="14">
        <v>8</v>
      </c>
      <c r="B48" s="19" t="s">
        <v>238</v>
      </c>
      <c r="C48" s="36" t="s">
        <v>188</v>
      </c>
      <c r="D48" s="37" t="s">
        <v>239</v>
      </c>
      <c r="E48" s="37">
        <v>1</v>
      </c>
      <c r="F48" s="38">
        <v>14.8</v>
      </c>
      <c r="G48" s="18">
        <f t="shared" ref="G48:G54" si="7">E48*F48</f>
        <v>14.8</v>
      </c>
      <c r="H48" s="19"/>
    </row>
    <row r="49" s="1" customFormat="1" ht="18" customHeight="1" spans="1:8">
      <c r="A49" s="14"/>
      <c r="B49" s="19"/>
      <c r="C49" s="36" t="s">
        <v>199</v>
      </c>
      <c r="D49" s="37" t="s">
        <v>234</v>
      </c>
      <c r="E49" s="37">
        <v>2</v>
      </c>
      <c r="F49" s="38">
        <v>1.44</v>
      </c>
      <c r="G49" s="18">
        <f t="shared" si="7"/>
        <v>2.88</v>
      </c>
      <c r="H49" s="19"/>
    </row>
    <row r="50" s="1" customFormat="1" ht="18" customHeight="1" spans="1:8">
      <c r="A50" s="14"/>
      <c r="B50" s="19"/>
      <c r="C50" s="36" t="s">
        <v>240</v>
      </c>
      <c r="D50" s="37" t="s">
        <v>241</v>
      </c>
      <c r="E50" s="37">
        <v>1</v>
      </c>
      <c r="F50" s="38">
        <v>17.6</v>
      </c>
      <c r="G50" s="18">
        <f t="shared" si="7"/>
        <v>17.6</v>
      </c>
      <c r="H50" s="19"/>
    </row>
    <row r="51" s="1" customFormat="1" ht="18" customHeight="1" spans="1:8">
      <c r="A51" s="14"/>
      <c r="B51" s="19"/>
      <c r="C51" s="36" t="s">
        <v>232</v>
      </c>
      <c r="D51" s="37" t="s">
        <v>233</v>
      </c>
      <c r="E51" s="37">
        <v>1</v>
      </c>
      <c r="F51" s="38">
        <v>8.4</v>
      </c>
      <c r="G51" s="18">
        <f t="shared" si="7"/>
        <v>8.4</v>
      </c>
      <c r="H51" s="19"/>
    </row>
    <row r="52" s="1" customFormat="1" ht="18" customHeight="1" spans="1:8">
      <c r="A52" s="14"/>
      <c r="B52" s="19"/>
      <c r="C52" s="36" t="s">
        <v>242</v>
      </c>
      <c r="D52" s="37" t="s">
        <v>243</v>
      </c>
      <c r="E52" s="37">
        <v>2</v>
      </c>
      <c r="F52" s="38">
        <v>10.64</v>
      </c>
      <c r="G52" s="18">
        <f t="shared" si="7"/>
        <v>21.28</v>
      </c>
      <c r="H52" s="19"/>
    </row>
    <row r="53" s="1" customFormat="1" ht="18" customHeight="1" spans="1:8">
      <c r="A53" s="14"/>
      <c r="B53" s="19"/>
      <c r="C53" s="36" t="s">
        <v>244</v>
      </c>
      <c r="D53" s="37" t="s">
        <v>245</v>
      </c>
      <c r="E53" s="37">
        <v>1</v>
      </c>
      <c r="F53" s="38">
        <v>48</v>
      </c>
      <c r="G53" s="18">
        <f t="shared" si="7"/>
        <v>48</v>
      </c>
      <c r="H53" s="19"/>
    </row>
    <row r="54" s="1" customFormat="1" ht="18" customHeight="1" spans="1:8">
      <c r="A54" s="14"/>
      <c r="B54" s="19"/>
      <c r="C54" s="36" t="s">
        <v>246</v>
      </c>
      <c r="D54" s="37" t="s">
        <v>247</v>
      </c>
      <c r="E54" s="37">
        <v>2</v>
      </c>
      <c r="F54" s="38">
        <v>28.8</v>
      </c>
      <c r="G54" s="18">
        <f t="shared" si="7"/>
        <v>57.6</v>
      </c>
      <c r="H54" s="19"/>
    </row>
    <row r="55" s="1" customFormat="1" ht="18" customHeight="1" spans="1:8">
      <c r="A55" s="39"/>
      <c r="B55" s="39"/>
      <c r="C55" s="39"/>
      <c r="D55" s="39"/>
      <c r="E55" s="39"/>
      <c r="F55" s="39"/>
      <c r="G55" s="40">
        <f>SUM(G48:G54)</f>
        <v>170.56</v>
      </c>
      <c r="H55" s="39"/>
    </row>
  </sheetData>
  <mergeCells count="17">
    <mergeCell ref="A1:H1"/>
    <mergeCell ref="A3:A8"/>
    <mergeCell ref="A9:A14"/>
    <mergeCell ref="A15:A22"/>
    <mergeCell ref="A23:A26"/>
    <mergeCell ref="A27:A32"/>
    <mergeCell ref="A33:A39"/>
    <mergeCell ref="A41:A47"/>
    <mergeCell ref="A48:A54"/>
    <mergeCell ref="B3:B8"/>
    <mergeCell ref="B9:B14"/>
    <mergeCell ref="B15:B22"/>
    <mergeCell ref="B23:B26"/>
    <mergeCell ref="B27:B32"/>
    <mergeCell ref="B33:B39"/>
    <mergeCell ref="B41:B47"/>
    <mergeCell ref="B48:B54"/>
  </mergeCells>
  <printOptions horizontalCentered="1"/>
  <pageMargins left="0.554861111111111" right="0.554861111111111" top="0.60625" bottom="0.60625" header="0.5" footer="0.5"/>
  <pageSetup paperSize="9" scale="83" orientation="portrait"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2"/>
  <sheetViews>
    <sheetView view="pageBreakPreview" zoomScale="130" zoomScaleNormal="100" workbookViewId="0">
      <selection activeCell="B7" sqref="B7"/>
    </sheetView>
  </sheetViews>
  <sheetFormatPr defaultColWidth="9" defaultRowHeight="24.95" customHeight="1" outlineLevelCol="6"/>
  <cols>
    <col min="1" max="1" width="8.25" style="1" customWidth="1"/>
    <col min="2" max="2" width="25.5" style="1" customWidth="1"/>
    <col min="3" max="3" width="7.5" style="1" customWidth="1"/>
    <col min="4" max="4" width="11.6296296296296" style="1" customWidth="1"/>
    <col min="5" max="5" width="11" style="1" customWidth="1"/>
    <col min="6" max="6" width="11.5" style="2" customWidth="1"/>
    <col min="7" max="7" width="9.12962962962963" style="1" customWidth="1"/>
    <col min="8" max="16384" width="9" style="1"/>
  </cols>
  <sheetData>
    <row r="1" s="1" customFormat="1" customHeight="1" spans="1:7">
      <c r="A1" s="3" t="s">
        <v>248</v>
      </c>
      <c r="B1" s="4"/>
      <c r="C1" s="4"/>
      <c r="D1" s="4"/>
      <c r="E1" s="4"/>
      <c r="F1" s="3"/>
      <c r="G1" s="3"/>
    </row>
    <row r="2" s="1" customFormat="1" customHeight="1" spans="1:7">
      <c r="A2" s="5" t="s">
        <v>128</v>
      </c>
      <c r="B2" s="5"/>
      <c r="C2" s="5"/>
      <c r="D2" s="5"/>
      <c r="E2" s="5"/>
      <c r="F2" s="6"/>
      <c r="G2" s="5"/>
    </row>
    <row r="3" s="1" customFormat="1" ht="31" customHeight="1" spans="1:7">
      <c r="A3" s="7" t="s">
        <v>1</v>
      </c>
      <c r="B3" s="7" t="s">
        <v>249</v>
      </c>
      <c r="C3" s="7" t="s">
        <v>18</v>
      </c>
      <c r="D3" s="7" t="s">
        <v>250</v>
      </c>
      <c r="E3" s="7" t="s">
        <v>251</v>
      </c>
      <c r="F3" s="7" t="s">
        <v>252</v>
      </c>
      <c r="G3" s="7" t="s">
        <v>7</v>
      </c>
    </row>
    <row r="4" s="1" customFormat="1" customHeight="1" spans="1:7">
      <c r="A4" s="7">
        <v>1</v>
      </c>
      <c r="B4" s="8" t="s">
        <v>151</v>
      </c>
      <c r="C4" s="8" t="s">
        <v>25</v>
      </c>
      <c r="D4" s="8">
        <v>33.7118523775727</v>
      </c>
      <c r="E4" s="7">
        <v>8</v>
      </c>
      <c r="F4" s="7">
        <v>10</v>
      </c>
      <c r="G4" s="7"/>
    </row>
    <row r="5" s="1" customFormat="1" customHeight="1" spans="1:7">
      <c r="A5" s="7">
        <v>2</v>
      </c>
      <c r="B5" s="8" t="s">
        <v>152</v>
      </c>
      <c r="C5" s="8" t="s">
        <v>25</v>
      </c>
      <c r="D5" s="8">
        <v>95.8126330731015</v>
      </c>
      <c r="E5" s="7">
        <v>8</v>
      </c>
      <c r="F5" s="7">
        <v>10</v>
      </c>
      <c r="G5" s="7"/>
    </row>
    <row r="6" s="1" customFormat="1" ht="33" customHeight="1" spans="1:7">
      <c r="A6" s="7">
        <v>3</v>
      </c>
      <c r="B6" s="8" t="s">
        <v>153</v>
      </c>
      <c r="C6" s="8" t="s">
        <v>25</v>
      </c>
      <c r="D6" s="8">
        <v>165.656493967353</v>
      </c>
      <c r="E6" s="7" t="s">
        <v>142</v>
      </c>
      <c r="F6" s="7">
        <v>10</v>
      </c>
      <c r="G6" s="9" t="s">
        <v>253</v>
      </c>
    </row>
    <row r="7" s="1" customFormat="1" ht="35" customHeight="1" spans="1:7">
      <c r="A7" s="7">
        <v>4</v>
      </c>
      <c r="B7" s="8" t="s">
        <v>154</v>
      </c>
      <c r="C7" s="8" t="s">
        <v>25</v>
      </c>
      <c r="D7" s="8">
        <v>175.656493967353</v>
      </c>
      <c r="E7" s="7" t="s">
        <v>142</v>
      </c>
      <c r="F7" s="7">
        <v>10</v>
      </c>
      <c r="G7" s="10"/>
    </row>
    <row r="8" s="1" customFormat="1" customHeight="1" spans="1:7">
      <c r="A8" s="7">
        <v>5</v>
      </c>
      <c r="B8" s="8" t="s">
        <v>155</v>
      </c>
      <c r="C8" s="8" t="s">
        <v>25</v>
      </c>
      <c r="D8" s="8">
        <v>113.555713271824</v>
      </c>
      <c r="E8" s="7">
        <v>24</v>
      </c>
      <c r="F8" s="7">
        <v>10</v>
      </c>
      <c r="G8" s="7"/>
    </row>
    <row r="9" s="1" customFormat="1" customHeight="1" spans="1:7">
      <c r="A9" s="7">
        <v>6</v>
      </c>
      <c r="B9" s="8" t="s">
        <v>156</v>
      </c>
      <c r="C9" s="8" t="s">
        <v>25</v>
      </c>
      <c r="D9" s="8">
        <v>132.267565649397</v>
      </c>
      <c r="E9" s="7">
        <v>26</v>
      </c>
      <c r="F9" s="7">
        <v>10</v>
      </c>
      <c r="G9" s="7"/>
    </row>
    <row r="10" s="1" customFormat="1" customHeight="1" spans="1:7">
      <c r="A10" s="7">
        <v>7</v>
      </c>
      <c r="B10" s="8" t="s">
        <v>254</v>
      </c>
      <c r="C10" s="8" t="s">
        <v>25</v>
      </c>
      <c r="D10" s="11">
        <v>196.142654364798</v>
      </c>
      <c r="E10" s="12">
        <v>30</v>
      </c>
      <c r="F10" s="12">
        <v>15</v>
      </c>
      <c r="G10" s="12"/>
    </row>
    <row r="11" s="1" customFormat="1" customHeight="1" spans="1:7">
      <c r="A11" s="7">
        <v>8</v>
      </c>
      <c r="B11" s="8" t="s">
        <v>255</v>
      </c>
      <c r="C11" s="8" t="s">
        <v>25</v>
      </c>
      <c r="D11" s="11">
        <v>244.85450674237</v>
      </c>
      <c r="E11" s="7" t="s">
        <v>142</v>
      </c>
      <c r="F11" s="12">
        <v>15</v>
      </c>
      <c r="G11" s="12"/>
    </row>
    <row r="12" s="1" customFormat="1" customHeight="1" spans="1:7">
      <c r="A12" s="7">
        <v>9</v>
      </c>
      <c r="B12" s="8" t="s">
        <v>256</v>
      </c>
      <c r="C12" s="8" t="s">
        <v>25</v>
      </c>
      <c r="D12" s="11">
        <v>81.6181689141235</v>
      </c>
      <c r="E12" s="12">
        <v>10</v>
      </c>
      <c r="F12" s="12">
        <v>10</v>
      </c>
      <c r="G12" s="12"/>
    </row>
  </sheetData>
  <mergeCells count="3">
    <mergeCell ref="A1:G1"/>
    <mergeCell ref="A2:G2"/>
    <mergeCell ref="G6:G7"/>
  </mergeCells>
  <printOptions horizontalCentered="1"/>
  <pageMargins left="0.554861111111111" right="0.554861111111111" top="0.60625" bottom="0.60625"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view="pageBreakPreview" zoomScaleNormal="100" workbookViewId="0">
      <pane ySplit="3" topLeftCell="A12" activePane="bottomLeft" state="frozen"/>
      <selection/>
      <selection pane="bottomLeft" activeCell="H15" sqref="H15"/>
    </sheetView>
  </sheetViews>
  <sheetFormatPr defaultColWidth="9" defaultRowHeight="13.8" outlineLevelCol="7"/>
  <cols>
    <col min="1" max="1" width="7.11111111111111" style="1" customWidth="1"/>
    <col min="2" max="2" width="10.1111111111111" style="1" customWidth="1"/>
    <col min="3" max="3" width="46.2222222222222" style="1" customWidth="1"/>
    <col min="4" max="4" width="5.37962962962963" style="1" customWidth="1"/>
    <col min="5" max="5" width="9.12962962962963" style="1" customWidth="1"/>
    <col min="6" max="6" width="9" style="1"/>
    <col min="7" max="7" width="12" style="1" customWidth="1"/>
    <col min="8" max="8" width="9" style="1"/>
    <col min="9" max="9" width="12.8888888888889" style="1"/>
    <col min="10" max="13" width="9" style="1"/>
    <col min="14" max="14" width="13" style="1"/>
    <col min="15" max="15" width="10.6666666666667" style="1"/>
    <col min="16" max="16384" width="9" style="1"/>
  </cols>
  <sheetData>
    <row r="1" s="1" customFormat="1" ht="17.4" spans="1:8">
      <c r="A1" s="106" t="s">
        <v>15</v>
      </c>
      <c r="B1" s="106"/>
      <c r="C1" s="106"/>
      <c r="D1" s="106"/>
      <c r="E1" s="106"/>
      <c r="F1" s="106"/>
      <c r="G1" s="106"/>
      <c r="H1" s="106"/>
    </row>
    <row r="2" s="1" customFormat="1" spans="1:8">
      <c r="A2" s="107" t="s">
        <v>1</v>
      </c>
      <c r="B2" s="108" t="s">
        <v>16</v>
      </c>
      <c r="C2" s="108" t="s">
        <v>17</v>
      </c>
      <c r="D2" s="107" t="s">
        <v>18</v>
      </c>
      <c r="E2" s="109" t="s">
        <v>19</v>
      </c>
      <c r="F2" s="110" t="s">
        <v>20</v>
      </c>
      <c r="G2" s="110" t="s">
        <v>21</v>
      </c>
      <c r="H2" s="111" t="s">
        <v>7</v>
      </c>
    </row>
    <row r="3" s="1" customFormat="1" spans="1:8">
      <c r="A3" s="108"/>
      <c r="B3" s="108"/>
      <c r="C3" s="108"/>
      <c r="D3" s="107"/>
      <c r="E3" s="109"/>
      <c r="F3" s="110"/>
      <c r="G3" s="110"/>
      <c r="H3" s="111"/>
    </row>
    <row r="4" s="1" customFormat="1" ht="157" customHeight="1" spans="1:8">
      <c r="A4" s="112" t="s">
        <v>22</v>
      </c>
      <c r="B4" s="113" t="s">
        <v>23</v>
      </c>
      <c r="C4" s="114" t="s">
        <v>24</v>
      </c>
      <c r="D4" s="115" t="s">
        <v>25</v>
      </c>
      <c r="E4" s="116">
        <f>(18.4+21.8)*2*2.4+(24.2+18.3)*2*3.9</f>
        <v>524.46</v>
      </c>
      <c r="F4" s="116">
        <v>718.219841918521</v>
      </c>
      <c r="G4" s="116">
        <f>E4*F4</f>
        <v>376677.578292588</v>
      </c>
      <c r="H4" s="117" t="s">
        <v>26</v>
      </c>
    </row>
    <row r="5" s="1" customFormat="1" ht="106" customHeight="1" spans="1:8">
      <c r="A5" s="112" t="s">
        <v>27</v>
      </c>
      <c r="B5" s="113" t="s">
        <v>28</v>
      </c>
      <c r="C5" s="114" t="s">
        <v>29</v>
      </c>
      <c r="D5" s="115" t="s">
        <v>30</v>
      </c>
      <c r="E5" s="117">
        <f>1.2*(4.7+1.4+1.8+2+11.5+73.7+11.5+2+1.8+1.4+4.7+3.5+3.2+6.1+32.1+6.1+3.2+3.5)</f>
        <v>209.04</v>
      </c>
      <c r="F5" s="118">
        <v>497.077999656969</v>
      </c>
      <c r="G5" s="116">
        <f t="shared" ref="G5:G12" si="0">E5*F5</f>
        <v>103909.185048293</v>
      </c>
      <c r="H5" s="117" t="s">
        <v>26</v>
      </c>
    </row>
    <row r="6" s="1" customFormat="1" ht="134" customHeight="1" spans="1:8">
      <c r="A6" s="112" t="s">
        <v>31</v>
      </c>
      <c r="B6" s="113" t="s">
        <v>32</v>
      </c>
      <c r="C6" s="114" t="s">
        <v>33</v>
      </c>
      <c r="D6" s="115" t="s">
        <v>30</v>
      </c>
      <c r="E6" s="117">
        <f>6.81*72.45+224.87-34.71-25.05</f>
        <v>658.4945</v>
      </c>
      <c r="F6" s="118">
        <v>536.527765376059</v>
      </c>
      <c r="G6" s="116">
        <f t="shared" si="0"/>
        <v>353300.582597425</v>
      </c>
      <c r="H6" s="117" t="s">
        <v>26</v>
      </c>
    </row>
    <row r="7" s="1" customFormat="1" ht="136" customHeight="1" spans="1:8">
      <c r="A7" s="112" t="s">
        <v>34</v>
      </c>
      <c r="B7" s="113" t="s">
        <v>32</v>
      </c>
      <c r="C7" s="114" t="s">
        <v>35</v>
      </c>
      <c r="D7" s="115" t="s">
        <v>30</v>
      </c>
      <c r="E7" s="117">
        <f>112.29*2.95+112.29*0.98+26.5*2*0.98+26.5*2*0.96</f>
        <v>544.1197</v>
      </c>
      <c r="F7" s="118">
        <v>572.027414440278</v>
      </c>
      <c r="G7" s="116">
        <f t="shared" si="0"/>
        <v>311251.38513702</v>
      </c>
      <c r="H7" s="117" t="s">
        <v>26</v>
      </c>
    </row>
    <row r="8" s="1" customFormat="1" ht="150" customHeight="1" spans="1:8">
      <c r="A8" s="112" t="s">
        <v>36</v>
      </c>
      <c r="B8" s="113" t="s">
        <v>37</v>
      </c>
      <c r="C8" s="114" t="s">
        <v>38</v>
      </c>
      <c r="D8" s="115" t="s">
        <v>25</v>
      </c>
      <c r="E8" s="117">
        <f>0.98*18.06*2</f>
        <v>35.3976</v>
      </c>
      <c r="F8" s="118">
        <v>585.12711102273</v>
      </c>
      <c r="G8" s="116">
        <f t="shared" si="0"/>
        <v>20712.0954251382</v>
      </c>
      <c r="H8" s="117" t="s">
        <v>26</v>
      </c>
    </row>
    <row r="9" s="1" customFormat="1" ht="138" customHeight="1" spans="1:8">
      <c r="A9" s="112" t="s">
        <v>39</v>
      </c>
      <c r="B9" s="113" t="s">
        <v>40</v>
      </c>
      <c r="C9" s="114" t="s">
        <v>41</v>
      </c>
      <c r="D9" s="115" t="s">
        <v>25</v>
      </c>
      <c r="E9" s="117">
        <f>(0.7+0.77)*32.24*2+111.02*2*2</f>
        <v>538.8656</v>
      </c>
      <c r="F9" s="118">
        <v>579.008426820437</v>
      </c>
      <c r="G9" s="116">
        <f t="shared" si="0"/>
        <v>312007.723323651</v>
      </c>
      <c r="H9" s="117" t="s">
        <v>26</v>
      </c>
    </row>
    <row r="10" s="1" customFormat="1" ht="157" customHeight="1" spans="1:8">
      <c r="A10" s="112" t="s">
        <v>42</v>
      </c>
      <c r="B10" s="119" t="s">
        <v>43</v>
      </c>
      <c r="C10" s="114" t="s">
        <v>44</v>
      </c>
      <c r="D10" s="120" t="s">
        <v>25</v>
      </c>
      <c r="E10" s="121">
        <f>32.24*3.3*2</f>
        <v>212.784</v>
      </c>
      <c r="F10" s="118">
        <v>734.740801922799</v>
      </c>
      <c r="G10" s="116">
        <f t="shared" si="0"/>
        <v>156341.086796341</v>
      </c>
      <c r="H10" s="121" t="s">
        <v>26</v>
      </c>
    </row>
    <row r="11" s="1" customFormat="1" ht="101" customHeight="1" spans="1:8">
      <c r="A11" s="112" t="s">
        <v>45</v>
      </c>
      <c r="B11" s="119" t="s">
        <v>46</v>
      </c>
      <c r="C11" s="114" t="s">
        <v>47</v>
      </c>
      <c r="D11" s="120" t="s">
        <v>25</v>
      </c>
      <c r="E11" s="121">
        <f>91.56+121.1+75.99+36.43+57.64+133.34</f>
        <v>516.06</v>
      </c>
      <c r="F11" s="118">
        <v>548.970467253853</v>
      </c>
      <c r="G11" s="116">
        <f t="shared" si="0"/>
        <v>283301.699331023</v>
      </c>
      <c r="H11" s="121" t="s">
        <v>26</v>
      </c>
    </row>
    <row r="12" s="1" customFormat="1" ht="165" customHeight="1" spans="1:8">
      <c r="A12" s="112" t="s">
        <v>48</v>
      </c>
      <c r="B12" s="113" t="s">
        <v>49</v>
      </c>
      <c r="C12" s="114" t="s">
        <v>44</v>
      </c>
      <c r="D12" s="115" t="s">
        <v>30</v>
      </c>
      <c r="E12" s="117">
        <f>32.21*2</f>
        <v>64.42</v>
      </c>
      <c r="F12" s="118">
        <v>728.657290656588</v>
      </c>
      <c r="G12" s="116">
        <f t="shared" si="0"/>
        <v>46940.1026640974</v>
      </c>
      <c r="H12" s="117" t="s">
        <v>26</v>
      </c>
    </row>
    <row r="13" s="1" customFormat="1" ht="165" customHeight="1" spans="1:8">
      <c r="A13" s="112" t="s">
        <v>50</v>
      </c>
      <c r="B13" s="122" t="s">
        <v>51</v>
      </c>
      <c r="C13" s="123" t="s">
        <v>52</v>
      </c>
      <c r="D13" s="115" t="s">
        <v>30</v>
      </c>
      <c r="E13" s="117">
        <f>(1.05+4.05)*7.7*2</f>
        <v>78.54</v>
      </c>
      <c r="F13" s="118">
        <v>586.049476628223</v>
      </c>
      <c r="G13" s="116">
        <f>F13*E13</f>
        <v>46028.3258943806</v>
      </c>
      <c r="H13" s="117" t="s">
        <v>53</v>
      </c>
    </row>
    <row r="14" s="1" customFormat="1" ht="30" customHeight="1" spans="1:8">
      <c r="A14" s="112" t="s">
        <v>54</v>
      </c>
      <c r="B14" s="124" t="s">
        <v>55</v>
      </c>
      <c r="C14" s="124"/>
      <c r="D14" s="124"/>
      <c r="E14" s="117">
        <f>SUM(E4:E13)</f>
        <v>3382.1814</v>
      </c>
      <c r="F14" s="118">
        <f>G14/E14</f>
        <v>594.429903880956</v>
      </c>
      <c r="G14" s="116">
        <f>SUM(G4:G13)</f>
        <v>2010469.76450996</v>
      </c>
      <c r="H14" s="39"/>
    </row>
  </sheetData>
  <mergeCells count="10">
    <mergeCell ref="A1:H1"/>
    <mergeCell ref="B14:D14"/>
    <mergeCell ref="A2:A3"/>
    <mergeCell ref="B2:B3"/>
    <mergeCell ref="C2:C3"/>
    <mergeCell ref="D2:D3"/>
    <mergeCell ref="E2:E3"/>
    <mergeCell ref="F2:F3"/>
    <mergeCell ref="G2:G3"/>
    <mergeCell ref="H2:H3"/>
  </mergeCells>
  <printOptions horizontalCentered="1"/>
  <pageMargins left="0.393055555555556" right="0.393055555555556" top="0.409027777777778" bottom="0.409027777777778" header="0.5" footer="0.5"/>
  <pageSetup paperSize="9" scale="86"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workbookViewId="0">
      <selection activeCell="A1" sqref="$A1:$XFD1048576"/>
    </sheetView>
  </sheetViews>
  <sheetFormatPr defaultColWidth="9" defaultRowHeight="13.8"/>
  <cols>
    <col min="1" max="1" width="8.12962962962963" style="1" customWidth="1"/>
    <col min="2" max="2" width="19.6296296296296" style="1" customWidth="1"/>
    <col min="3" max="3" width="18.7777777777778" style="1" customWidth="1"/>
    <col min="4" max="4" width="7.75" style="1" customWidth="1"/>
    <col min="5" max="16384" width="9" style="1"/>
  </cols>
  <sheetData>
    <row r="1" s="1" customFormat="1" ht="31" customHeight="1" spans="1:10">
      <c r="A1" s="60" t="s">
        <v>56</v>
      </c>
      <c r="B1" s="60"/>
      <c r="C1" s="60"/>
      <c r="D1" s="60"/>
      <c r="E1" s="60"/>
      <c r="F1" s="60"/>
      <c r="G1" s="60"/>
      <c r="H1" s="60"/>
      <c r="I1" s="60"/>
      <c r="J1" s="60"/>
    </row>
    <row r="2" s="1" customFormat="1" ht="27" customHeight="1" spans="1:10">
      <c r="A2" s="61" t="s">
        <v>57</v>
      </c>
      <c r="B2" s="62" t="s">
        <v>58</v>
      </c>
      <c r="C2" s="62"/>
      <c r="D2" s="62"/>
      <c r="E2" s="62"/>
      <c r="F2" s="62"/>
      <c r="G2" s="62"/>
      <c r="H2" s="62"/>
      <c r="I2" s="62"/>
      <c r="J2" s="62"/>
    </row>
    <row r="3" s="1" customFormat="1" ht="26" customHeight="1" spans="1:10">
      <c r="A3" s="63" t="s">
        <v>1</v>
      </c>
      <c r="B3" s="64" t="s">
        <v>2</v>
      </c>
      <c r="C3" s="65" t="s">
        <v>59</v>
      </c>
      <c r="D3" s="66" t="s">
        <v>18</v>
      </c>
      <c r="E3" s="66" t="s">
        <v>60</v>
      </c>
      <c r="F3" s="66" t="s">
        <v>61</v>
      </c>
      <c r="G3" s="65" t="s">
        <v>62</v>
      </c>
      <c r="H3" s="65" t="s">
        <v>63</v>
      </c>
      <c r="I3" s="65" t="s">
        <v>64</v>
      </c>
      <c r="J3" s="97" t="s">
        <v>7</v>
      </c>
    </row>
    <row r="4" s="1" customFormat="1" ht="26" customHeight="1" spans="1:10">
      <c r="A4" s="67" t="s">
        <v>11</v>
      </c>
      <c r="B4" s="68" t="s">
        <v>65</v>
      </c>
      <c r="C4" s="69"/>
      <c r="D4" s="70" t="s">
        <v>66</v>
      </c>
      <c r="E4" s="71">
        <f>SUM(I5:I16)</f>
        <v>419.954770562931</v>
      </c>
      <c r="F4" s="72"/>
      <c r="G4" s="72"/>
      <c r="H4" s="72"/>
      <c r="I4" s="72"/>
      <c r="J4" s="98"/>
    </row>
    <row r="5" s="1" customFormat="1" ht="26" customHeight="1" spans="1:10">
      <c r="A5" s="73"/>
      <c r="B5" s="74" t="s">
        <v>67</v>
      </c>
      <c r="C5" s="75" t="s">
        <v>68</v>
      </c>
      <c r="D5" s="76" t="s">
        <v>69</v>
      </c>
      <c r="E5" s="69">
        <v>1</v>
      </c>
      <c r="F5" s="77">
        <v>0.005</v>
      </c>
      <c r="G5" s="69">
        <v>1.005</v>
      </c>
      <c r="H5" s="69">
        <v>125.97586941093</v>
      </c>
      <c r="I5" s="69">
        <f t="shared" ref="I5:I16" si="0">H5*G5</f>
        <v>126.605748757985</v>
      </c>
      <c r="J5" s="99"/>
    </row>
    <row r="6" s="1" customFormat="1" ht="26" customHeight="1" spans="1:10">
      <c r="A6" s="73"/>
      <c r="B6" s="74" t="s">
        <v>70</v>
      </c>
      <c r="C6" s="75" t="s">
        <v>71</v>
      </c>
      <c r="D6" s="76" t="s">
        <v>72</v>
      </c>
      <c r="E6" s="69">
        <v>7.38866576670499</v>
      </c>
      <c r="F6" s="77">
        <v>0.1</v>
      </c>
      <c r="G6" s="69">
        <v>8.12753234337549</v>
      </c>
      <c r="H6" s="69">
        <v>22.4893541518808</v>
      </c>
      <c r="I6" s="69">
        <f t="shared" si="0"/>
        <v>182.782953251037</v>
      </c>
      <c r="J6" s="99"/>
    </row>
    <row r="7" s="1" customFormat="1" ht="26" customHeight="1" spans="1:10">
      <c r="A7" s="73"/>
      <c r="B7" s="74" t="s">
        <v>73</v>
      </c>
      <c r="C7" s="75" t="s">
        <v>71</v>
      </c>
      <c r="D7" s="76" t="s">
        <v>72</v>
      </c>
      <c r="E7" s="69">
        <v>0.442117785843296</v>
      </c>
      <c r="F7" s="77">
        <v>0.1</v>
      </c>
      <c r="G7" s="69">
        <v>0.486329564427625</v>
      </c>
      <c r="H7" s="69">
        <v>21.7796309439319</v>
      </c>
      <c r="I7" s="69">
        <f t="shared" si="0"/>
        <v>10.5920784303568</v>
      </c>
      <c r="J7" s="99"/>
    </row>
    <row r="8" s="1" customFormat="1" ht="26" customHeight="1" spans="1:10">
      <c r="A8" s="73"/>
      <c r="B8" s="74" t="s">
        <v>74</v>
      </c>
      <c r="C8" s="75">
        <v>0</v>
      </c>
      <c r="D8" s="76" t="s">
        <v>69</v>
      </c>
      <c r="E8" s="69">
        <v>0.0866319084888621</v>
      </c>
      <c r="F8" s="77">
        <v>0.005</v>
      </c>
      <c r="G8" s="69">
        <v>0.0870650680313064</v>
      </c>
      <c r="H8" s="69">
        <v>190.738112136267</v>
      </c>
      <c r="I8" s="69">
        <f t="shared" si="0"/>
        <v>16.606626709307</v>
      </c>
      <c r="J8" s="99"/>
    </row>
    <row r="9" s="1" customFormat="1" ht="26" customHeight="1" spans="1:10">
      <c r="A9" s="73"/>
      <c r="B9" s="74" t="s">
        <v>75</v>
      </c>
      <c r="C9" s="75" t="s">
        <v>76</v>
      </c>
      <c r="D9" s="76" t="s">
        <v>77</v>
      </c>
      <c r="E9" s="69">
        <v>0.6</v>
      </c>
      <c r="F9" s="77">
        <v>0.05</v>
      </c>
      <c r="G9" s="69">
        <v>0.63</v>
      </c>
      <c r="H9" s="69">
        <v>13.3073101490419</v>
      </c>
      <c r="I9" s="69">
        <f t="shared" si="0"/>
        <v>8.3836053938964</v>
      </c>
      <c r="J9" s="99"/>
    </row>
    <row r="10" s="1" customFormat="1" ht="26" customHeight="1" spans="1:10">
      <c r="A10" s="73"/>
      <c r="B10" s="74" t="s">
        <v>78</v>
      </c>
      <c r="C10" s="75">
        <v>0</v>
      </c>
      <c r="D10" s="76" t="s">
        <v>79</v>
      </c>
      <c r="E10" s="69">
        <v>1.57896849287578</v>
      </c>
      <c r="F10" s="77">
        <v>0</v>
      </c>
      <c r="G10" s="69">
        <v>1.57896849287578</v>
      </c>
      <c r="H10" s="69">
        <v>17</v>
      </c>
      <c r="I10" s="69">
        <f t="shared" si="0"/>
        <v>26.8424643788883</v>
      </c>
      <c r="J10" s="99"/>
    </row>
    <row r="11" s="1" customFormat="1" ht="26" customHeight="1" spans="1:10">
      <c r="A11" s="73"/>
      <c r="B11" s="74" t="s">
        <v>80</v>
      </c>
      <c r="C11" s="75">
        <v>0</v>
      </c>
      <c r="D11" s="76" t="s">
        <v>79</v>
      </c>
      <c r="E11" s="69">
        <v>1.91450933172787</v>
      </c>
      <c r="F11" s="77">
        <v>0.05</v>
      </c>
      <c r="G11" s="69">
        <v>2.01023479831426</v>
      </c>
      <c r="H11" s="69">
        <v>1.06458481192335</v>
      </c>
      <c r="I11" s="69">
        <f t="shared" si="0"/>
        <v>2.14006543468516</v>
      </c>
      <c r="J11" s="99"/>
    </row>
    <row r="12" s="1" customFormat="1" ht="26" customHeight="1" spans="1:10">
      <c r="A12" s="73"/>
      <c r="B12" s="74" t="s">
        <v>81</v>
      </c>
      <c r="C12" s="75">
        <v>0</v>
      </c>
      <c r="D12" s="76" t="s">
        <v>69</v>
      </c>
      <c r="E12" s="69">
        <v>0.0668498254063817</v>
      </c>
      <c r="F12" s="77">
        <v>0.005</v>
      </c>
      <c r="G12" s="69">
        <v>0.0671840745334136</v>
      </c>
      <c r="H12" s="69">
        <v>62.1007806955287</v>
      </c>
      <c r="I12" s="69">
        <f t="shared" si="0"/>
        <v>4.17218347883157</v>
      </c>
      <c r="J12" s="99"/>
    </row>
    <row r="13" s="1" customFormat="1" ht="26" customHeight="1" spans="1:10">
      <c r="A13" s="73"/>
      <c r="B13" s="74" t="s">
        <v>82</v>
      </c>
      <c r="C13" s="75">
        <v>0</v>
      </c>
      <c r="D13" s="76" t="s">
        <v>83</v>
      </c>
      <c r="E13" s="69">
        <v>0.602046959662854</v>
      </c>
      <c r="F13" s="77">
        <v>0</v>
      </c>
      <c r="G13" s="69">
        <v>0.602046959662854</v>
      </c>
      <c r="H13" s="69">
        <v>23</v>
      </c>
      <c r="I13" s="69">
        <f t="shared" si="0"/>
        <v>13.8470800722456</v>
      </c>
      <c r="J13" s="99"/>
    </row>
    <row r="14" s="1" customFormat="1" ht="26" customHeight="1" spans="1:10">
      <c r="A14" s="73"/>
      <c r="B14" s="74" t="s">
        <v>84</v>
      </c>
      <c r="C14" s="75">
        <v>0</v>
      </c>
      <c r="D14" s="76" t="s">
        <v>85</v>
      </c>
      <c r="E14" s="69">
        <v>2.40818783865141</v>
      </c>
      <c r="F14" s="77">
        <v>0</v>
      </c>
      <c r="G14" s="69">
        <v>2.40818783865141</v>
      </c>
      <c r="H14" s="69">
        <v>2.5</v>
      </c>
      <c r="I14" s="69">
        <f t="shared" si="0"/>
        <v>6.02046959662852</v>
      </c>
      <c r="J14" s="99"/>
    </row>
    <row r="15" s="1" customFormat="1" ht="26" customHeight="1" spans="1:10">
      <c r="A15" s="73"/>
      <c r="B15" s="78" t="s">
        <v>86</v>
      </c>
      <c r="C15" s="75">
        <v>0</v>
      </c>
      <c r="D15" s="76" t="s">
        <v>79</v>
      </c>
      <c r="E15" s="69">
        <v>0.957254665863937</v>
      </c>
      <c r="F15" s="77">
        <v>0.02</v>
      </c>
      <c r="G15" s="69">
        <v>0.976399759181216</v>
      </c>
      <c r="H15" s="69">
        <v>10.2022711142654</v>
      </c>
      <c r="I15" s="69">
        <f t="shared" si="0"/>
        <v>9.96149505907021</v>
      </c>
      <c r="J15" s="99"/>
    </row>
    <row r="16" s="1" customFormat="1" ht="26" customHeight="1" spans="1:10">
      <c r="A16" s="79"/>
      <c r="B16" s="74" t="s">
        <v>87</v>
      </c>
      <c r="C16" s="75" t="s">
        <v>88</v>
      </c>
      <c r="D16" s="76" t="s">
        <v>66</v>
      </c>
      <c r="E16" s="69">
        <v>1</v>
      </c>
      <c r="F16" s="77">
        <v>0</v>
      </c>
      <c r="G16" s="69">
        <v>1</v>
      </c>
      <c r="H16" s="69">
        <v>12</v>
      </c>
      <c r="I16" s="69">
        <f t="shared" si="0"/>
        <v>12</v>
      </c>
      <c r="J16" s="99"/>
    </row>
    <row r="17" s="1" customFormat="1" ht="26" customHeight="1" spans="1:10">
      <c r="A17" s="80" t="s">
        <v>89</v>
      </c>
      <c r="B17" s="68" t="s">
        <v>90</v>
      </c>
      <c r="C17" s="81"/>
      <c r="D17" s="82" t="s">
        <v>66</v>
      </c>
      <c r="E17" s="83">
        <v>170</v>
      </c>
      <c r="F17" s="84"/>
      <c r="G17" s="84"/>
      <c r="H17" s="84"/>
      <c r="I17" s="84"/>
      <c r="J17" s="100"/>
    </row>
    <row r="18" s="1" customFormat="1" ht="26" customHeight="1" spans="1:10">
      <c r="A18" s="80" t="s">
        <v>91</v>
      </c>
      <c r="B18" s="85" t="s">
        <v>92</v>
      </c>
      <c r="C18" s="86"/>
      <c r="D18" s="70" t="s">
        <v>66</v>
      </c>
      <c r="E18" s="83">
        <v>2</v>
      </c>
      <c r="F18" s="84"/>
      <c r="G18" s="84"/>
      <c r="H18" s="84"/>
      <c r="I18" s="84"/>
      <c r="J18" s="100"/>
    </row>
    <row r="19" s="1" customFormat="1" ht="26" customHeight="1" spans="1:10">
      <c r="A19" s="80" t="s">
        <v>93</v>
      </c>
      <c r="B19" s="85" t="s">
        <v>94</v>
      </c>
      <c r="C19" s="86"/>
      <c r="D19" s="70" t="s">
        <v>66</v>
      </c>
      <c r="E19" s="87">
        <f>E18+E17+E4</f>
        <v>591.954770562931</v>
      </c>
      <c r="F19" s="87"/>
      <c r="G19" s="87"/>
      <c r="H19" s="87"/>
      <c r="I19" s="87"/>
      <c r="J19" s="101"/>
    </row>
    <row r="20" s="1" customFormat="1" ht="26" customHeight="1" spans="1:10">
      <c r="A20" s="80" t="s">
        <v>95</v>
      </c>
      <c r="B20" s="85" t="s">
        <v>96</v>
      </c>
      <c r="C20" s="86"/>
      <c r="D20" s="70" t="s">
        <v>66</v>
      </c>
      <c r="E20" s="88">
        <f>E19*0.03</f>
        <v>17.7586431168879</v>
      </c>
      <c r="F20" s="88"/>
      <c r="G20" s="89"/>
      <c r="H20" s="89"/>
      <c r="I20" s="88"/>
      <c r="J20" s="102"/>
    </row>
    <row r="21" s="1" customFormat="1" ht="26" customHeight="1" spans="1:10">
      <c r="A21" s="80" t="s">
        <v>97</v>
      </c>
      <c r="B21" s="85" t="s">
        <v>98</v>
      </c>
      <c r="C21" s="86"/>
      <c r="D21" s="70" t="s">
        <v>66</v>
      </c>
      <c r="E21" s="88">
        <f>(E19+E20)*0.07</f>
        <v>42.6799389575874</v>
      </c>
      <c r="F21" s="88"/>
      <c r="G21" s="89"/>
      <c r="H21" s="89"/>
      <c r="I21" s="88"/>
      <c r="J21" s="102"/>
    </row>
    <row r="22" s="1" customFormat="1" ht="26" customHeight="1" spans="1:10">
      <c r="A22" s="80" t="s">
        <v>99</v>
      </c>
      <c r="B22" s="85" t="s">
        <v>100</v>
      </c>
      <c r="C22" s="86"/>
      <c r="D22" s="82" t="s">
        <v>66</v>
      </c>
      <c r="E22" s="88">
        <f>(E19+E20+E21)*0.01</f>
        <v>6.52393352637407</v>
      </c>
      <c r="F22" s="88"/>
      <c r="G22" s="89"/>
      <c r="H22" s="89"/>
      <c r="I22" s="88"/>
      <c r="J22" s="102"/>
    </row>
    <row r="23" s="1" customFormat="1" ht="26" customHeight="1" spans="1:10">
      <c r="A23" s="80" t="s">
        <v>101</v>
      </c>
      <c r="B23" s="85" t="s">
        <v>102</v>
      </c>
      <c r="C23" s="86"/>
      <c r="D23" s="82" t="s">
        <v>66</v>
      </c>
      <c r="E23" s="88">
        <f>(E19+E20+E21+E22)*0.09</f>
        <v>59.3025557547403</v>
      </c>
      <c r="F23" s="88"/>
      <c r="G23" s="89"/>
      <c r="H23" s="89"/>
      <c r="I23" s="88"/>
      <c r="J23" s="102"/>
    </row>
    <row r="24" s="1" customFormat="1" ht="26" customHeight="1" spans="1:10">
      <c r="A24" s="90" t="s">
        <v>103</v>
      </c>
      <c r="B24" s="91" t="s">
        <v>104</v>
      </c>
      <c r="C24" s="92"/>
      <c r="D24" s="93" t="s">
        <v>66</v>
      </c>
      <c r="E24" s="94">
        <f>E23+E22+E21+E20+E19</f>
        <v>718.219841918521</v>
      </c>
      <c r="F24" s="94"/>
      <c r="G24" s="95"/>
      <c r="H24" s="95"/>
      <c r="I24" s="94"/>
      <c r="J24" s="103"/>
    </row>
    <row r="25" s="1" customFormat="1" ht="20" customHeight="1" spans="1:10">
      <c r="A25" s="96" t="s">
        <v>105</v>
      </c>
      <c r="B25" s="96"/>
      <c r="C25" s="96"/>
      <c r="D25" s="96"/>
      <c r="E25" s="96"/>
      <c r="F25" s="96"/>
      <c r="G25" s="96"/>
      <c r="H25" s="96"/>
      <c r="I25" s="96"/>
      <c r="J25" s="96"/>
    </row>
  </sheetData>
  <mergeCells count="20">
    <mergeCell ref="A1:J1"/>
    <mergeCell ref="B2:J2"/>
    <mergeCell ref="E4:J4"/>
    <mergeCell ref="E17:J17"/>
    <mergeCell ref="B18:C18"/>
    <mergeCell ref="E18:J18"/>
    <mergeCell ref="B19:C19"/>
    <mergeCell ref="E19:J19"/>
    <mergeCell ref="B20:C20"/>
    <mergeCell ref="E20:J20"/>
    <mergeCell ref="B21:C21"/>
    <mergeCell ref="E21:J21"/>
    <mergeCell ref="B22:C22"/>
    <mergeCell ref="E22:J22"/>
    <mergeCell ref="B23:C23"/>
    <mergeCell ref="E23:J23"/>
    <mergeCell ref="B24:C24"/>
    <mergeCell ref="E24:J24"/>
    <mergeCell ref="A25:J25"/>
    <mergeCell ref="A4:A1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A1" sqref="$A1:$XFD1048576"/>
    </sheetView>
  </sheetViews>
  <sheetFormatPr defaultColWidth="9" defaultRowHeight="13.8"/>
  <cols>
    <col min="1" max="1" width="8.12962962962963" style="1" customWidth="1"/>
    <col min="2" max="2" width="19.6296296296296" style="1" customWidth="1"/>
    <col min="3" max="3" width="18.7777777777778" style="1" customWidth="1"/>
    <col min="4" max="4" width="7.75" style="1" customWidth="1"/>
    <col min="5" max="16384" width="9" style="1"/>
  </cols>
  <sheetData>
    <row r="1" s="1" customFormat="1" ht="31" customHeight="1" spans="1:10">
      <c r="A1" s="60" t="s">
        <v>106</v>
      </c>
      <c r="B1" s="60"/>
      <c r="C1" s="60"/>
      <c r="D1" s="60"/>
      <c r="E1" s="60"/>
      <c r="F1" s="60"/>
      <c r="G1" s="60"/>
      <c r="H1" s="60"/>
      <c r="I1" s="60"/>
      <c r="J1" s="60"/>
    </row>
    <row r="2" s="1" customFormat="1" ht="27" customHeight="1" spans="1:10">
      <c r="A2" s="61" t="s">
        <v>57</v>
      </c>
      <c r="B2" s="62" t="s">
        <v>58</v>
      </c>
      <c r="C2" s="62"/>
      <c r="D2" s="62"/>
      <c r="E2" s="62"/>
      <c r="F2" s="62"/>
      <c r="G2" s="62"/>
      <c r="H2" s="62"/>
      <c r="I2" s="62"/>
      <c r="J2" s="62"/>
    </row>
    <row r="3" s="1" customFormat="1" ht="26" customHeight="1" spans="1:10">
      <c r="A3" s="63" t="s">
        <v>1</v>
      </c>
      <c r="B3" s="64" t="s">
        <v>2</v>
      </c>
      <c r="C3" s="65" t="s">
        <v>59</v>
      </c>
      <c r="D3" s="66" t="s">
        <v>18</v>
      </c>
      <c r="E3" s="66" t="s">
        <v>60</v>
      </c>
      <c r="F3" s="66" t="s">
        <v>61</v>
      </c>
      <c r="G3" s="65" t="s">
        <v>62</v>
      </c>
      <c r="H3" s="65" t="s">
        <v>63</v>
      </c>
      <c r="I3" s="65" t="s">
        <v>64</v>
      </c>
      <c r="J3" s="97" t="s">
        <v>7</v>
      </c>
    </row>
    <row r="4" s="1" customFormat="1" ht="26" customHeight="1" spans="1:10">
      <c r="A4" s="67" t="s">
        <v>11</v>
      </c>
      <c r="B4" s="68" t="s">
        <v>65</v>
      </c>
      <c r="C4" s="69"/>
      <c r="D4" s="70" t="s">
        <v>66</v>
      </c>
      <c r="E4" s="71">
        <f>SUM(I5:I13)</f>
        <v>312.690287103211</v>
      </c>
      <c r="F4" s="72"/>
      <c r="G4" s="72"/>
      <c r="H4" s="72"/>
      <c r="I4" s="72"/>
      <c r="J4" s="98"/>
    </row>
    <row r="5" s="1" customFormat="1" ht="26" customHeight="1" spans="1:10">
      <c r="A5" s="73"/>
      <c r="B5" s="74" t="s">
        <v>67</v>
      </c>
      <c r="C5" s="75" t="s">
        <v>68</v>
      </c>
      <c r="D5" s="76" t="s">
        <v>69</v>
      </c>
      <c r="E5" s="69">
        <v>1.2</v>
      </c>
      <c r="F5" s="77">
        <v>0.005</v>
      </c>
      <c r="G5" s="69">
        <v>1.206</v>
      </c>
      <c r="H5" s="69">
        <v>125.97586941093</v>
      </c>
      <c r="I5" s="69">
        <f t="shared" ref="I5:I13" si="0">H5*G5</f>
        <v>151.926898509582</v>
      </c>
      <c r="J5" s="99"/>
    </row>
    <row r="6" s="1" customFormat="1" ht="26" customHeight="1" spans="1:10">
      <c r="A6" s="73"/>
      <c r="B6" s="74" t="s">
        <v>70</v>
      </c>
      <c r="C6" s="75" t="s">
        <v>71</v>
      </c>
      <c r="D6" s="76" t="s">
        <v>72</v>
      </c>
      <c r="E6" s="69">
        <v>2.4503278</v>
      </c>
      <c r="F6" s="77">
        <v>0.1</v>
      </c>
      <c r="G6" s="69">
        <v>2.69536058</v>
      </c>
      <c r="H6" s="69">
        <v>22.4893541518808</v>
      </c>
      <c r="I6" s="69">
        <f t="shared" si="0"/>
        <v>60.6169186506388</v>
      </c>
      <c r="J6" s="99"/>
    </row>
    <row r="7" s="1" customFormat="1" ht="26" customHeight="1" spans="1:10">
      <c r="A7" s="73"/>
      <c r="B7" s="74" t="s">
        <v>73</v>
      </c>
      <c r="C7" s="75" t="s">
        <v>71</v>
      </c>
      <c r="D7" s="76" t="s">
        <v>72</v>
      </c>
      <c r="E7" s="69">
        <v>0.0209824695652173</v>
      </c>
      <c r="F7" s="77">
        <v>0.1</v>
      </c>
      <c r="G7" s="69">
        <v>0.0230807165217391</v>
      </c>
      <c r="H7" s="69">
        <v>21.7796309439319</v>
      </c>
      <c r="I7" s="69">
        <f t="shared" si="0"/>
        <v>0.502689487764989</v>
      </c>
      <c r="J7" s="99"/>
    </row>
    <row r="8" s="1" customFormat="1" ht="26" customHeight="1" spans="1:10">
      <c r="A8" s="73"/>
      <c r="B8" s="74" t="s">
        <v>107</v>
      </c>
      <c r="C8" s="75">
        <v>0</v>
      </c>
      <c r="D8" s="76" t="s">
        <v>69</v>
      </c>
      <c r="E8" s="69">
        <v>8.95443065217391</v>
      </c>
      <c r="F8" s="77">
        <v>0.06</v>
      </c>
      <c r="G8" s="69">
        <v>9.49169649130435</v>
      </c>
      <c r="H8" s="69">
        <v>4.34705464868701</v>
      </c>
      <c r="I8" s="69">
        <f t="shared" si="0"/>
        <v>41.2609233564508</v>
      </c>
      <c r="J8" s="99"/>
    </row>
    <row r="9" s="1" customFormat="1" ht="26" customHeight="1" spans="1:10">
      <c r="A9" s="73"/>
      <c r="B9" s="78" t="s">
        <v>108</v>
      </c>
      <c r="C9" s="75">
        <v>0</v>
      </c>
      <c r="D9" s="76" t="s">
        <v>69</v>
      </c>
      <c r="E9" s="69">
        <v>0.222782608695652</v>
      </c>
      <c r="F9" s="77">
        <v>0.03</v>
      </c>
      <c r="G9" s="69">
        <v>0.229466086956521</v>
      </c>
      <c r="H9" s="69">
        <v>75.4080908445706</v>
      </c>
      <c r="I9" s="69">
        <f t="shared" si="0"/>
        <v>17.3035995309655</v>
      </c>
      <c r="J9" s="99"/>
    </row>
    <row r="10" s="1" customFormat="1" ht="26" customHeight="1" spans="1:10">
      <c r="A10" s="73"/>
      <c r="B10" s="74" t="s">
        <v>75</v>
      </c>
      <c r="C10" s="75" t="s">
        <v>76</v>
      </c>
      <c r="D10" s="76" t="s">
        <v>77</v>
      </c>
      <c r="E10" s="69">
        <v>0.6</v>
      </c>
      <c r="F10" s="77">
        <v>0.05</v>
      </c>
      <c r="G10" s="69">
        <v>0.63</v>
      </c>
      <c r="H10" s="69">
        <v>13.3073101490419</v>
      </c>
      <c r="I10" s="69">
        <f t="shared" si="0"/>
        <v>8.3836053938964</v>
      </c>
      <c r="J10" s="99"/>
    </row>
    <row r="11" s="1" customFormat="1" ht="26" customHeight="1" spans="1:10">
      <c r="A11" s="73"/>
      <c r="B11" s="74" t="s">
        <v>82</v>
      </c>
      <c r="C11" s="75">
        <v>0</v>
      </c>
      <c r="D11" s="76" t="s">
        <v>83</v>
      </c>
      <c r="E11" s="69">
        <v>0.869565217391304</v>
      </c>
      <c r="F11" s="77">
        <v>0</v>
      </c>
      <c r="G11" s="69">
        <v>0.869565217391304</v>
      </c>
      <c r="H11" s="69">
        <v>23</v>
      </c>
      <c r="I11" s="69">
        <f t="shared" si="0"/>
        <v>20</v>
      </c>
      <c r="J11" s="99"/>
    </row>
    <row r="12" s="1" customFormat="1" ht="26" customHeight="1" spans="1:10">
      <c r="A12" s="73"/>
      <c r="B12" s="74" t="s">
        <v>84</v>
      </c>
      <c r="C12" s="75">
        <v>0</v>
      </c>
      <c r="D12" s="76" t="s">
        <v>85</v>
      </c>
      <c r="E12" s="69">
        <v>3.47826086956522</v>
      </c>
      <c r="F12" s="77">
        <v>0</v>
      </c>
      <c r="G12" s="69">
        <v>3.47826086956522</v>
      </c>
      <c r="H12" s="69">
        <v>2.5</v>
      </c>
      <c r="I12" s="69">
        <f t="shared" si="0"/>
        <v>8.69565217391305</v>
      </c>
      <c r="J12" s="99"/>
    </row>
    <row r="13" s="1" customFormat="1" ht="26" customHeight="1" spans="1:10">
      <c r="A13" s="79"/>
      <c r="B13" s="74" t="s">
        <v>109</v>
      </c>
      <c r="C13" s="75" t="s">
        <v>88</v>
      </c>
      <c r="D13" s="76" t="s">
        <v>66</v>
      </c>
      <c r="E13" s="69">
        <v>1</v>
      </c>
      <c r="F13" s="77">
        <v>0</v>
      </c>
      <c r="G13" s="69">
        <v>1</v>
      </c>
      <c r="H13" s="69">
        <v>4</v>
      </c>
      <c r="I13" s="69">
        <f t="shared" si="0"/>
        <v>4</v>
      </c>
      <c r="J13" s="99"/>
    </row>
    <row r="14" s="1" customFormat="1" ht="26" customHeight="1" spans="1:10">
      <c r="A14" s="80" t="s">
        <v>89</v>
      </c>
      <c r="B14" s="68" t="s">
        <v>90</v>
      </c>
      <c r="C14" s="81"/>
      <c r="D14" s="82" t="s">
        <v>66</v>
      </c>
      <c r="E14" s="83">
        <v>95</v>
      </c>
      <c r="F14" s="84"/>
      <c r="G14" s="84"/>
      <c r="H14" s="84"/>
      <c r="I14" s="84"/>
      <c r="J14" s="100"/>
    </row>
    <row r="15" s="1" customFormat="1" ht="26" customHeight="1" spans="1:10">
      <c r="A15" s="80" t="s">
        <v>91</v>
      </c>
      <c r="B15" s="85" t="s">
        <v>92</v>
      </c>
      <c r="C15" s="86"/>
      <c r="D15" s="70" t="s">
        <v>66</v>
      </c>
      <c r="E15" s="83">
        <v>2</v>
      </c>
      <c r="F15" s="84"/>
      <c r="G15" s="84"/>
      <c r="H15" s="84"/>
      <c r="I15" s="84"/>
      <c r="J15" s="100"/>
    </row>
    <row r="16" s="1" customFormat="1" ht="26" customHeight="1" spans="1:10">
      <c r="A16" s="80" t="s">
        <v>93</v>
      </c>
      <c r="B16" s="85" t="s">
        <v>94</v>
      </c>
      <c r="C16" s="86"/>
      <c r="D16" s="70" t="s">
        <v>66</v>
      </c>
      <c r="E16" s="87">
        <f>E15+E14+E4</f>
        <v>409.690287103211</v>
      </c>
      <c r="F16" s="87"/>
      <c r="G16" s="87"/>
      <c r="H16" s="87"/>
      <c r="I16" s="87"/>
      <c r="J16" s="101"/>
    </row>
    <row r="17" s="1" customFormat="1" ht="26" customHeight="1" spans="1:10">
      <c r="A17" s="80" t="s">
        <v>95</v>
      </c>
      <c r="B17" s="85" t="s">
        <v>110</v>
      </c>
      <c r="C17" s="86"/>
      <c r="D17" s="70" t="s">
        <v>66</v>
      </c>
      <c r="E17" s="88">
        <f>E16*0.03</f>
        <v>12.2907086130963</v>
      </c>
      <c r="F17" s="88"/>
      <c r="G17" s="89"/>
      <c r="H17" s="89"/>
      <c r="I17" s="88"/>
      <c r="J17" s="102"/>
    </row>
    <row r="18" s="1" customFormat="1" ht="26" customHeight="1" spans="1:10">
      <c r="A18" s="80" t="s">
        <v>97</v>
      </c>
      <c r="B18" s="85" t="s">
        <v>98</v>
      </c>
      <c r="C18" s="86"/>
      <c r="D18" s="70" t="s">
        <v>66</v>
      </c>
      <c r="E18" s="88">
        <f>(E16+E17)*0.07</f>
        <v>29.5386697001415</v>
      </c>
      <c r="F18" s="88"/>
      <c r="G18" s="89"/>
      <c r="H18" s="89"/>
      <c r="I18" s="88"/>
      <c r="J18" s="102"/>
    </row>
    <row r="19" s="1" customFormat="1" ht="26" customHeight="1" spans="1:10">
      <c r="A19" s="80" t="s">
        <v>99</v>
      </c>
      <c r="B19" s="85" t="s">
        <v>100</v>
      </c>
      <c r="C19" s="86"/>
      <c r="D19" s="82" t="s">
        <v>66</v>
      </c>
      <c r="E19" s="88">
        <f>(E16+E17+E18)*0.01</f>
        <v>4.51519665416449</v>
      </c>
      <c r="F19" s="88"/>
      <c r="G19" s="89"/>
      <c r="H19" s="89"/>
      <c r="I19" s="88"/>
      <c r="J19" s="102"/>
    </row>
    <row r="20" s="1" customFormat="1" ht="26" customHeight="1" spans="1:10">
      <c r="A20" s="80" t="s">
        <v>101</v>
      </c>
      <c r="B20" s="85" t="s">
        <v>102</v>
      </c>
      <c r="C20" s="86"/>
      <c r="D20" s="82" t="s">
        <v>66</v>
      </c>
      <c r="E20" s="88">
        <f>(E16+E17+E18+E19)*0.09</f>
        <v>41.0431375863552</v>
      </c>
      <c r="F20" s="88"/>
      <c r="G20" s="89"/>
      <c r="H20" s="89"/>
      <c r="I20" s="88"/>
      <c r="J20" s="102"/>
    </row>
    <row r="21" s="1" customFormat="1" ht="26" customHeight="1" spans="1:10">
      <c r="A21" s="90" t="s">
        <v>103</v>
      </c>
      <c r="B21" s="91" t="s">
        <v>104</v>
      </c>
      <c r="C21" s="92"/>
      <c r="D21" s="93" t="s">
        <v>66</v>
      </c>
      <c r="E21" s="94">
        <f>E20+E19+E18+E17+E16</f>
        <v>497.077999656969</v>
      </c>
      <c r="F21" s="94"/>
      <c r="G21" s="95"/>
      <c r="H21" s="95"/>
      <c r="I21" s="94"/>
      <c r="J21" s="103"/>
    </row>
    <row r="22" s="1" customFormat="1" ht="20" customHeight="1" spans="1:10">
      <c r="A22" s="96" t="s">
        <v>105</v>
      </c>
      <c r="B22" s="96"/>
      <c r="C22" s="96"/>
      <c r="D22" s="96"/>
      <c r="E22" s="96"/>
      <c r="F22" s="96"/>
      <c r="G22" s="96"/>
      <c r="H22" s="96"/>
      <c r="I22" s="96"/>
      <c r="J22" s="96"/>
    </row>
  </sheetData>
  <mergeCells count="20">
    <mergeCell ref="A1:J1"/>
    <mergeCell ref="B2:J2"/>
    <mergeCell ref="E4:J4"/>
    <mergeCell ref="E14:J14"/>
    <mergeCell ref="B15:C15"/>
    <mergeCell ref="E15:J15"/>
    <mergeCell ref="B16:C16"/>
    <mergeCell ref="E16:J16"/>
    <mergeCell ref="B17:C17"/>
    <mergeCell ref="E17:J17"/>
    <mergeCell ref="B18:C18"/>
    <mergeCell ref="E18:J18"/>
    <mergeCell ref="B19:C19"/>
    <mergeCell ref="E19:J19"/>
    <mergeCell ref="B20:C20"/>
    <mergeCell ref="E20:J20"/>
    <mergeCell ref="B21:C21"/>
    <mergeCell ref="E21:J21"/>
    <mergeCell ref="A22:J22"/>
    <mergeCell ref="A4:A1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A1" sqref="$A1:$XFD1048576"/>
    </sheetView>
  </sheetViews>
  <sheetFormatPr defaultColWidth="9" defaultRowHeight="13.8"/>
  <cols>
    <col min="1" max="1" width="8.12962962962963" style="1" customWidth="1"/>
    <col min="2" max="2" width="19.6296296296296" style="1" customWidth="1"/>
    <col min="3" max="3" width="18.7777777777778" style="1" customWidth="1"/>
    <col min="4" max="4" width="7.75" style="1" customWidth="1"/>
    <col min="5" max="16384" width="9" style="1"/>
  </cols>
  <sheetData>
    <row r="1" s="1" customFormat="1" ht="31" customHeight="1" spans="1:10">
      <c r="A1" s="60" t="s">
        <v>111</v>
      </c>
      <c r="B1" s="60"/>
      <c r="C1" s="60"/>
      <c r="D1" s="60"/>
      <c r="E1" s="60"/>
      <c r="F1" s="60"/>
      <c r="G1" s="60"/>
      <c r="H1" s="60"/>
      <c r="I1" s="60"/>
      <c r="J1" s="60"/>
    </row>
    <row r="2" s="1" customFormat="1" ht="27" customHeight="1" spans="1:10">
      <c r="A2" s="61" t="s">
        <v>57</v>
      </c>
      <c r="B2" s="62" t="s">
        <v>58</v>
      </c>
      <c r="C2" s="62"/>
      <c r="D2" s="62"/>
      <c r="E2" s="62"/>
      <c r="F2" s="62"/>
      <c r="G2" s="62"/>
      <c r="H2" s="62"/>
      <c r="I2" s="62"/>
      <c r="J2" s="62"/>
    </row>
    <row r="3" s="1" customFormat="1" ht="26" customHeight="1" spans="1:10">
      <c r="A3" s="63" t="s">
        <v>1</v>
      </c>
      <c r="B3" s="64" t="s">
        <v>2</v>
      </c>
      <c r="C3" s="65" t="s">
        <v>59</v>
      </c>
      <c r="D3" s="66" t="s">
        <v>18</v>
      </c>
      <c r="E3" s="66" t="s">
        <v>60</v>
      </c>
      <c r="F3" s="66" t="s">
        <v>61</v>
      </c>
      <c r="G3" s="65" t="s">
        <v>62</v>
      </c>
      <c r="H3" s="65" t="s">
        <v>63</v>
      </c>
      <c r="I3" s="65" t="s">
        <v>64</v>
      </c>
      <c r="J3" s="97" t="s">
        <v>7</v>
      </c>
    </row>
    <row r="4" s="1" customFormat="1" ht="26" customHeight="1" spans="1:10">
      <c r="A4" s="67" t="s">
        <v>11</v>
      </c>
      <c r="B4" s="68" t="s">
        <v>65</v>
      </c>
      <c r="C4" s="69"/>
      <c r="D4" s="70" t="s">
        <v>66</v>
      </c>
      <c r="E4" s="71">
        <f>SUM(I5:I12)</f>
        <v>295.204672883233</v>
      </c>
      <c r="F4" s="72"/>
      <c r="G4" s="72"/>
      <c r="H4" s="72"/>
      <c r="I4" s="72"/>
      <c r="J4" s="98"/>
    </row>
    <row r="5" s="1" customFormat="1" ht="26" customHeight="1" spans="1:10">
      <c r="A5" s="73"/>
      <c r="B5" s="74" t="s">
        <v>112</v>
      </c>
      <c r="C5" s="75">
        <v>0</v>
      </c>
      <c r="D5" s="76" t="s">
        <v>69</v>
      </c>
      <c r="E5" s="69">
        <v>1</v>
      </c>
      <c r="F5" s="77">
        <v>0.005</v>
      </c>
      <c r="G5" s="69">
        <v>1.005</v>
      </c>
      <c r="H5" s="69">
        <v>217.352732434351</v>
      </c>
      <c r="I5" s="69">
        <f t="shared" ref="I5:I12" si="0">H5*G5</f>
        <v>218.439496096523</v>
      </c>
      <c r="J5" s="99"/>
    </row>
    <row r="6" s="1" customFormat="1" ht="26" customHeight="1" spans="1:10">
      <c r="A6" s="73"/>
      <c r="B6" s="74" t="s">
        <v>107</v>
      </c>
      <c r="C6" s="75">
        <v>0</v>
      </c>
      <c r="D6" s="76" t="s">
        <v>72</v>
      </c>
      <c r="E6" s="69">
        <v>10.3738534250031</v>
      </c>
      <c r="F6" s="77">
        <v>0.06</v>
      </c>
      <c r="G6" s="69">
        <v>10.9962846305033</v>
      </c>
      <c r="H6" s="69">
        <v>4.34705464868701</v>
      </c>
      <c r="I6" s="69">
        <f t="shared" si="0"/>
        <v>47.8014502213149</v>
      </c>
      <c r="J6" s="99"/>
    </row>
    <row r="7" s="1" customFormat="1" ht="26" customHeight="1" spans="1:10">
      <c r="A7" s="73"/>
      <c r="B7" s="78" t="s">
        <v>75</v>
      </c>
      <c r="C7" s="75">
        <v>0</v>
      </c>
      <c r="D7" s="76" t="s">
        <v>77</v>
      </c>
      <c r="E7" s="69">
        <v>0.6</v>
      </c>
      <c r="F7" s="77">
        <v>0.05</v>
      </c>
      <c r="G7" s="69">
        <v>0.63</v>
      </c>
      <c r="H7" s="69">
        <v>13.3073101490419</v>
      </c>
      <c r="I7" s="69">
        <f t="shared" si="0"/>
        <v>8.3836053938964</v>
      </c>
      <c r="J7" s="99"/>
    </row>
    <row r="8" s="1" customFormat="1" ht="26" customHeight="1" spans="1:10">
      <c r="A8" s="73"/>
      <c r="B8" s="74" t="s">
        <v>82</v>
      </c>
      <c r="C8" s="75">
        <v>0</v>
      </c>
      <c r="D8" s="76" t="s">
        <v>83</v>
      </c>
      <c r="E8" s="69">
        <v>0.0868323458216264</v>
      </c>
      <c r="F8" s="77">
        <v>0</v>
      </c>
      <c r="G8" s="69">
        <v>0.0868323458216264</v>
      </c>
      <c r="H8" s="69">
        <v>23</v>
      </c>
      <c r="I8" s="69">
        <f t="shared" si="0"/>
        <v>1.99714395389741</v>
      </c>
      <c r="J8" s="99"/>
    </row>
    <row r="9" s="1" customFormat="1" ht="26" customHeight="1" spans="1:10">
      <c r="A9" s="73"/>
      <c r="B9" s="74" t="s">
        <v>113</v>
      </c>
      <c r="C9" s="75">
        <v>0</v>
      </c>
      <c r="D9" s="76" t="s">
        <v>83</v>
      </c>
      <c r="E9" s="69">
        <v>0.105826921470107</v>
      </c>
      <c r="F9" s="77">
        <v>0</v>
      </c>
      <c r="G9" s="69">
        <v>0.105826921470107</v>
      </c>
      <c r="H9" s="69">
        <v>40</v>
      </c>
      <c r="I9" s="69">
        <f t="shared" si="0"/>
        <v>4.23307685880428</v>
      </c>
      <c r="J9" s="99"/>
    </row>
    <row r="10" s="1" customFormat="1" ht="26" customHeight="1" spans="1:10">
      <c r="A10" s="73"/>
      <c r="B10" s="74" t="s">
        <v>84</v>
      </c>
      <c r="C10" s="75">
        <v>0</v>
      </c>
      <c r="D10" s="76" t="s">
        <v>85</v>
      </c>
      <c r="E10" s="69">
        <v>0.347329383286506</v>
      </c>
      <c r="F10" s="77">
        <v>0</v>
      </c>
      <c r="G10" s="69">
        <v>0.347329383286506</v>
      </c>
      <c r="H10" s="69">
        <v>2.5</v>
      </c>
      <c r="I10" s="69">
        <f t="shared" si="0"/>
        <v>0.868323458216265</v>
      </c>
      <c r="J10" s="99"/>
    </row>
    <row r="11" s="1" customFormat="1" ht="26" customHeight="1" spans="1:10">
      <c r="A11" s="73"/>
      <c r="B11" s="74" t="s">
        <v>114</v>
      </c>
      <c r="C11" s="75">
        <v>0</v>
      </c>
      <c r="D11" s="76" t="s">
        <v>85</v>
      </c>
      <c r="E11" s="69">
        <v>0.423307685880429</v>
      </c>
      <c r="F11" s="77">
        <v>0</v>
      </c>
      <c r="G11" s="69">
        <v>0.423307685880429</v>
      </c>
      <c r="H11" s="69">
        <v>3.5</v>
      </c>
      <c r="I11" s="69">
        <f t="shared" si="0"/>
        <v>1.4815769005815</v>
      </c>
      <c r="J11" s="99"/>
    </row>
    <row r="12" s="1" customFormat="1" ht="26" customHeight="1" spans="1:10">
      <c r="A12" s="79"/>
      <c r="B12" s="74" t="s">
        <v>87</v>
      </c>
      <c r="C12" s="75" t="s">
        <v>88</v>
      </c>
      <c r="D12" s="76" t="s">
        <v>66</v>
      </c>
      <c r="E12" s="69">
        <v>1</v>
      </c>
      <c r="F12" s="77">
        <v>0</v>
      </c>
      <c r="G12" s="69">
        <v>1</v>
      </c>
      <c r="H12" s="69">
        <v>12</v>
      </c>
      <c r="I12" s="69">
        <f t="shared" si="0"/>
        <v>12</v>
      </c>
      <c r="J12" s="99"/>
    </row>
    <row r="13" s="1" customFormat="1" ht="26" customHeight="1" spans="1:10">
      <c r="A13" s="80" t="s">
        <v>89</v>
      </c>
      <c r="B13" s="68" t="s">
        <v>90</v>
      </c>
      <c r="C13" s="81"/>
      <c r="D13" s="82" t="s">
        <v>66</v>
      </c>
      <c r="E13" s="83">
        <v>145</v>
      </c>
      <c r="F13" s="84"/>
      <c r="G13" s="84"/>
      <c r="H13" s="84"/>
      <c r="I13" s="84"/>
      <c r="J13" s="100"/>
    </row>
    <row r="14" s="1" customFormat="1" ht="26" customHeight="1" spans="1:10">
      <c r="A14" s="80" t="s">
        <v>91</v>
      </c>
      <c r="B14" s="85" t="s">
        <v>92</v>
      </c>
      <c r="C14" s="86"/>
      <c r="D14" s="70" t="s">
        <v>66</v>
      </c>
      <c r="E14" s="83">
        <v>2</v>
      </c>
      <c r="F14" s="84"/>
      <c r="G14" s="84"/>
      <c r="H14" s="84"/>
      <c r="I14" s="84"/>
      <c r="J14" s="100"/>
    </row>
    <row r="15" s="1" customFormat="1" ht="26" customHeight="1" spans="1:10">
      <c r="A15" s="80" t="s">
        <v>93</v>
      </c>
      <c r="B15" s="85" t="s">
        <v>94</v>
      </c>
      <c r="C15" s="86"/>
      <c r="D15" s="70" t="s">
        <v>66</v>
      </c>
      <c r="E15" s="87">
        <f>E14+E13+E4</f>
        <v>442.204672883233</v>
      </c>
      <c r="F15" s="87"/>
      <c r="G15" s="87"/>
      <c r="H15" s="87"/>
      <c r="I15" s="87"/>
      <c r="J15" s="101"/>
    </row>
    <row r="16" s="1" customFormat="1" ht="26" customHeight="1" spans="1:10">
      <c r="A16" s="80" t="s">
        <v>95</v>
      </c>
      <c r="B16" s="85" t="s">
        <v>110</v>
      </c>
      <c r="C16" s="86"/>
      <c r="D16" s="70" t="s">
        <v>66</v>
      </c>
      <c r="E16" s="88">
        <f>E15*0.03</f>
        <v>13.266140186497</v>
      </c>
      <c r="F16" s="88"/>
      <c r="G16" s="89"/>
      <c r="H16" s="89"/>
      <c r="I16" s="88"/>
      <c r="J16" s="102"/>
    </row>
    <row r="17" s="1" customFormat="1" ht="26" customHeight="1" spans="1:10">
      <c r="A17" s="80" t="s">
        <v>97</v>
      </c>
      <c r="B17" s="85" t="s">
        <v>98</v>
      </c>
      <c r="C17" s="86"/>
      <c r="D17" s="70" t="s">
        <v>66</v>
      </c>
      <c r="E17" s="88">
        <f>(E15+E16)*0.07</f>
        <v>31.8829569148811</v>
      </c>
      <c r="F17" s="88"/>
      <c r="G17" s="89"/>
      <c r="H17" s="89"/>
      <c r="I17" s="88"/>
      <c r="J17" s="102"/>
    </row>
    <row r="18" s="1" customFormat="1" ht="26" customHeight="1" spans="1:10">
      <c r="A18" s="80" t="s">
        <v>99</v>
      </c>
      <c r="B18" s="85" t="s">
        <v>100</v>
      </c>
      <c r="C18" s="86"/>
      <c r="D18" s="82" t="s">
        <v>66</v>
      </c>
      <c r="E18" s="88">
        <f>(E15+E16+E17)*0.01</f>
        <v>4.87353769984612</v>
      </c>
      <c r="F18" s="88"/>
      <c r="G18" s="89"/>
      <c r="H18" s="89"/>
      <c r="I18" s="88"/>
      <c r="J18" s="102"/>
    </row>
    <row r="19" s="1" customFormat="1" ht="26" customHeight="1" spans="1:10">
      <c r="A19" s="80" t="s">
        <v>101</v>
      </c>
      <c r="B19" s="85" t="s">
        <v>102</v>
      </c>
      <c r="C19" s="86"/>
      <c r="D19" s="82" t="s">
        <v>66</v>
      </c>
      <c r="E19" s="88">
        <f>(E15+E16+E17+E18)*0.09</f>
        <v>44.3004576916012</v>
      </c>
      <c r="F19" s="88"/>
      <c r="G19" s="89"/>
      <c r="H19" s="89"/>
      <c r="I19" s="88"/>
      <c r="J19" s="102"/>
    </row>
    <row r="20" s="1" customFormat="1" ht="26" customHeight="1" spans="1:10">
      <c r="A20" s="90" t="s">
        <v>103</v>
      </c>
      <c r="B20" s="91" t="s">
        <v>104</v>
      </c>
      <c r="C20" s="92"/>
      <c r="D20" s="93" t="s">
        <v>66</v>
      </c>
      <c r="E20" s="94">
        <f>E19+E18+E17+E16+E15</f>
        <v>536.527765376059</v>
      </c>
      <c r="F20" s="94"/>
      <c r="G20" s="95"/>
      <c r="H20" s="95"/>
      <c r="I20" s="94"/>
      <c r="J20" s="103"/>
    </row>
    <row r="21" s="1" customFormat="1" ht="20" customHeight="1" spans="1:10">
      <c r="A21" s="96" t="s">
        <v>105</v>
      </c>
      <c r="B21" s="96"/>
      <c r="C21" s="96"/>
      <c r="D21" s="96"/>
      <c r="E21" s="96"/>
      <c r="F21" s="96"/>
      <c r="G21" s="96"/>
      <c r="H21" s="96"/>
      <c r="I21" s="96"/>
      <c r="J21" s="96"/>
    </row>
  </sheetData>
  <mergeCells count="20">
    <mergeCell ref="A1:J1"/>
    <mergeCell ref="B2:J2"/>
    <mergeCell ref="E4:J4"/>
    <mergeCell ref="E13:J13"/>
    <mergeCell ref="B14:C14"/>
    <mergeCell ref="E14:J14"/>
    <mergeCell ref="B15:C15"/>
    <mergeCell ref="E15:J15"/>
    <mergeCell ref="B16:C16"/>
    <mergeCell ref="E16:J16"/>
    <mergeCell ref="B17:C17"/>
    <mergeCell ref="E17:J17"/>
    <mergeCell ref="B18:C18"/>
    <mergeCell ref="E18:J18"/>
    <mergeCell ref="B19:C19"/>
    <mergeCell ref="E19:J19"/>
    <mergeCell ref="B20:C20"/>
    <mergeCell ref="E20:J20"/>
    <mergeCell ref="A21:J21"/>
    <mergeCell ref="A4:A1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A1" sqref="$A1:$XFD1048576"/>
    </sheetView>
  </sheetViews>
  <sheetFormatPr defaultColWidth="9" defaultRowHeight="13.8"/>
  <cols>
    <col min="1" max="1" width="8.12962962962963" style="1" customWidth="1"/>
    <col min="2" max="2" width="19.6296296296296" style="1" customWidth="1"/>
    <col min="3" max="3" width="18.7777777777778" style="1" customWidth="1"/>
    <col min="4" max="4" width="7.75" style="1" customWidth="1"/>
    <col min="5" max="16384" width="9" style="1"/>
  </cols>
  <sheetData>
    <row r="1" s="1" customFormat="1" ht="31" customHeight="1" spans="1:10">
      <c r="A1" s="60" t="s">
        <v>115</v>
      </c>
      <c r="B1" s="60"/>
      <c r="C1" s="60"/>
      <c r="D1" s="60"/>
      <c r="E1" s="60"/>
      <c r="F1" s="60"/>
      <c r="G1" s="60"/>
      <c r="H1" s="60"/>
      <c r="I1" s="60"/>
      <c r="J1" s="60"/>
    </row>
    <row r="2" s="1" customFormat="1" ht="27" customHeight="1" spans="1:10">
      <c r="A2" s="61" t="s">
        <v>57</v>
      </c>
      <c r="B2" s="62" t="s">
        <v>58</v>
      </c>
      <c r="C2" s="62"/>
      <c r="D2" s="62"/>
      <c r="E2" s="62"/>
      <c r="F2" s="62"/>
      <c r="G2" s="62"/>
      <c r="H2" s="62"/>
      <c r="I2" s="62"/>
      <c r="J2" s="62"/>
    </row>
    <row r="3" s="1" customFormat="1" ht="26" customHeight="1" spans="1:10">
      <c r="A3" s="63" t="s">
        <v>1</v>
      </c>
      <c r="B3" s="64" t="s">
        <v>2</v>
      </c>
      <c r="C3" s="65" t="s">
        <v>59</v>
      </c>
      <c r="D3" s="66" t="s">
        <v>18</v>
      </c>
      <c r="E3" s="66" t="s">
        <v>60</v>
      </c>
      <c r="F3" s="66" t="s">
        <v>61</v>
      </c>
      <c r="G3" s="65" t="s">
        <v>62</v>
      </c>
      <c r="H3" s="65" t="s">
        <v>63</v>
      </c>
      <c r="I3" s="65" t="s">
        <v>64</v>
      </c>
      <c r="J3" s="97" t="s">
        <v>7</v>
      </c>
    </row>
    <row r="4" s="1" customFormat="1" ht="26" customHeight="1" spans="1:10">
      <c r="A4" s="67" t="s">
        <v>11</v>
      </c>
      <c r="B4" s="68" t="s">
        <v>65</v>
      </c>
      <c r="C4" s="69"/>
      <c r="D4" s="70" t="s">
        <v>66</v>
      </c>
      <c r="E4" s="71">
        <f>SUM(I5:I10)</f>
        <v>324.463383643355</v>
      </c>
      <c r="F4" s="72"/>
      <c r="G4" s="72"/>
      <c r="H4" s="72"/>
      <c r="I4" s="72"/>
      <c r="J4" s="98"/>
    </row>
    <row r="5" s="1" customFormat="1" ht="26" customHeight="1" spans="1:10">
      <c r="A5" s="73"/>
      <c r="B5" s="74" t="s">
        <v>112</v>
      </c>
      <c r="C5" s="75">
        <v>0</v>
      </c>
      <c r="D5" s="76" t="s">
        <v>69</v>
      </c>
      <c r="E5" s="69">
        <v>1</v>
      </c>
      <c r="F5" s="77">
        <v>0.005</v>
      </c>
      <c r="G5" s="69">
        <v>1.005</v>
      </c>
      <c r="H5" s="69">
        <v>217.352732434351</v>
      </c>
      <c r="I5" s="69">
        <f t="shared" ref="I5:I10" si="0">H5*G5</f>
        <v>218.439496096523</v>
      </c>
      <c r="J5" s="99"/>
    </row>
    <row r="6" s="1" customFormat="1" ht="26" customHeight="1" spans="1:10">
      <c r="A6" s="73"/>
      <c r="B6" s="74" t="s">
        <v>107</v>
      </c>
      <c r="C6" s="75">
        <v>0</v>
      </c>
      <c r="D6" s="76" t="s">
        <v>72</v>
      </c>
      <c r="E6" s="69">
        <v>14.1119911249499</v>
      </c>
      <c r="F6" s="77">
        <v>0.06</v>
      </c>
      <c r="G6" s="69">
        <v>14.9587105924469</v>
      </c>
      <c r="H6" s="69">
        <v>4.34705464868701</v>
      </c>
      <c r="I6" s="69">
        <f t="shared" si="0"/>
        <v>65.0263324192599</v>
      </c>
      <c r="J6" s="99"/>
    </row>
    <row r="7" s="1" customFormat="1" ht="26" customHeight="1" spans="1:10">
      <c r="A7" s="73"/>
      <c r="B7" s="78" t="s">
        <v>75</v>
      </c>
      <c r="C7" s="75">
        <v>0</v>
      </c>
      <c r="D7" s="76" t="s">
        <v>77</v>
      </c>
      <c r="E7" s="69">
        <v>0.6</v>
      </c>
      <c r="F7" s="77">
        <v>0.05</v>
      </c>
      <c r="G7" s="69">
        <v>0.63</v>
      </c>
      <c r="H7" s="69">
        <v>13.3073101490419</v>
      </c>
      <c r="I7" s="69">
        <f t="shared" si="0"/>
        <v>8.3836053938964</v>
      </c>
      <c r="J7" s="99"/>
    </row>
    <row r="8" s="1" customFormat="1" ht="26" customHeight="1" spans="1:10">
      <c r="A8" s="73"/>
      <c r="B8" s="74" t="s">
        <v>82</v>
      </c>
      <c r="C8" s="75">
        <v>0</v>
      </c>
      <c r="D8" s="76" t="s">
        <v>83</v>
      </c>
      <c r="E8" s="69">
        <v>0.62466514344474</v>
      </c>
      <c r="F8" s="77">
        <v>0</v>
      </c>
      <c r="G8" s="69">
        <v>0.62466514344474</v>
      </c>
      <c r="H8" s="69">
        <v>23</v>
      </c>
      <c r="I8" s="69">
        <f t="shared" si="0"/>
        <v>14.367298299229</v>
      </c>
      <c r="J8" s="99"/>
    </row>
    <row r="9" s="1" customFormat="1" ht="26" customHeight="1" spans="1:10">
      <c r="A9" s="73"/>
      <c r="B9" s="74" t="s">
        <v>84</v>
      </c>
      <c r="C9" s="75">
        <v>0</v>
      </c>
      <c r="D9" s="76" t="s">
        <v>85</v>
      </c>
      <c r="E9" s="69">
        <v>2.49866057377896</v>
      </c>
      <c r="F9" s="77">
        <v>0</v>
      </c>
      <c r="G9" s="69">
        <v>2.49866057377896</v>
      </c>
      <c r="H9" s="69">
        <v>2.5</v>
      </c>
      <c r="I9" s="69">
        <f t="shared" si="0"/>
        <v>6.2466514344474</v>
      </c>
      <c r="J9" s="99"/>
    </row>
    <row r="10" s="1" customFormat="1" ht="26" customHeight="1" spans="1:10">
      <c r="A10" s="79"/>
      <c r="B10" s="74" t="s">
        <v>87</v>
      </c>
      <c r="C10" s="75" t="s">
        <v>88</v>
      </c>
      <c r="D10" s="76" t="s">
        <v>66</v>
      </c>
      <c r="E10" s="69">
        <v>1</v>
      </c>
      <c r="F10" s="77">
        <v>0</v>
      </c>
      <c r="G10" s="69">
        <v>1</v>
      </c>
      <c r="H10" s="69">
        <v>12</v>
      </c>
      <c r="I10" s="69">
        <f t="shared" si="0"/>
        <v>12</v>
      </c>
      <c r="J10" s="99"/>
    </row>
    <row r="11" s="1" customFormat="1" ht="26" customHeight="1" spans="1:10">
      <c r="A11" s="80" t="s">
        <v>89</v>
      </c>
      <c r="B11" s="68" t="s">
        <v>90</v>
      </c>
      <c r="C11" s="81"/>
      <c r="D11" s="82" t="s">
        <v>66</v>
      </c>
      <c r="E11" s="83">
        <v>145</v>
      </c>
      <c r="F11" s="84"/>
      <c r="G11" s="84"/>
      <c r="H11" s="84"/>
      <c r="I11" s="84"/>
      <c r="J11" s="100"/>
    </row>
    <row r="12" s="1" customFormat="1" ht="26" customHeight="1" spans="1:10">
      <c r="A12" s="80" t="s">
        <v>91</v>
      </c>
      <c r="B12" s="85" t="s">
        <v>92</v>
      </c>
      <c r="C12" s="86"/>
      <c r="D12" s="70" t="s">
        <v>66</v>
      </c>
      <c r="E12" s="83">
        <v>2</v>
      </c>
      <c r="F12" s="84"/>
      <c r="G12" s="84"/>
      <c r="H12" s="84"/>
      <c r="I12" s="84"/>
      <c r="J12" s="100"/>
    </row>
    <row r="13" s="1" customFormat="1" ht="26" customHeight="1" spans="1:10">
      <c r="A13" s="80" t="s">
        <v>93</v>
      </c>
      <c r="B13" s="85" t="s">
        <v>94</v>
      </c>
      <c r="C13" s="86"/>
      <c r="D13" s="70" t="s">
        <v>66</v>
      </c>
      <c r="E13" s="87">
        <f>E12+E11+E4</f>
        <v>471.463383643355</v>
      </c>
      <c r="F13" s="87"/>
      <c r="G13" s="87"/>
      <c r="H13" s="87"/>
      <c r="I13" s="87"/>
      <c r="J13" s="101"/>
    </row>
    <row r="14" s="1" customFormat="1" ht="26" customHeight="1" spans="1:10">
      <c r="A14" s="80" t="s">
        <v>95</v>
      </c>
      <c r="B14" s="85" t="s">
        <v>110</v>
      </c>
      <c r="C14" s="86"/>
      <c r="D14" s="70" t="s">
        <v>66</v>
      </c>
      <c r="E14" s="88">
        <f>E13*0.03</f>
        <v>14.1439015093007</v>
      </c>
      <c r="F14" s="88"/>
      <c r="G14" s="89"/>
      <c r="H14" s="89"/>
      <c r="I14" s="88"/>
      <c r="J14" s="102"/>
    </row>
    <row r="15" s="1" customFormat="1" ht="26" customHeight="1" spans="1:10">
      <c r="A15" s="80" t="s">
        <v>97</v>
      </c>
      <c r="B15" s="85" t="s">
        <v>98</v>
      </c>
      <c r="C15" s="86"/>
      <c r="D15" s="70" t="s">
        <v>66</v>
      </c>
      <c r="E15" s="88">
        <f>(E13+E14)*0.07</f>
        <v>33.9925099606859</v>
      </c>
      <c r="F15" s="88"/>
      <c r="G15" s="89"/>
      <c r="H15" s="89"/>
      <c r="I15" s="88"/>
      <c r="J15" s="102"/>
    </row>
    <row r="16" s="1" customFormat="1" ht="26" customHeight="1" spans="1:10">
      <c r="A16" s="80" t="s">
        <v>99</v>
      </c>
      <c r="B16" s="85" t="s">
        <v>100</v>
      </c>
      <c r="C16" s="86"/>
      <c r="D16" s="82" t="s">
        <v>66</v>
      </c>
      <c r="E16" s="88">
        <f>(E13+E14+E15)*0.01</f>
        <v>5.19599795113342</v>
      </c>
      <c r="F16" s="88"/>
      <c r="G16" s="89"/>
      <c r="H16" s="89"/>
      <c r="I16" s="88"/>
      <c r="J16" s="102"/>
    </row>
    <row r="17" s="1" customFormat="1" ht="26" customHeight="1" spans="1:10">
      <c r="A17" s="80" t="s">
        <v>101</v>
      </c>
      <c r="B17" s="85" t="s">
        <v>102</v>
      </c>
      <c r="C17" s="86"/>
      <c r="D17" s="82" t="s">
        <v>66</v>
      </c>
      <c r="E17" s="88">
        <f>(E13+E14+E15+E16)*0.09</f>
        <v>47.2316213758028</v>
      </c>
      <c r="F17" s="88"/>
      <c r="G17" s="89"/>
      <c r="H17" s="89"/>
      <c r="I17" s="88"/>
      <c r="J17" s="102"/>
    </row>
    <row r="18" s="1" customFormat="1" ht="26" customHeight="1" spans="1:10">
      <c r="A18" s="90" t="s">
        <v>103</v>
      </c>
      <c r="B18" s="91" t="s">
        <v>104</v>
      </c>
      <c r="C18" s="92"/>
      <c r="D18" s="93" t="s">
        <v>66</v>
      </c>
      <c r="E18" s="94">
        <f>E17+E16+E15+E14+E13</f>
        <v>572.027414440278</v>
      </c>
      <c r="F18" s="94"/>
      <c r="G18" s="95"/>
      <c r="H18" s="95"/>
      <c r="I18" s="94"/>
      <c r="J18" s="103"/>
    </row>
    <row r="19" s="1" customFormat="1" ht="20" customHeight="1" spans="1:10">
      <c r="A19" s="96" t="s">
        <v>105</v>
      </c>
      <c r="B19" s="96"/>
      <c r="C19" s="96"/>
      <c r="D19" s="96"/>
      <c r="E19" s="96"/>
      <c r="F19" s="96"/>
      <c r="G19" s="96"/>
      <c r="H19" s="96"/>
      <c r="I19" s="96"/>
      <c r="J19" s="96"/>
    </row>
  </sheetData>
  <mergeCells count="20">
    <mergeCell ref="A1:J1"/>
    <mergeCell ref="B2:J2"/>
    <mergeCell ref="E4:J4"/>
    <mergeCell ref="E11:J11"/>
    <mergeCell ref="B12:C12"/>
    <mergeCell ref="E12:J12"/>
    <mergeCell ref="B13:C13"/>
    <mergeCell ref="E13:J13"/>
    <mergeCell ref="B14:C14"/>
    <mergeCell ref="E14:J14"/>
    <mergeCell ref="B15:C15"/>
    <mergeCell ref="E15:J15"/>
    <mergeCell ref="B16:C16"/>
    <mergeCell ref="E16:J16"/>
    <mergeCell ref="B17:C17"/>
    <mergeCell ref="E17:J17"/>
    <mergeCell ref="B18:C18"/>
    <mergeCell ref="E18:J18"/>
    <mergeCell ref="A19:J19"/>
    <mergeCell ref="A4:A1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A1" sqref="$A1:$XFD1048576"/>
    </sheetView>
  </sheetViews>
  <sheetFormatPr defaultColWidth="9" defaultRowHeight="13.8"/>
  <cols>
    <col min="1" max="1" width="8.12962962962963" style="1" customWidth="1"/>
    <col min="2" max="2" width="19.6296296296296" style="1" customWidth="1"/>
    <col min="3" max="3" width="18.7777777777778" style="1" customWidth="1"/>
    <col min="4" max="4" width="7.75" style="1" customWidth="1"/>
    <col min="5" max="16384" width="9" style="1"/>
  </cols>
  <sheetData>
    <row r="1" s="1" customFormat="1" ht="31" customHeight="1" spans="1:10">
      <c r="A1" s="60" t="s">
        <v>116</v>
      </c>
      <c r="B1" s="60"/>
      <c r="C1" s="60"/>
      <c r="D1" s="60"/>
      <c r="E1" s="60"/>
      <c r="F1" s="60"/>
      <c r="G1" s="60"/>
      <c r="H1" s="60"/>
      <c r="I1" s="60"/>
      <c r="J1" s="60"/>
    </row>
    <row r="2" s="1" customFormat="1" ht="27" customHeight="1" spans="1:10">
      <c r="A2" s="61" t="s">
        <v>57</v>
      </c>
      <c r="B2" s="62" t="s">
        <v>58</v>
      </c>
      <c r="C2" s="62"/>
      <c r="D2" s="62"/>
      <c r="E2" s="62"/>
      <c r="F2" s="62"/>
      <c r="G2" s="62"/>
      <c r="H2" s="62"/>
      <c r="I2" s="62"/>
      <c r="J2" s="62"/>
    </row>
    <row r="3" s="1" customFormat="1" ht="26" customHeight="1" spans="1:10">
      <c r="A3" s="63" t="s">
        <v>1</v>
      </c>
      <c r="B3" s="64" t="s">
        <v>2</v>
      </c>
      <c r="C3" s="65" t="s">
        <v>59</v>
      </c>
      <c r="D3" s="66" t="s">
        <v>18</v>
      </c>
      <c r="E3" s="66" t="s">
        <v>60</v>
      </c>
      <c r="F3" s="66" t="s">
        <v>61</v>
      </c>
      <c r="G3" s="65" t="s">
        <v>62</v>
      </c>
      <c r="H3" s="65" t="s">
        <v>63</v>
      </c>
      <c r="I3" s="65" t="s">
        <v>64</v>
      </c>
      <c r="J3" s="97" t="s">
        <v>7</v>
      </c>
    </row>
    <row r="4" s="1" customFormat="1" ht="26" customHeight="1" spans="1:10">
      <c r="A4" s="67" t="s">
        <v>11</v>
      </c>
      <c r="B4" s="68" t="s">
        <v>65</v>
      </c>
      <c r="C4" s="69"/>
      <c r="D4" s="70" t="s">
        <v>66</v>
      </c>
      <c r="E4" s="71">
        <f>SUM(I5:I10)</f>
        <v>335.260116666208</v>
      </c>
      <c r="F4" s="72"/>
      <c r="G4" s="72"/>
      <c r="H4" s="72"/>
      <c r="I4" s="72"/>
      <c r="J4" s="98"/>
    </row>
    <row r="5" s="1" customFormat="1" ht="26" customHeight="1" spans="1:10">
      <c r="A5" s="73"/>
      <c r="B5" s="74" t="s">
        <v>112</v>
      </c>
      <c r="C5" s="75">
        <v>0</v>
      </c>
      <c r="D5" s="76" t="s">
        <v>69</v>
      </c>
      <c r="E5" s="69">
        <v>1</v>
      </c>
      <c r="F5" s="77">
        <v>0.005</v>
      </c>
      <c r="G5" s="69">
        <v>1.005</v>
      </c>
      <c r="H5" s="69">
        <v>217.352732434351</v>
      </c>
      <c r="I5" s="69">
        <f t="shared" ref="I5:I10" si="0">H5*G5</f>
        <v>218.439496096523</v>
      </c>
      <c r="J5" s="99"/>
    </row>
    <row r="6" s="1" customFormat="1" ht="26" customHeight="1" spans="1:10">
      <c r="A6" s="73"/>
      <c r="B6" s="74" t="s">
        <v>107</v>
      </c>
      <c r="C6" s="75">
        <v>0</v>
      </c>
      <c r="D6" s="76" t="s">
        <v>72</v>
      </c>
      <c r="E6" s="69">
        <v>10.1041211535224</v>
      </c>
      <c r="F6" s="77">
        <v>0.06</v>
      </c>
      <c r="G6" s="69">
        <v>10.7103684227338</v>
      </c>
      <c r="H6" s="69">
        <v>4.34705464868701</v>
      </c>
      <c r="I6" s="69">
        <f t="shared" si="0"/>
        <v>46.5585568411955</v>
      </c>
      <c r="J6" s="99"/>
    </row>
    <row r="7" s="1" customFormat="1" ht="26" customHeight="1" spans="1:10">
      <c r="A7" s="73"/>
      <c r="B7" s="74" t="s">
        <v>84</v>
      </c>
      <c r="C7" s="75">
        <v>0</v>
      </c>
      <c r="D7" s="76" t="s">
        <v>85</v>
      </c>
      <c r="E7" s="69">
        <v>4.08621922566146</v>
      </c>
      <c r="F7" s="77">
        <v>0</v>
      </c>
      <c r="G7" s="69">
        <v>4.08621922566146</v>
      </c>
      <c r="H7" s="69">
        <v>2.5</v>
      </c>
      <c r="I7" s="69">
        <f t="shared" si="0"/>
        <v>10.2155480641536</v>
      </c>
      <c r="J7" s="99"/>
    </row>
    <row r="8" s="1" customFormat="1" ht="26" customHeight="1" spans="1:10">
      <c r="A8" s="73"/>
      <c r="B8" s="78" t="s">
        <v>75</v>
      </c>
      <c r="C8" s="75">
        <v>0</v>
      </c>
      <c r="D8" s="76" t="s">
        <v>77</v>
      </c>
      <c r="E8" s="69">
        <v>0.6</v>
      </c>
      <c r="F8" s="77">
        <v>0.05</v>
      </c>
      <c r="G8" s="69">
        <v>0.63</v>
      </c>
      <c r="H8" s="69">
        <v>13.3073101490419</v>
      </c>
      <c r="I8" s="69">
        <f t="shared" si="0"/>
        <v>8.3836053938964</v>
      </c>
      <c r="J8" s="99"/>
    </row>
    <row r="9" s="1" customFormat="1" ht="26" customHeight="1" spans="1:10">
      <c r="A9" s="73"/>
      <c r="B9" s="74" t="s">
        <v>117</v>
      </c>
      <c r="C9" s="75">
        <v>0</v>
      </c>
      <c r="D9" s="76" t="s">
        <v>72</v>
      </c>
      <c r="E9" s="69">
        <v>1.06816467463479</v>
      </c>
      <c r="F9" s="77">
        <v>0.1</v>
      </c>
      <c r="G9" s="69">
        <v>1.17498114209827</v>
      </c>
      <c r="H9" s="69">
        <v>33.7562100780696</v>
      </c>
      <c r="I9" s="69">
        <f t="shared" si="0"/>
        <v>39.6629102704394</v>
      </c>
      <c r="J9" s="99"/>
    </row>
    <row r="10" s="1" customFormat="1" ht="26" customHeight="1" spans="1:10">
      <c r="A10" s="79"/>
      <c r="B10" s="74" t="s">
        <v>87</v>
      </c>
      <c r="C10" s="75" t="s">
        <v>88</v>
      </c>
      <c r="D10" s="76" t="s">
        <v>66</v>
      </c>
      <c r="E10" s="69">
        <v>1</v>
      </c>
      <c r="F10" s="77">
        <v>0</v>
      </c>
      <c r="G10" s="69">
        <v>1</v>
      </c>
      <c r="H10" s="69">
        <v>12</v>
      </c>
      <c r="I10" s="69">
        <f t="shared" si="0"/>
        <v>12</v>
      </c>
      <c r="J10" s="99"/>
    </row>
    <row r="11" s="1" customFormat="1" ht="26" customHeight="1" spans="1:10">
      <c r="A11" s="80" t="s">
        <v>89</v>
      </c>
      <c r="B11" s="68" t="s">
        <v>90</v>
      </c>
      <c r="C11" s="81"/>
      <c r="D11" s="82" t="s">
        <v>66</v>
      </c>
      <c r="E11" s="83">
        <v>145</v>
      </c>
      <c r="F11" s="84"/>
      <c r="G11" s="84"/>
      <c r="H11" s="84"/>
      <c r="I11" s="84"/>
      <c r="J11" s="100"/>
    </row>
    <row r="12" s="1" customFormat="1" ht="26" customHeight="1" spans="1:10">
      <c r="A12" s="80" t="s">
        <v>91</v>
      </c>
      <c r="B12" s="85" t="s">
        <v>92</v>
      </c>
      <c r="C12" s="86"/>
      <c r="D12" s="70" t="s">
        <v>66</v>
      </c>
      <c r="E12" s="83">
        <v>2</v>
      </c>
      <c r="F12" s="84"/>
      <c r="G12" s="84"/>
      <c r="H12" s="84"/>
      <c r="I12" s="84"/>
      <c r="J12" s="100"/>
    </row>
    <row r="13" s="1" customFormat="1" ht="26" customHeight="1" spans="1:10">
      <c r="A13" s="80" t="s">
        <v>93</v>
      </c>
      <c r="B13" s="85" t="s">
        <v>94</v>
      </c>
      <c r="C13" s="86"/>
      <c r="D13" s="70" t="s">
        <v>66</v>
      </c>
      <c r="E13" s="87">
        <f>E12+E11+E4</f>
        <v>482.260116666208</v>
      </c>
      <c r="F13" s="87"/>
      <c r="G13" s="87"/>
      <c r="H13" s="87"/>
      <c r="I13" s="87"/>
      <c r="J13" s="101"/>
    </row>
    <row r="14" s="1" customFormat="1" ht="26" customHeight="1" spans="1:10">
      <c r="A14" s="80" t="s">
        <v>95</v>
      </c>
      <c r="B14" s="85" t="s">
        <v>110</v>
      </c>
      <c r="C14" s="86"/>
      <c r="D14" s="70" t="s">
        <v>66</v>
      </c>
      <c r="E14" s="88">
        <f>E13*0.03</f>
        <v>14.4678034999862</v>
      </c>
      <c r="F14" s="88"/>
      <c r="G14" s="89"/>
      <c r="H14" s="89"/>
      <c r="I14" s="88"/>
      <c r="J14" s="102"/>
    </row>
    <row r="15" s="1" customFormat="1" ht="26" customHeight="1" spans="1:10">
      <c r="A15" s="80" t="s">
        <v>97</v>
      </c>
      <c r="B15" s="85" t="s">
        <v>98</v>
      </c>
      <c r="C15" s="86"/>
      <c r="D15" s="70" t="s">
        <v>66</v>
      </c>
      <c r="E15" s="88">
        <f>(E13+E14)*0.07</f>
        <v>34.7709544116336</v>
      </c>
      <c r="F15" s="88"/>
      <c r="G15" s="89"/>
      <c r="H15" s="89"/>
      <c r="I15" s="88"/>
      <c r="J15" s="102"/>
    </row>
    <row r="16" s="1" customFormat="1" ht="26" customHeight="1" spans="1:10">
      <c r="A16" s="80" t="s">
        <v>99</v>
      </c>
      <c r="B16" s="85" t="s">
        <v>100</v>
      </c>
      <c r="C16" s="86"/>
      <c r="D16" s="82" t="s">
        <v>66</v>
      </c>
      <c r="E16" s="88">
        <f>(E13+E14+E15)*0.01</f>
        <v>5.31498874577828</v>
      </c>
      <c r="F16" s="88"/>
      <c r="G16" s="89"/>
      <c r="H16" s="89"/>
      <c r="I16" s="88"/>
      <c r="J16" s="102"/>
    </row>
    <row r="17" s="1" customFormat="1" ht="26" customHeight="1" spans="1:10">
      <c r="A17" s="80" t="s">
        <v>101</v>
      </c>
      <c r="B17" s="85" t="s">
        <v>102</v>
      </c>
      <c r="C17" s="86"/>
      <c r="D17" s="82" t="s">
        <v>66</v>
      </c>
      <c r="E17" s="88">
        <f>(E13+E14+E15+E16)*0.09</f>
        <v>48.3132476991245</v>
      </c>
      <c r="F17" s="88"/>
      <c r="G17" s="89"/>
      <c r="H17" s="89"/>
      <c r="I17" s="88"/>
      <c r="J17" s="102"/>
    </row>
    <row r="18" s="1" customFormat="1" ht="26" customHeight="1" spans="1:10">
      <c r="A18" s="90" t="s">
        <v>103</v>
      </c>
      <c r="B18" s="91" t="s">
        <v>104</v>
      </c>
      <c r="C18" s="92"/>
      <c r="D18" s="93" t="s">
        <v>66</v>
      </c>
      <c r="E18" s="94">
        <f>E17+E16+E15+E14+E13</f>
        <v>585.12711102273</v>
      </c>
      <c r="F18" s="94"/>
      <c r="G18" s="95"/>
      <c r="H18" s="95"/>
      <c r="I18" s="94"/>
      <c r="J18" s="103"/>
    </row>
    <row r="19" s="1" customFormat="1" ht="20" customHeight="1" spans="1:10">
      <c r="A19" s="96" t="s">
        <v>105</v>
      </c>
      <c r="B19" s="96"/>
      <c r="C19" s="96"/>
      <c r="D19" s="96"/>
      <c r="E19" s="96"/>
      <c r="F19" s="96"/>
      <c r="G19" s="96"/>
      <c r="H19" s="96"/>
      <c r="I19" s="96"/>
      <c r="J19" s="96"/>
    </row>
  </sheetData>
  <mergeCells count="20">
    <mergeCell ref="A1:J1"/>
    <mergeCell ref="B2:J2"/>
    <mergeCell ref="E4:J4"/>
    <mergeCell ref="E11:J11"/>
    <mergeCell ref="B12:C12"/>
    <mergeCell ref="E12:J12"/>
    <mergeCell ref="B13:C13"/>
    <mergeCell ref="E13:J13"/>
    <mergeCell ref="B14:C14"/>
    <mergeCell ref="E14:J14"/>
    <mergeCell ref="B15:C15"/>
    <mergeCell ref="E15:J15"/>
    <mergeCell ref="B16:C16"/>
    <mergeCell ref="E16:J16"/>
    <mergeCell ref="B17:C17"/>
    <mergeCell ref="E17:J17"/>
    <mergeCell ref="B18:C18"/>
    <mergeCell ref="E18:J18"/>
    <mergeCell ref="A19:J19"/>
    <mergeCell ref="A4:A10"/>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A1" sqref="$A1:$XFD1048576"/>
    </sheetView>
  </sheetViews>
  <sheetFormatPr defaultColWidth="9" defaultRowHeight="13.8"/>
  <cols>
    <col min="1" max="1" width="8.12962962962963" style="1" customWidth="1"/>
    <col min="2" max="2" width="19.6296296296296" style="1" customWidth="1"/>
    <col min="3" max="3" width="18.7777777777778" style="1" customWidth="1"/>
    <col min="4" max="4" width="7.75" style="1" customWidth="1"/>
    <col min="5" max="11" width="9" style="1"/>
    <col min="12" max="12" width="11.5" style="1"/>
    <col min="13" max="16384" width="9" style="1"/>
  </cols>
  <sheetData>
    <row r="1" s="1" customFormat="1" ht="31" customHeight="1" spans="1:10">
      <c r="A1" s="60" t="s">
        <v>118</v>
      </c>
      <c r="B1" s="60"/>
      <c r="C1" s="60"/>
      <c r="D1" s="60"/>
      <c r="E1" s="60"/>
      <c r="F1" s="60"/>
      <c r="G1" s="60"/>
      <c r="H1" s="60"/>
      <c r="I1" s="60"/>
      <c r="J1" s="60"/>
    </row>
    <row r="2" s="1" customFormat="1" ht="27" customHeight="1" spans="1:10">
      <c r="A2" s="61" t="s">
        <v>57</v>
      </c>
      <c r="B2" s="62" t="s">
        <v>58</v>
      </c>
      <c r="C2" s="62"/>
      <c r="D2" s="62"/>
      <c r="E2" s="62"/>
      <c r="F2" s="62"/>
      <c r="G2" s="62"/>
      <c r="H2" s="62"/>
      <c r="I2" s="62"/>
      <c r="J2" s="62"/>
    </row>
    <row r="3" s="1" customFormat="1" ht="26" customHeight="1" spans="1:10">
      <c r="A3" s="63" t="s">
        <v>1</v>
      </c>
      <c r="B3" s="64" t="s">
        <v>2</v>
      </c>
      <c r="C3" s="65" t="s">
        <v>59</v>
      </c>
      <c r="D3" s="66" t="s">
        <v>18</v>
      </c>
      <c r="E3" s="66" t="s">
        <v>60</v>
      </c>
      <c r="F3" s="66" t="s">
        <v>61</v>
      </c>
      <c r="G3" s="65" t="s">
        <v>62</v>
      </c>
      <c r="H3" s="65" t="s">
        <v>63</v>
      </c>
      <c r="I3" s="65" t="s">
        <v>64</v>
      </c>
      <c r="J3" s="97" t="s">
        <v>7</v>
      </c>
    </row>
    <row r="4" s="1" customFormat="1" ht="26" customHeight="1" spans="1:10">
      <c r="A4" s="67" t="s">
        <v>11</v>
      </c>
      <c r="B4" s="68" t="s">
        <v>65</v>
      </c>
      <c r="C4" s="69"/>
      <c r="D4" s="70" t="s">
        <v>66</v>
      </c>
      <c r="E4" s="71">
        <f>SUM(I5:I10)</f>
        <v>330.217114382338</v>
      </c>
      <c r="F4" s="72"/>
      <c r="G4" s="72"/>
      <c r="H4" s="72"/>
      <c r="I4" s="72"/>
      <c r="J4" s="98"/>
    </row>
    <row r="5" s="1" customFormat="1" ht="26" customHeight="1" spans="1:10">
      <c r="A5" s="73"/>
      <c r="B5" s="74" t="s">
        <v>112</v>
      </c>
      <c r="C5" s="75">
        <v>0</v>
      </c>
      <c r="D5" s="76" t="s">
        <v>69</v>
      </c>
      <c r="E5" s="69">
        <v>1</v>
      </c>
      <c r="F5" s="77">
        <v>0.005</v>
      </c>
      <c r="G5" s="69">
        <v>1.005</v>
      </c>
      <c r="H5" s="69">
        <v>217.352732434351</v>
      </c>
      <c r="I5" s="69">
        <f t="shared" ref="I5:I10" si="0">H5*G5</f>
        <v>218.439496096523</v>
      </c>
      <c r="J5" s="99"/>
    </row>
    <row r="6" s="1" customFormat="1" ht="26" customHeight="1" spans="1:10">
      <c r="A6" s="73"/>
      <c r="B6" s="74" t="s">
        <v>107</v>
      </c>
      <c r="C6" s="75">
        <v>0</v>
      </c>
      <c r="D6" s="76" t="s">
        <v>72</v>
      </c>
      <c r="E6" s="69">
        <v>18.97858072666</v>
      </c>
      <c r="F6" s="77">
        <v>0.06</v>
      </c>
      <c r="G6" s="69">
        <v>20.1172955702596</v>
      </c>
      <c r="H6" s="69">
        <v>4.34705464868701</v>
      </c>
      <c r="I6" s="69">
        <f t="shared" si="0"/>
        <v>87.4509832277076</v>
      </c>
      <c r="J6" s="99"/>
    </row>
    <row r="7" s="1" customFormat="1" ht="26" customHeight="1" spans="1:10">
      <c r="A7" s="73"/>
      <c r="B7" s="78" t="s">
        <v>75</v>
      </c>
      <c r="C7" s="75">
        <v>0</v>
      </c>
      <c r="D7" s="76" t="s">
        <v>77</v>
      </c>
      <c r="E7" s="69">
        <v>0.6</v>
      </c>
      <c r="F7" s="77">
        <v>0.05</v>
      </c>
      <c r="G7" s="69">
        <v>0.63</v>
      </c>
      <c r="H7" s="69">
        <v>13.3073101490419</v>
      </c>
      <c r="I7" s="69">
        <f t="shared" si="0"/>
        <v>8.3836053938964</v>
      </c>
      <c r="J7" s="99"/>
    </row>
    <row r="8" s="1" customFormat="1" ht="26" customHeight="1" spans="1:10">
      <c r="A8" s="73"/>
      <c r="B8" s="74" t="s">
        <v>113</v>
      </c>
      <c r="C8" s="75">
        <v>0</v>
      </c>
      <c r="D8" s="76" t="s">
        <v>83</v>
      </c>
      <c r="E8" s="69">
        <v>0.0730190678557607</v>
      </c>
      <c r="F8" s="77">
        <v>0</v>
      </c>
      <c r="G8" s="69">
        <v>0.0730190678557607</v>
      </c>
      <c r="H8" s="69">
        <v>40</v>
      </c>
      <c r="I8" s="69">
        <f t="shared" si="0"/>
        <v>2.92076271423043</v>
      </c>
      <c r="J8" s="99"/>
    </row>
    <row r="9" s="1" customFormat="1" ht="26" customHeight="1" spans="1:10">
      <c r="A9" s="73"/>
      <c r="B9" s="74" t="s">
        <v>114</v>
      </c>
      <c r="C9" s="75">
        <v>0</v>
      </c>
      <c r="D9" s="76" t="s">
        <v>85</v>
      </c>
      <c r="E9" s="69">
        <v>0.292076271423043</v>
      </c>
      <c r="F9" s="77">
        <v>0</v>
      </c>
      <c r="G9" s="69">
        <v>0.292076271423043</v>
      </c>
      <c r="H9" s="69">
        <v>3.5</v>
      </c>
      <c r="I9" s="69">
        <f t="shared" si="0"/>
        <v>1.02226694998065</v>
      </c>
      <c r="J9" s="99"/>
    </row>
    <row r="10" s="1" customFormat="1" ht="26" customHeight="1" spans="1:10">
      <c r="A10" s="79"/>
      <c r="B10" s="74" t="s">
        <v>87</v>
      </c>
      <c r="C10" s="75" t="s">
        <v>88</v>
      </c>
      <c r="D10" s="76" t="s">
        <v>66</v>
      </c>
      <c r="E10" s="69">
        <v>1</v>
      </c>
      <c r="F10" s="77">
        <v>0</v>
      </c>
      <c r="G10" s="69">
        <v>1</v>
      </c>
      <c r="H10" s="69">
        <v>12</v>
      </c>
      <c r="I10" s="69">
        <f t="shared" si="0"/>
        <v>12</v>
      </c>
      <c r="J10" s="99"/>
    </row>
    <row r="11" s="1" customFormat="1" ht="26" customHeight="1" spans="1:10">
      <c r="A11" s="80" t="s">
        <v>89</v>
      </c>
      <c r="B11" s="68" t="s">
        <v>90</v>
      </c>
      <c r="C11" s="81"/>
      <c r="D11" s="82" t="s">
        <v>66</v>
      </c>
      <c r="E11" s="83">
        <v>145</v>
      </c>
      <c r="F11" s="84"/>
      <c r="G11" s="84"/>
      <c r="H11" s="84"/>
      <c r="I11" s="84"/>
      <c r="J11" s="100"/>
    </row>
    <row r="12" s="1" customFormat="1" ht="26" customHeight="1" spans="1:10">
      <c r="A12" s="80" t="s">
        <v>91</v>
      </c>
      <c r="B12" s="85" t="s">
        <v>92</v>
      </c>
      <c r="C12" s="86"/>
      <c r="D12" s="70" t="s">
        <v>66</v>
      </c>
      <c r="E12" s="83">
        <v>2</v>
      </c>
      <c r="F12" s="84"/>
      <c r="G12" s="84"/>
      <c r="H12" s="84"/>
      <c r="I12" s="84"/>
      <c r="J12" s="100"/>
    </row>
    <row r="13" s="1" customFormat="1" ht="26" customHeight="1" spans="1:10">
      <c r="A13" s="80" t="s">
        <v>93</v>
      </c>
      <c r="B13" s="85" t="s">
        <v>94</v>
      </c>
      <c r="C13" s="86"/>
      <c r="D13" s="70" t="s">
        <v>66</v>
      </c>
      <c r="E13" s="87">
        <f>E12+E11+E4</f>
        <v>477.217114382338</v>
      </c>
      <c r="F13" s="87"/>
      <c r="G13" s="87"/>
      <c r="H13" s="87"/>
      <c r="I13" s="87"/>
      <c r="J13" s="101"/>
    </row>
    <row r="14" s="1" customFormat="1" ht="26" customHeight="1" spans="1:10">
      <c r="A14" s="80" t="s">
        <v>95</v>
      </c>
      <c r="B14" s="85" t="s">
        <v>110</v>
      </c>
      <c r="C14" s="86"/>
      <c r="D14" s="70" t="s">
        <v>66</v>
      </c>
      <c r="E14" s="88">
        <f>E13*0.03</f>
        <v>14.3165134314701</v>
      </c>
      <c r="F14" s="88"/>
      <c r="G14" s="89"/>
      <c r="H14" s="89"/>
      <c r="I14" s="88"/>
      <c r="J14" s="102"/>
    </row>
    <row r="15" s="1" customFormat="1" ht="26" customHeight="1" spans="1:10">
      <c r="A15" s="80" t="s">
        <v>97</v>
      </c>
      <c r="B15" s="85" t="s">
        <v>98</v>
      </c>
      <c r="C15" s="86"/>
      <c r="D15" s="70" t="s">
        <v>66</v>
      </c>
      <c r="E15" s="88">
        <f>(E13+E14)*0.07</f>
        <v>34.4073539469666</v>
      </c>
      <c r="F15" s="88"/>
      <c r="G15" s="89"/>
      <c r="H15" s="89"/>
      <c r="I15" s="88"/>
      <c r="J15" s="102"/>
    </row>
    <row r="16" s="1" customFormat="1" ht="26" customHeight="1" spans="1:10">
      <c r="A16" s="80" t="s">
        <v>99</v>
      </c>
      <c r="B16" s="85" t="s">
        <v>100</v>
      </c>
      <c r="C16" s="86"/>
      <c r="D16" s="82" t="s">
        <v>66</v>
      </c>
      <c r="E16" s="88">
        <f>(E13+E14+E15)*0.01</f>
        <v>5.25940981760774</v>
      </c>
      <c r="F16" s="88"/>
      <c r="G16" s="89"/>
      <c r="H16" s="89"/>
      <c r="I16" s="88"/>
      <c r="J16" s="102"/>
    </row>
    <row r="17" s="1" customFormat="1" ht="26" customHeight="1" spans="1:10">
      <c r="A17" s="80" t="s">
        <v>101</v>
      </c>
      <c r="B17" s="85" t="s">
        <v>102</v>
      </c>
      <c r="C17" s="86"/>
      <c r="D17" s="82" t="s">
        <v>66</v>
      </c>
      <c r="E17" s="88">
        <f>(E13+E14+E15+E16)*0.09</f>
        <v>47.8080352420544</v>
      </c>
      <c r="F17" s="88"/>
      <c r="G17" s="89"/>
      <c r="H17" s="89"/>
      <c r="I17" s="88"/>
      <c r="J17" s="102"/>
    </row>
    <row r="18" s="1" customFormat="1" ht="26" customHeight="1" spans="1:10">
      <c r="A18" s="90" t="s">
        <v>103</v>
      </c>
      <c r="B18" s="91" t="s">
        <v>104</v>
      </c>
      <c r="C18" s="92"/>
      <c r="D18" s="93" t="s">
        <v>66</v>
      </c>
      <c r="E18" s="94">
        <f>E17+E16+E15+E14+E13</f>
        <v>579.008426820437</v>
      </c>
      <c r="F18" s="94"/>
      <c r="G18" s="95"/>
      <c r="H18" s="95"/>
      <c r="I18" s="94"/>
      <c r="J18" s="103"/>
    </row>
    <row r="19" s="1" customFormat="1" ht="20" customHeight="1" spans="1:10">
      <c r="A19" s="96" t="s">
        <v>105</v>
      </c>
      <c r="B19" s="96"/>
      <c r="C19" s="96"/>
      <c r="D19" s="96"/>
      <c r="E19" s="96"/>
      <c r="F19" s="96"/>
      <c r="G19" s="96"/>
      <c r="H19" s="96"/>
      <c r="I19" s="96"/>
      <c r="J19" s="96"/>
    </row>
  </sheetData>
  <mergeCells count="20">
    <mergeCell ref="A1:J1"/>
    <mergeCell ref="B2:J2"/>
    <mergeCell ref="E4:J4"/>
    <mergeCell ref="E11:J11"/>
    <mergeCell ref="B12:C12"/>
    <mergeCell ref="E12:J12"/>
    <mergeCell ref="B13:C13"/>
    <mergeCell ref="E13:J13"/>
    <mergeCell ref="B14:C14"/>
    <mergeCell ref="E14:J14"/>
    <mergeCell ref="B15:C15"/>
    <mergeCell ref="E15:J15"/>
    <mergeCell ref="B16:C16"/>
    <mergeCell ref="E16:J16"/>
    <mergeCell ref="B17:C17"/>
    <mergeCell ref="E17:J17"/>
    <mergeCell ref="B18:C18"/>
    <mergeCell ref="E18:J18"/>
    <mergeCell ref="A19:J19"/>
    <mergeCell ref="A4:A10"/>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6"/>
  <sheetViews>
    <sheetView workbookViewId="0">
      <selection activeCell="A1" sqref="$A1:$XFD1048576"/>
    </sheetView>
  </sheetViews>
  <sheetFormatPr defaultColWidth="9" defaultRowHeight="13.8"/>
  <cols>
    <col min="1" max="1" width="8.12962962962963" style="1" customWidth="1"/>
    <col min="2" max="2" width="19.6296296296296" style="1" customWidth="1"/>
    <col min="3" max="3" width="18.7777777777778" style="1" customWidth="1"/>
    <col min="4" max="4" width="7.75" style="1" customWidth="1"/>
    <col min="5" max="16384" width="9" style="1"/>
  </cols>
  <sheetData>
    <row r="1" s="1" customFormat="1" ht="31" customHeight="1" spans="1:10">
      <c r="A1" s="60" t="s">
        <v>119</v>
      </c>
      <c r="B1" s="60"/>
      <c r="C1" s="60"/>
      <c r="D1" s="60"/>
      <c r="E1" s="60"/>
      <c r="F1" s="60"/>
      <c r="G1" s="60"/>
      <c r="H1" s="60"/>
      <c r="I1" s="60"/>
      <c r="J1" s="60"/>
    </row>
    <row r="2" s="1" customFormat="1" ht="27" customHeight="1" spans="1:10">
      <c r="A2" s="61" t="s">
        <v>57</v>
      </c>
      <c r="B2" s="62" t="s">
        <v>58</v>
      </c>
      <c r="C2" s="62"/>
      <c r="D2" s="62"/>
      <c r="E2" s="62"/>
      <c r="F2" s="62"/>
      <c r="G2" s="62"/>
      <c r="H2" s="62"/>
      <c r="I2" s="62"/>
      <c r="J2" s="62"/>
    </row>
    <row r="3" s="1" customFormat="1" ht="26" customHeight="1" spans="1:10">
      <c r="A3" s="63" t="s">
        <v>1</v>
      </c>
      <c r="B3" s="64" t="s">
        <v>2</v>
      </c>
      <c r="C3" s="65" t="s">
        <v>59</v>
      </c>
      <c r="D3" s="66" t="s">
        <v>18</v>
      </c>
      <c r="E3" s="66" t="s">
        <v>60</v>
      </c>
      <c r="F3" s="66" t="s">
        <v>61</v>
      </c>
      <c r="G3" s="65" t="s">
        <v>62</v>
      </c>
      <c r="H3" s="65" t="s">
        <v>63</v>
      </c>
      <c r="I3" s="65" t="s">
        <v>64</v>
      </c>
      <c r="J3" s="97" t="s">
        <v>7</v>
      </c>
    </row>
    <row r="4" s="1" customFormat="1" ht="26" customHeight="1" spans="1:10">
      <c r="A4" s="67" t="s">
        <v>11</v>
      </c>
      <c r="B4" s="68" t="s">
        <v>65</v>
      </c>
      <c r="C4" s="69"/>
      <c r="D4" s="70" t="s">
        <v>66</v>
      </c>
      <c r="E4" s="71">
        <f>SUM(I5:I17)</f>
        <v>433.57129926073</v>
      </c>
      <c r="F4" s="72"/>
      <c r="G4" s="72"/>
      <c r="H4" s="72"/>
      <c r="I4" s="72"/>
      <c r="J4" s="98"/>
    </row>
    <row r="5" s="1" customFormat="1" ht="26" customHeight="1" spans="1:10">
      <c r="A5" s="73"/>
      <c r="B5" s="74" t="s">
        <v>67</v>
      </c>
      <c r="C5" s="75" t="s">
        <v>68</v>
      </c>
      <c r="D5" s="76" t="s">
        <v>69</v>
      </c>
      <c r="E5" s="69">
        <v>1</v>
      </c>
      <c r="F5" s="77">
        <v>0.005</v>
      </c>
      <c r="G5" s="69">
        <v>1.005</v>
      </c>
      <c r="H5" s="69">
        <v>125.97586941093</v>
      </c>
      <c r="I5" s="69">
        <f t="shared" ref="I5:I17" si="0">H5*G5</f>
        <v>126.605748757985</v>
      </c>
      <c r="J5" s="99"/>
    </row>
    <row r="6" s="1" customFormat="1" ht="26" customHeight="1" spans="1:10">
      <c r="A6" s="73"/>
      <c r="B6" s="74" t="s">
        <v>120</v>
      </c>
      <c r="C6" s="75" t="s">
        <v>71</v>
      </c>
      <c r="D6" s="76" t="s">
        <v>72</v>
      </c>
      <c r="E6" s="69">
        <v>2.03350608592392</v>
      </c>
      <c r="F6" s="77">
        <v>0.1</v>
      </c>
      <c r="G6" s="69">
        <v>2.23685669451631</v>
      </c>
      <c r="H6" s="69">
        <v>23.3765081618169</v>
      </c>
      <c r="I6" s="69">
        <f t="shared" si="0"/>
        <v>52.2898987761753</v>
      </c>
      <c r="J6" s="99"/>
    </row>
    <row r="7" s="1" customFormat="1" ht="26" customHeight="1" spans="1:10">
      <c r="A7" s="73"/>
      <c r="B7" s="74" t="s">
        <v>70</v>
      </c>
      <c r="C7" s="75" t="s">
        <v>71</v>
      </c>
      <c r="D7" s="76" t="s">
        <v>72</v>
      </c>
      <c r="E7" s="69">
        <v>1.16164863084383</v>
      </c>
      <c r="F7" s="77">
        <v>0.1</v>
      </c>
      <c r="G7" s="69">
        <v>1.27781349392821</v>
      </c>
      <c r="H7" s="69">
        <v>22.4893541518808</v>
      </c>
      <c r="I7" s="69">
        <f t="shared" si="0"/>
        <v>28.7372002050037</v>
      </c>
      <c r="J7" s="99"/>
    </row>
    <row r="8" s="1" customFormat="1" ht="26" customHeight="1" spans="1:10">
      <c r="A8" s="73"/>
      <c r="B8" s="74" t="s">
        <v>73</v>
      </c>
      <c r="C8" s="75" t="s">
        <v>71</v>
      </c>
      <c r="D8" s="76" t="s">
        <v>72</v>
      </c>
      <c r="E8" s="69">
        <v>0.334415626870267</v>
      </c>
      <c r="F8" s="77">
        <v>0.1</v>
      </c>
      <c r="G8" s="69">
        <v>0.367857189557294</v>
      </c>
      <c r="H8" s="69">
        <v>21.7796309439319</v>
      </c>
      <c r="I8" s="69">
        <f t="shared" si="0"/>
        <v>8.01179382862986</v>
      </c>
      <c r="J8" s="99"/>
    </row>
    <row r="9" s="1" customFormat="1" ht="26" customHeight="1" spans="1:10">
      <c r="A9" s="73"/>
      <c r="B9" s="74" t="s">
        <v>107</v>
      </c>
      <c r="C9" s="75">
        <v>0</v>
      </c>
      <c r="D9" s="76" t="s">
        <v>72</v>
      </c>
      <c r="E9" s="69">
        <v>22.9576871946917</v>
      </c>
      <c r="F9" s="77">
        <v>0.06</v>
      </c>
      <c r="G9" s="69">
        <v>24.3351484263732</v>
      </c>
      <c r="H9" s="69">
        <v>4.34705464868701</v>
      </c>
      <c r="I9" s="69">
        <f t="shared" si="0"/>
        <v>105.786220093354</v>
      </c>
      <c r="J9" s="99"/>
    </row>
    <row r="10" s="1" customFormat="1" ht="26" customHeight="1" spans="1:10">
      <c r="A10" s="73"/>
      <c r="B10" s="74" t="s">
        <v>75</v>
      </c>
      <c r="C10" s="75" t="s">
        <v>76</v>
      </c>
      <c r="D10" s="76" t="s">
        <v>77</v>
      </c>
      <c r="E10" s="69">
        <v>0.6</v>
      </c>
      <c r="F10" s="77">
        <v>0.05</v>
      </c>
      <c r="G10" s="69">
        <v>0.63</v>
      </c>
      <c r="H10" s="69">
        <v>13.3073101490419</v>
      </c>
      <c r="I10" s="69">
        <f t="shared" si="0"/>
        <v>8.3836053938964</v>
      </c>
      <c r="J10" s="99"/>
    </row>
    <row r="11" s="1" customFormat="1" ht="26" customHeight="1" spans="1:10">
      <c r="A11" s="73"/>
      <c r="B11" s="74" t="s">
        <v>78</v>
      </c>
      <c r="C11" s="75">
        <v>0</v>
      </c>
      <c r="D11" s="76" t="s">
        <v>79</v>
      </c>
      <c r="E11" s="69">
        <v>1.21212121212121</v>
      </c>
      <c r="F11" s="77">
        <v>0</v>
      </c>
      <c r="G11" s="69">
        <v>1.21212121212121</v>
      </c>
      <c r="H11" s="69">
        <v>17</v>
      </c>
      <c r="I11" s="69">
        <f t="shared" si="0"/>
        <v>20.6060606060606</v>
      </c>
      <c r="J11" s="99"/>
    </row>
    <row r="12" s="1" customFormat="1" ht="26" customHeight="1" spans="1:10">
      <c r="A12" s="73"/>
      <c r="B12" s="74" t="s">
        <v>81</v>
      </c>
      <c r="C12" s="75">
        <v>0</v>
      </c>
      <c r="D12" s="76" t="s">
        <v>69</v>
      </c>
      <c r="E12" s="69">
        <v>0.026669696969697</v>
      </c>
      <c r="F12" s="77">
        <v>0.005</v>
      </c>
      <c r="G12" s="69">
        <v>0.0268030454545455</v>
      </c>
      <c r="H12" s="69">
        <v>62.1007806955287</v>
      </c>
      <c r="I12" s="69">
        <f t="shared" si="0"/>
        <v>1.66449004774502</v>
      </c>
      <c r="J12" s="99"/>
    </row>
    <row r="13" s="1" customFormat="1" ht="26" customHeight="1" spans="1:10">
      <c r="A13" s="73"/>
      <c r="B13" s="74" t="s">
        <v>80</v>
      </c>
      <c r="C13" s="75">
        <v>0</v>
      </c>
      <c r="D13" s="76" t="s">
        <v>79</v>
      </c>
      <c r="E13" s="69">
        <v>1.78124602400441</v>
      </c>
      <c r="F13" s="77">
        <v>0.05</v>
      </c>
      <c r="G13" s="69">
        <v>1.87030832520463</v>
      </c>
      <c r="H13" s="69">
        <v>1.06458481192335</v>
      </c>
      <c r="I13" s="69">
        <f t="shared" si="0"/>
        <v>1.99110183662665</v>
      </c>
      <c r="J13" s="99"/>
    </row>
    <row r="14" s="1" customFormat="1" ht="26" customHeight="1" spans="1:10">
      <c r="A14" s="73"/>
      <c r="B14" s="74" t="s">
        <v>82</v>
      </c>
      <c r="C14" s="75">
        <v>0</v>
      </c>
      <c r="D14" s="76" t="s">
        <v>83</v>
      </c>
      <c r="E14" s="69">
        <v>0.26988576121279</v>
      </c>
      <c r="F14" s="77">
        <v>0</v>
      </c>
      <c r="G14" s="69">
        <v>0.26988576121279</v>
      </c>
      <c r="H14" s="69">
        <v>23</v>
      </c>
      <c r="I14" s="69">
        <f t="shared" si="0"/>
        <v>6.20737250789417</v>
      </c>
      <c r="J14" s="99"/>
    </row>
    <row r="15" s="1" customFormat="1" ht="26" customHeight="1" spans="1:10">
      <c r="A15" s="73"/>
      <c r="B15" s="74" t="s">
        <v>84</v>
      </c>
      <c r="C15" s="75">
        <v>0</v>
      </c>
      <c r="D15" s="76" t="s">
        <v>85</v>
      </c>
      <c r="E15" s="69">
        <v>1.07954304485116</v>
      </c>
      <c r="F15" s="77">
        <v>0</v>
      </c>
      <c r="G15" s="69">
        <v>1.07954304485116</v>
      </c>
      <c r="H15" s="69">
        <v>2.5</v>
      </c>
      <c r="I15" s="69">
        <f t="shared" si="0"/>
        <v>2.6988576121279</v>
      </c>
      <c r="J15" s="99"/>
    </row>
    <row r="16" s="1" customFormat="1" ht="26" customHeight="1" spans="1:10">
      <c r="A16" s="73"/>
      <c r="B16" s="78" t="s">
        <v>108</v>
      </c>
      <c r="C16" s="75">
        <v>0</v>
      </c>
      <c r="D16" s="76" t="s">
        <v>69</v>
      </c>
      <c r="E16" s="69">
        <v>0.754328543503658</v>
      </c>
      <c r="F16" s="77">
        <v>0.03</v>
      </c>
      <c r="G16" s="69">
        <v>0.776958399808767</v>
      </c>
      <c r="H16" s="69">
        <v>75.4080908445706</v>
      </c>
      <c r="I16" s="69">
        <f t="shared" si="0"/>
        <v>58.5889495952317</v>
      </c>
      <c r="J16" s="99"/>
    </row>
    <row r="17" s="1" customFormat="1" ht="26" customHeight="1" spans="1:10">
      <c r="A17" s="79"/>
      <c r="B17" s="74" t="s">
        <v>87</v>
      </c>
      <c r="C17" s="75" t="s">
        <v>88</v>
      </c>
      <c r="D17" s="76" t="s">
        <v>66</v>
      </c>
      <c r="E17" s="69">
        <v>1</v>
      </c>
      <c r="F17" s="77">
        <v>0</v>
      </c>
      <c r="G17" s="69">
        <v>1</v>
      </c>
      <c r="H17" s="69">
        <v>12</v>
      </c>
      <c r="I17" s="69">
        <f t="shared" si="0"/>
        <v>12</v>
      </c>
      <c r="J17" s="99"/>
    </row>
    <row r="18" s="1" customFormat="1" ht="26" customHeight="1" spans="1:10">
      <c r="A18" s="80" t="s">
        <v>89</v>
      </c>
      <c r="B18" s="68" t="s">
        <v>90</v>
      </c>
      <c r="C18" s="81"/>
      <c r="D18" s="82" t="s">
        <v>66</v>
      </c>
      <c r="E18" s="83">
        <v>170</v>
      </c>
      <c r="F18" s="84"/>
      <c r="G18" s="84"/>
      <c r="H18" s="84"/>
      <c r="I18" s="84"/>
      <c r="J18" s="100"/>
    </row>
    <row r="19" s="1" customFormat="1" ht="26" customHeight="1" spans="1:10">
      <c r="A19" s="80" t="s">
        <v>91</v>
      </c>
      <c r="B19" s="85" t="s">
        <v>92</v>
      </c>
      <c r="C19" s="86"/>
      <c r="D19" s="70" t="s">
        <v>66</v>
      </c>
      <c r="E19" s="83">
        <v>2</v>
      </c>
      <c r="F19" s="84"/>
      <c r="G19" s="84"/>
      <c r="H19" s="84"/>
      <c r="I19" s="84"/>
      <c r="J19" s="100"/>
    </row>
    <row r="20" s="1" customFormat="1" ht="26" customHeight="1" spans="1:10">
      <c r="A20" s="80" t="s">
        <v>93</v>
      </c>
      <c r="B20" s="85" t="s">
        <v>94</v>
      </c>
      <c r="C20" s="86"/>
      <c r="D20" s="70" t="s">
        <v>66</v>
      </c>
      <c r="E20" s="87">
        <f>E19+E18+E4</f>
        <v>605.57129926073</v>
      </c>
      <c r="F20" s="87"/>
      <c r="G20" s="87"/>
      <c r="H20" s="87"/>
      <c r="I20" s="87"/>
      <c r="J20" s="101"/>
    </row>
    <row r="21" s="1" customFormat="1" ht="26" customHeight="1" spans="1:10">
      <c r="A21" s="80" t="s">
        <v>95</v>
      </c>
      <c r="B21" s="85" t="s">
        <v>110</v>
      </c>
      <c r="C21" s="86"/>
      <c r="D21" s="70" t="s">
        <v>66</v>
      </c>
      <c r="E21" s="88">
        <f>E20*0.03</f>
        <v>18.1671389778219</v>
      </c>
      <c r="F21" s="88"/>
      <c r="G21" s="89"/>
      <c r="H21" s="89"/>
      <c r="I21" s="88"/>
      <c r="J21" s="102"/>
    </row>
    <row r="22" s="1" customFormat="1" ht="26" customHeight="1" spans="1:10">
      <c r="A22" s="80" t="s">
        <v>97</v>
      </c>
      <c r="B22" s="85" t="s">
        <v>98</v>
      </c>
      <c r="C22" s="86"/>
      <c r="D22" s="70" t="s">
        <v>66</v>
      </c>
      <c r="E22" s="88">
        <f>(E20+E21)*0.07</f>
        <v>43.6616906766986</v>
      </c>
      <c r="F22" s="88"/>
      <c r="G22" s="89"/>
      <c r="H22" s="89"/>
      <c r="I22" s="88"/>
      <c r="J22" s="102"/>
    </row>
    <row r="23" s="1" customFormat="1" ht="26" customHeight="1" spans="1:10">
      <c r="A23" s="80" t="s">
        <v>99</v>
      </c>
      <c r="B23" s="85" t="s">
        <v>100</v>
      </c>
      <c r="C23" s="86"/>
      <c r="D23" s="82" t="s">
        <v>66</v>
      </c>
      <c r="E23" s="88">
        <f>(E20+E21+E22)*0.01</f>
        <v>6.6740012891525</v>
      </c>
      <c r="F23" s="88"/>
      <c r="G23" s="89"/>
      <c r="H23" s="89"/>
      <c r="I23" s="88"/>
      <c r="J23" s="102"/>
    </row>
    <row r="24" s="1" customFormat="1" ht="26" customHeight="1" spans="1:10">
      <c r="A24" s="80" t="s">
        <v>101</v>
      </c>
      <c r="B24" s="85" t="s">
        <v>102</v>
      </c>
      <c r="C24" s="86"/>
      <c r="D24" s="82" t="s">
        <v>66</v>
      </c>
      <c r="E24" s="88">
        <f>(E20+E21+E22+E23)*0.09</f>
        <v>60.6666717183963</v>
      </c>
      <c r="F24" s="88"/>
      <c r="G24" s="89"/>
      <c r="H24" s="89"/>
      <c r="I24" s="88"/>
      <c r="J24" s="102"/>
    </row>
    <row r="25" s="1" customFormat="1" ht="26" customHeight="1" spans="1:10">
      <c r="A25" s="90" t="s">
        <v>103</v>
      </c>
      <c r="B25" s="91" t="s">
        <v>104</v>
      </c>
      <c r="C25" s="92"/>
      <c r="D25" s="93" t="s">
        <v>66</v>
      </c>
      <c r="E25" s="94">
        <f>E24+E23+E22+E21+E20</f>
        <v>734.740801922799</v>
      </c>
      <c r="F25" s="94"/>
      <c r="G25" s="95"/>
      <c r="H25" s="95"/>
      <c r="I25" s="94"/>
      <c r="J25" s="103"/>
    </row>
    <row r="26" s="1" customFormat="1" ht="20" customHeight="1" spans="1:10">
      <c r="A26" s="96" t="s">
        <v>105</v>
      </c>
      <c r="B26" s="96"/>
      <c r="C26" s="96"/>
      <c r="D26" s="96"/>
      <c r="E26" s="96"/>
      <c r="F26" s="96"/>
      <c r="G26" s="96"/>
      <c r="H26" s="96"/>
      <c r="I26" s="96"/>
      <c r="J26" s="96"/>
    </row>
  </sheetData>
  <mergeCells count="20">
    <mergeCell ref="A1:J1"/>
    <mergeCell ref="B2:J2"/>
    <mergeCell ref="E4:J4"/>
    <mergeCell ref="E18:J18"/>
    <mergeCell ref="B19:C19"/>
    <mergeCell ref="E19:J19"/>
    <mergeCell ref="B20:C20"/>
    <mergeCell ref="E20:J20"/>
    <mergeCell ref="B21:C21"/>
    <mergeCell ref="E21:J21"/>
    <mergeCell ref="B22:C22"/>
    <mergeCell ref="E22:J22"/>
    <mergeCell ref="B23:C23"/>
    <mergeCell ref="E23:J23"/>
    <mergeCell ref="B24:C24"/>
    <mergeCell ref="E24:J24"/>
    <mergeCell ref="B25:C25"/>
    <mergeCell ref="E25:J25"/>
    <mergeCell ref="A26:J26"/>
    <mergeCell ref="A4:A1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汇总表</vt:lpstr>
      <vt:lpstr>02幕墙价格清单</vt:lpstr>
      <vt:lpstr>4.1顶层玻璃幕墙 </vt:lpstr>
      <vt:lpstr>4.2玻璃栏板</vt:lpstr>
      <vt:lpstr>4.3大门铝板幕墙</vt:lpstr>
      <vt:lpstr>4.4二层腰线铝板幕墙腰线</vt:lpstr>
      <vt:lpstr>4.5单元门铝板幕墙</vt:lpstr>
      <vt:lpstr>4.6铝板幕墙汽车坡道</vt:lpstr>
      <vt:lpstr>4.7大门汽车坡道玻璃幕墙</vt:lpstr>
      <vt:lpstr>4.8仿石材保温一体板</vt:lpstr>
      <vt:lpstr>4.9大门汽车坡道玻璃幕墙</vt:lpstr>
      <vt:lpstr>4.10格栅</vt:lpstr>
      <vt:lpstr>主要材料品牌单价</vt:lpstr>
      <vt:lpstr>五金配置表</vt:lpstr>
      <vt:lpstr>玻璃调整表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心生便是罪生时</cp:lastModifiedBy>
  <dcterms:created xsi:type="dcterms:W3CDTF">2015-06-05T18:19:00Z</dcterms:created>
  <dcterms:modified xsi:type="dcterms:W3CDTF">2025-05-09T02:46:37Z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441A17233A75460C861E460FB8B45CBF_12</vt:lpwstr>
  </property>
  <property fmtid="{D5CDD505-2E9C-101B-9397-08002B2CF9AE}" pid="3" name="KSOProductBuildVer">
    <vt:lpwstr>2052-12.1.0.20784</vt:lpwstr>
  </property>
  <property fmtid="{D5CDD505-2E9C-101B-9397-08002B2CF9AE}" pid="4" name="KSOReadingLayout">
    <vt:bool>true</vt:bool>
  </property>
</Properties>
</file>