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目录" sheetId="6" r:id="rId1"/>
    <sheet name="3结算汇总表" sheetId="3" r:id="rId2"/>
    <sheet name="4结算明细表" sheetId="4" r:id="rId3"/>
    <sheet name="调整明细" sheetId="5" r:id="rId4"/>
  </sheets>
  <definedNames>
    <definedName name="_xlnm.Print_Area" localSheetId="1">'3结算汇总表'!$A$1:$H$31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<sst xmlns="http://schemas.openxmlformats.org/spreadsheetml/2006/main" count="216" uniqueCount="123">
  <si>
    <t>洛宁山水文苑项目亮化工程一期合同结算资料存档目录</t>
  </si>
  <si>
    <t>序号</t>
  </si>
  <si>
    <t>名称</t>
  </si>
  <si>
    <t>份/页</t>
  </si>
  <si>
    <t>页码</t>
  </si>
  <si>
    <t>原件/复印件</t>
  </si>
  <si>
    <t>备注</t>
  </si>
  <si>
    <t>洛宁山水文苑项目亮化工程一期合同结算审批表</t>
  </si>
  <si>
    <t>1份1页</t>
  </si>
  <si>
    <t>第1页</t>
  </si>
  <si>
    <t>原件</t>
  </si>
  <si>
    <t>资料存档目录</t>
  </si>
  <si>
    <t>第2页</t>
  </si>
  <si>
    <t>结算协议书</t>
  </si>
  <si>
    <t>1份2页</t>
  </si>
  <si>
    <t>第3页</t>
  </si>
  <si>
    <t>结算汇总表</t>
  </si>
  <si>
    <t>第4页</t>
  </si>
  <si>
    <t>结算明细表</t>
  </si>
  <si>
    <t>第5页</t>
  </si>
  <si>
    <t>结算申请单</t>
  </si>
  <si>
    <t>第6页</t>
  </si>
  <si>
    <t>结算通知书</t>
  </si>
  <si>
    <t>第7页</t>
  </si>
  <si>
    <t>授权委托书</t>
  </si>
  <si>
    <t>第8页</t>
  </si>
  <si>
    <t>工程往来账目明细</t>
  </si>
  <si>
    <t>第9页</t>
  </si>
  <si>
    <t>工程结算工作交接单</t>
  </si>
  <si>
    <t>第10-11页</t>
  </si>
  <si>
    <t>水电费结清证明那</t>
  </si>
  <si>
    <t>第12页</t>
  </si>
  <si>
    <t>验收单</t>
  </si>
  <si>
    <t>第13页-14页</t>
  </si>
  <si>
    <t>派发单、确认单及约谈记录</t>
  </si>
  <si>
    <t>1份7页</t>
  </si>
  <si>
    <t>第15-21页</t>
  </si>
  <si>
    <t>合同审批</t>
  </si>
  <si>
    <t>1份11页</t>
  </si>
  <si>
    <t>第22-32页</t>
  </si>
  <si>
    <t>造价师：</t>
  </si>
  <si>
    <t>日期：</t>
  </si>
  <si>
    <t>洛宁山水文苑项目亮化工程一期
结算汇总表</t>
  </si>
  <si>
    <t xml:space="preserve">合同编号： LNSSWY-JA-081                                 合同金额：100931元 </t>
  </si>
  <si>
    <t>合同名称：洛宁山水文苑项目临电工程</t>
  </si>
  <si>
    <t>甲    方：洛阳浩德浩康置业有限公司</t>
  </si>
  <si>
    <t>乙    方：洛阳鼎灿照明电器有限公司</t>
  </si>
  <si>
    <t>项目名称</t>
  </si>
  <si>
    <t>土建（元）</t>
  </si>
  <si>
    <t>安装（元）</t>
  </si>
  <si>
    <t>合计（元）</t>
  </si>
  <si>
    <t>总计（元）</t>
  </si>
  <si>
    <t>一</t>
  </si>
  <si>
    <t>结算金额</t>
  </si>
  <si>
    <t>结算价</t>
  </si>
  <si>
    <t>变更</t>
  </si>
  <si>
    <t>签证</t>
  </si>
  <si>
    <t>协商优惠金额</t>
  </si>
  <si>
    <t>二</t>
  </si>
  <si>
    <t>其他费用合计</t>
  </si>
  <si>
    <t>扣减税差</t>
  </si>
  <si>
    <t>三</t>
  </si>
  <si>
    <t>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</si>
  <si>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</si>
  <si>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</si>
  <si>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</si>
  <si>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</si>
  <si>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</si>
  <si>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</si>
  <si>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</si>
  <si>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</si>
  <si>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</si>
  <si>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电费</t>
  </si>
  <si>
    <t>六</t>
  </si>
  <si>
    <t>工程最终付款金额</t>
  </si>
  <si>
    <t>七</t>
  </si>
  <si>
    <t>工程最终发票金额</t>
  </si>
  <si>
    <t xml:space="preserve">    甲方代表：                         乙方代表：</t>
  </si>
  <si>
    <t xml:space="preserve">    日期：                             日期：</t>
  </si>
  <si>
    <t>工程内容</t>
  </si>
  <si>
    <t>单位</t>
  </si>
  <si>
    <t>工程量
（合计）
g</t>
  </si>
  <si>
    <t>1#楼数量</t>
  </si>
  <si>
    <t>2#楼数量</t>
  </si>
  <si>
    <t>9#楼数量</t>
  </si>
  <si>
    <t>10#楼数量</t>
  </si>
  <si>
    <t>其中：各子项构成（元）</t>
  </si>
  <si>
    <t>含税综合单价(元)
f=(a+b+c+d+e)</t>
  </si>
  <si>
    <t>含税合价(元)=g*f</t>
  </si>
  <si>
    <t>备 注
（品牌/厂家）</t>
  </si>
  <si>
    <t>人工费
a</t>
  </si>
  <si>
    <t>主材费
b</t>
  </si>
  <si>
    <t>机械、辅材及其他c</t>
  </si>
  <si>
    <t>管理费及利润
d=(a+b+c)*费率</t>
  </si>
  <si>
    <t>税金
e=(a+b+c+d)*费率</t>
  </si>
  <si>
    <t>开关电源</t>
  </si>
  <si>
    <t>1.名称:开关电源
2.型号:400W 220V/24V（是否防雨）
3.未尽事宜详见图纸、规范、招标文件等</t>
  </si>
  <si>
    <t>台</t>
  </si>
  <si>
    <t>常莲</t>
  </si>
  <si>
    <t>穿线管</t>
  </si>
  <si>
    <t>1.名称:穿线管（重型中型）
2.材质:PVC16
3.配置形式:沿墙或屋面明敷设/沿墙暗敷设
4.未尽事宜详见图纸、规范、招标文件等</t>
  </si>
  <si>
    <t>m</t>
  </si>
  <si>
    <t>联塑</t>
  </si>
  <si>
    <t>电力电缆</t>
  </si>
  <si>
    <t>1.名称:电力电缆
2.型号:ZR-YJV-3*4
3.敷设方式、部位:配管敷设
4.电缆头制作安装需满足防水条件
5.未尽事宜详见图纸、规范、招标文件等</t>
  </si>
  <si>
    <t>金水</t>
  </si>
  <si>
    <t>1.名称:电力电缆
2.型号:RVV-2*2.5
3.敷设方式、部位:配管敷设
4.电缆头制作安装需满足防水条件
5.未尽事宜详见图纸、规范、招标文件等</t>
  </si>
  <si>
    <t>线条灯</t>
  </si>
  <si>
    <t>1.名称:线条灯
2.型号:12W 2000K DC24V 12W/套 
3.含安装、接线、调试、固定等工作内容
4.未尽事宜详见图纸、规范、招标文件等</t>
  </si>
  <si>
    <t>套</t>
  </si>
  <si>
    <t>爱克</t>
  </si>
  <si>
    <t>设计费</t>
  </si>
  <si>
    <t>项</t>
  </si>
  <si>
    <t>扣款</t>
  </si>
  <si>
    <t>1.名称:电力电缆（差价调整）
2.型号:RVV-2*1.5
3.敷设方式、部位:配管敷设
4.电缆头制作安装需满足防水条件
5.未尽事宜详见图纸、规范、招标文件等</t>
  </si>
  <si>
    <t>变更增加</t>
  </si>
  <si>
    <t>发光字</t>
  </si>
  <si>
    <t>增加1#楼发光字</t>
  </si>
  <si>
    <t>最终结算金额</t>
  </si>
  <si>
    <t>元</t>
  </si>
  <si>
    <t>取整优惠</t>
  </si>
  <si>
    <t>取整后最终结算金额</t>
  </si>
  <si>
    <t>合同清单（洛宁山水文苑项目亮化一期工程工程量清单）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</si>
</sst>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#,##0.00&quot;元&quot;"/>
    <numFmt numFmtId="179" formatCode="[DBNum2][$RMB]General;[Red][DBNum2][$RMB]General"/>
  </numFmts>
  <fonts count="58">
    <font>
      <sz val="12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b/>
      <sz val="20"/>
      <name val="宋体"/>
      <charset val="134"/>
    </font>
    <font>
      <b/>
      <sz val="9"/>
      <name val="宋体"/>
      <charset val="134"/>
    </font>
    <font>
      <b/>
      <sz val="9"/>
      <name val="宋体"/>
      <charset val="134"/>
      <scheme val="minor"/>
    </font>
    <font>
      <sz val="20"/>
      <name val="宋体"/>
      <charset val="134"/>
    </font>
    <font>
      <b/>
      <u/>
      <sz val="9"/>
      <name val="宋体"/>
      <charset val="134"/>
    </font>
    <font>
      <b/>
      <sz val="12"/>
      <name val="宋体"/>
      <charset val="134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134"/>
    </font>
    <font>
      <b/>
      <sz val="12"/>
      <name val="楷体_GB2312"/>
      <charset val="134"/>
    </font>
    <font>
      <sz val="10"/>
      <name val="宋体"/>
      <charset val="134"/>
    </font>
    <font>
      <sz val="12"/>
      <color rgb="FF006100"/>
      <name val="宋体"/>
      <charset val="134"/>
    </font>
    <font>
      <sz val="11"/>
      <color theme="1"/>
      <name val="宋体"/>
      <charset val="134"/>
      <scheme val="minor"/>
    </font>
    <font>
      <sz val="10"/>
      <color rgb="FFFF0000"/>
      <name val="宋体"/>
      <charset val="134"/>
    </font>
    <font>
      <sz val="10"/>
      <color rgb="FF0061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sz val="9"/>
      <color theme="1"/>
      <name val="宋体"/>
      <charset val="134"/>
      <scheme val="minor"/>
    </font>
  </fonts>
  <fills count="5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2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3" borderId="1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21" applyNumberFormat="0" applyAlignment="0" applyProtection="0">
      <alignment vertical="center"/>
    </xf>
    <xf numFmtId="0" fontId="30" fillId="5" borderId="22" applyNumberFormat="0" applyAlignment="0" applyProtection="0">
      <alignment vertical="center"/>
    </xf>
    <xf numFmtId="0" fontId="31" fillId="5" borderId="21" applyNumberFormat="0" applyAlignment="0" applyProtection="0">
      <alignment vertical="center"/>
    </xf>
    <xf numFmtId="0" fontId="32" fillId="6" borderId="23" applyNumberFormat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1" fillId="35" borderId="26" applyNumberFormat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3" fillId="39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4" fillId="35" borderId="27" applyNumberFormat="0" applyAlignment="0" applyProtection="0">
      <alignment vertical="center"/>
    </xf>
    <xf numFmtId="0" fontId="0" fillId="0" borderId="0">
      <alignment vertical="center"/>
    </xf>
    <xf numFmtId="0" fontId="40" fillId="40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4" fillId="35" borderId="27" applyNumberFormat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41" fillId="35" borderId="26" applyNumberFormat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46" fillId="45" borderId="28" applyNumberFormat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3" fillId="47" borderId="0" applyNumberFormat="0" applyBorder="0" applyAlignment="0" applyProtection="0">
      <alignment vertical="center"/>
    </xf>
    <xf numFmtId="0" fontId="43" fillId="47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44" borderId="0" applyNumberFormat="0" applyBorder="0" applyAlignment="0" applyProtection="0">
      <alignment vertical="center"/>
    </xf>
    <xf numFmtId="0" fontId="43" fillId="44" borderId="0" applyNumberFormat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8" fillId="0" borderId="30" applyNumberFormat="0" applyFill="0" applyAlignment="0" applyProtection="0">
      <alignment vertical="center"/>
    </xf>
    <xf numFmtId="0" fontId="48" fillId="0" borderId="30" applyNumberFormat="0" applyFill="0" applyAlignment="0" applyProtection="0">
      <alignment vertical="center"/>
    </xf>
    <xf numFmtId="0" fontId="49" fillId="0" borderId="31" applyNumberFormat="0" applyFill="0" applyAlignment="0" applyProtection="0">
      <alignment vertical="center"/>
    </xf>
    <xf numFmtId="0" fontId="49" fillId="0" borderId="31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3" fillId="0" borderId="32" applyNumberFormat="0" applyFill="0" applyAlignment="0" applyProtection="0">
      <alignment vertical="center"/>
    </xf>
    <xf numFmtId="0" fontId="53" fillId="0" borderId="32" applyNumberFormat="0" applyFill="0" applyAlignment="0" applyProtection="0">
      <alignment vertical="center"/>
    </xf>
    <xf numFmtId="0" fontId="46" fillId="45" borderId="28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33" applyNumberFormat="0" applyFill="0" applyAlignment="0" applyProtection="0">
      <alignment vertical="center"/>
    </xf>
    <xf numFmtId="0" fontId="55" fillId="0" borderId="33" applyNumberFormat="0" applyFill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54" borderId="0" applyNumberFormat="0" applyBorder="0" applyAlignment="0" applyProtection="0">
      <alignment vertical="center"/>
    </xf>
    <xf numFmtId="0" fontId="43" fillId="54" borderId="0" applyNumberFormat="0" applyBorder="0" applyAlignment="0" applyProtection="0">
      <alignment vertical="center"/>
    </xf>
    <xf numFmtId="0" fontId="56" fillId="43" borderId="26" applyNumberFormat="0" applyAlignment="0" applyProtection="0">
      <alignment vertical="center"/>
    </xf>
    <xf numFmtId="0" fontId="56" fillId="43" borderId="26" applyNumberFormat="0" applyAlignment="0" applyProtection="0">
      <alignment vertical="center"/>
    </xf>
    <xf numFmtId="0" fontId="0" fillId="55" borderId="34" applyNumberFormat="0" applyFont="0" applyAlignment="0" applyProtection="0">
      <alignment vertical="center"/>
    </xf>
    <xf numFmtId="0" fontId="0" fillId="55" borderId="34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0" borderId="0"/>
  </cellStyleXfs>
  <cellXfs count="129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vertical="center"/>
    </xf>
    <xf numFmtId="177" fontId="2" fillId="0" borderId="0" xfId="141" applyNumberFormat="1" applyFont="1" applyFill="1" applyBorder="1" applyAlignment="1">
      <alignment horizontal="center"/>
    </xf>
    <xf numFmtId="177" fontId="2" fillId="0" borderId="0" xfId="141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14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6" fillId="0" borderId="0" xfId="14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177" fontId="1" fillId="0" borderId="1" xfId="141" applyNumberFormat="1" applyFont="1" applyFill="1" applyBorder="1" applyAlignment="1">
      <alignment horizontal="center" vertical="center" wrapText="1"/>
    </xf>
    <xf numFmtId="177" fontId="1" fillId="0" borderId="5" xfId="141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/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177" fontId="2" fillId="0" borderId="1" xfId="141" applyNumberFormat="1" applyFont="1" applyFill="1" applyBorder="1" applyAlignment="1">
      <alignment horizontal="center"/>
    </xf>
    <xf numFmtId="177" fontId="2" fillId="0" borderId="1" xfId="14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center" vertical="center" wrapText="1"/>
    </xf>
    <xf numFmtId="177" fontId="13" fillId="0" borderId="12" xfId="0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justify" vertical="center" wrapText="1"/>
    </xf>
    <xf numFmtId="0" fontId="12" fillId="0" borderId="16" xfId="0" applyFont="1" applyBorder="1" applyAlignment="1">
      <alignment horizontal="justify" vertical="center" wrapText="1"/>
    </xf>
    <xf numFmtId="0" fontId="13" fillId="0" borderId="12" xfId="0" applyFont="1" applyBorder="1" applyAlignment="1">
      <alignment horizontal="justify" vertical="center" wrapText="1"/>
    </xf>
    <xf numFmtId="178" fontId="13" fillId="0" borderId="8" xfId="0" applyNumberFormat="1" applyFont="1" applyBorder="1" applyAlignment="1">
      <alignment horizontal="center" vertical="center" wrapText="1"/>
    </xf>
    <xf numFmtId="178" fontId="13" fillId="0" borderId="9" xfId="0" applyNumberFormat="1" applyFont="1" applyBorder="1" applyAlignment="1">
      <alignment horizontal="center" vertical="center" wrapText="1"/>
    </xf>
    <xf numFmtId="178" fontId="13" fillId="0" borderId="10" xfId="0" applyNumberFormat="1" applyFont="1" applyBorder="1" applyAlignment="1">
      <alignment horizontal="center" vertical="center" wrapText="1"/>
    </xf>
    <xf numFmtId="0" fontId="12" fillId="0" borderId="13" xfId="0" applyFont="1" applyBorder="1" applyAlignment="1">
      <alignment horizontal="justify" vertical="center" wrapText="1"/>
    </xf>
    <xf numFmtId="0" fontId="12" fillId="0" borderId="12" xfId="0" applyFont="1" applyBorder="1" applyAlignment="1">
      <alignment horizontal="justify" vertical="center" wrapText="1"/>
    </xf>
    <xf numFmtId="179" fontId="10" fillId="0" borderId="8" xfId="0" applyNumberFormat="1" applyFont="1" applyBorder="1" applyAlignment="1">
      <alignment horizontal="center" vertical="center" wrapText="1"/>
    </xf>
    <xf numFmtId="179" fontId="10" fillId="0" borderId="9" xfId="0" applyNumberFormat="1" applyFont="1" applyBorder="1" applyAlignment="1">
      <alignment horizontal="center" vertical="center" wrapText="1"/>
    </xf>
    <xf numFmtId="179" fontId="10" fillId="0" borderId="10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justify" vertical="center" wrapText="1"/>
    </xf>
    <xf numFmtId="0" fontId="12" fillId="0" borderId="9" xfId="0" applyFont="1" applyBorder="1" applyAlignment="1">
      <alignment horizontal="justify" vertical="center" wrapText="1"/>
    </xf>
    <xf numFmtId="0" fontId="12" fillId="0" borderId="10" xfId="0" applyFont="1" applyBorder="1" applyAlignment="1">
      <alignment horizontal="justify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justify" vertical="center" wrapText="1"/>
    </xf>
    <xf numFmtId="0" fontId="13" fillId="0" borderId="9" xfId="0" applyFont="1" applyBorder="1" applyAlignment="1">
      <alignment horizontal="justify" vertical="center" wrapText="1"/>
    </xf>
    <xf numFmtId="0" fontId="13" fillId="0" borderId="10" xfId="0" applyFont="1" applyBorder="1" applyAlignment="1">
      <alignment horizontal="justify" vertical="center" wrapText="1"/>
    </xf>
    <xf numFmtId="177" fontId="13" fillId="0" borderId="8" xfId="0" applyNumberFormat="1" applyFont="1" applyBorder="1" applyAlignment="1">
      <alignment horizontal="center" vertical="center" wrapText="1"/>
    </xf>
    <xf numFmtId="177" fontId="13" fillId="0" borderId="9" xfId="0" applyNumberFormat="1" applyFont="1" applyBorder="1" applyAlignment="1">
      <alignment horizontal="center" vertical="center" wrapText="1"/>
    </xf>
    <xf numFmtId="177" fontId="13" fillId="0" borderId="10" xfId="0" applyNumberFormat="1" applyFont="1" applyBorder="1" applyAlignment="1">
      <alignment horizontal="center" vertical="center" wrapText="1"/>
    </xf>
    <xf numFmtId="177" fontId="13" fillId="0" borderId="17" xfId="0" applyNumberFormat="1" applyFont="1" applyBorder="1" applyAlignment="1">
      <alignment horizontal="center" vertical="center" wrapText="1"/>
    </xf>
    <xf numFmtId="0" fontId="12" fillId="0" borderId="14" xfId="0" applyFont="1" applyBorder="1" applyAlignment="1">
      <alignment horizontal="justify" vertical="center" wrapText="1"/>
    </xf>
    <xf numFmtId="0" fontId="12" fillId="0" borderId="11" xfId="0" applyFont="1" applyBorder="1" applyAlignment="1">
      <alignment horizontal="justify"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179" fontId="0" fillId="0" borderId="0" xfId="0" applyNumberFormat="1" applyFill="1" applyAlignment="1">
      <alignment vertical="center"/>
    </xf>
    <xf numFmtId="179" fontId="16" fillId="0" borderId="0" xfId="0" applyNumberFormat="1" applyFont="1" applyFill="1" applyAlignment="1">
      <alignment vertical="center"/>
    </xf>
    <xf numFmtId="179" fontId="17" fillId="0" borderId="0" xfId="0" applyNumberFormat="1" applyFont="1" applyFill="1" applyBorder="1" applyAlignment="1">
      <alignment vertical="center"/>
    </xf>
    <xf numFmtId="179" fontId="17" fillId="0" borderId="0" xfId="0" applyNumberFormat="1" applyFont="1" applyFill="1" applyAlignment="1">
      <alignment vertical="center"/>
    </xf>
    <xf numFmtId="179" fontId="0" fillId="0" borderId="0" xfId="0" applyNumberFormat="1" applyFill="1" applyAlignment="1">
      <alignment horizontal="center" vertical="center" wrapText="1"/>
    </xf>
    <xf numFmtId="179" fontId="0" fillId="0" borderId="0" xfId="0" applyNumberFormat="1" applyFill="1" applyAlignment="1">
      <alignment vertical="center" wrapText="1"/>
    </xf>
    <xf numFmtId="179" fontId="0" fillId="0" borderId="0" xfId="0" applyNumberFormat="1" applyFill="1" applyAlignment="1">
      <alignment horizontal="left" vertical="center" wrapText="1"/>
    </xf>
    <xf numFmtId="179" fontId="8" fillId="0" borderId="0" xfId="0" applyNumberFormat="1" applyFont="1" applyFill="1" applyAlignment="1">
      <alignment horizontal="center" vertical="center" wrapText="1"/>
    </xf>
    <xf numFmtId="179" fontId="8" fillId="0" borderId="0" xfId="0" applyNumberFormat="1" applyFont="1" applyFill="1" applyAlignment="1">
      <alignment vertical="center" wrapText="1"/>
    </xf>
    <xf numFmtId="179" fontId="8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9" fontId="18" fillId="0" borderId="1" xfId="22" applyFont="1" applyFill="1" applyBorder="1" applyAlignment="1">
      <alignment vertical="center" wrapText="1"/>
    </xf>
    <xf numFmtId="179" fontId="18" fillId="0" borderId="1" xfId="22" applyFont="1" applyFill="1" applyBorder="1" applyAlignment="1">
      <alignment horizontal="center" vertical="center" wrapText="1"/>
    </xf>
    <xf numFmtId="179" fontId="16" fillId="0" borderId="0" xfId="0" applyNumberFormat="1" applyFont="1" applyFill="1" applyAlignment="1">
      <alignment vertical="center" wrapText="1"/>
    </xf>
    <xf numFmtId="179" fontId="19" fillId="0" borderId="0" xfId="0" applyNumberFormat="1" applyFont="1" applyFill="1" applyAlignment="1">
      <alignment vertical="center" wrapText="1"/>
    </xf>
    <xf numFmtId="179" fontId="19" fillId="0" borderId="0" xfId="0" applyNumberFormat="1" applyFont="1" applyFill="1" applyBorder="1" applyAlignment="1">
      <alignment vertical="center" wrapText="1"/>
    </xf>
    <xf numFmtId="179" fontId="20" fillId="0" borderId="0" xfId="0" applyNumberFormat="1" applyFont="1" applyFill="1" applyBorder="1" applyAlignment="1">
      <alignment vertical="center" wrapText="1"/>
    </xf>
    <xf numFmtId="179" fontId="20" fillId="0" borderId="0" xfId="0" applyNumberFormat="1" applyFont="1" applyFill="1" applyAlignment="1">
      <alignment vertical="center" wrapText="1"/>
    </xf>
    <xf numFmtId="179" fontId="0" fillId="0" borderId="1" xfId="0" applyNumberFormat="1" applyFill="1" applyBorder="1" applyAlignment="1">
      <alignment horizontal="left" vertical="top" wrapText="1"/>
    </xf>
    <xf numFmtId="179" fontId="17" fillId="0" borderId="0" xfId="0" applyNumberFormat="1" applyFont="1" applyFill="1" applyBorder="1" applyAlignment="1">
      <alignment vertical="center" wrapText="1"/>
    </xf>
    <xf numFmtId="179" fontId="17" fillId="0" borderId="0" xfId="0" applyNumberFormat="1" applyFont="1" applyFill="1" applyAlignment="1">
      <alignment vertical="center" wrapText="1"/>
    </xf>
  </cellXfs>
  <cellStyles count="14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20% - 强调文字颜色 3 2 2" xfId="51"/>
    <cellStyle name="40% - 强调文字颜色 1 2 2" xfId="52"/>
    <cellStyle name="20% - 强调文字颜色 2 2 2" xfId="53"/>
    <cellStyle name="解释性文本 2 2" xfId="54"/>
    <cellStyle name="常规 5 2" xfId="55"/>
    <cellStyle name="60% - 强调文字颜色 2 2 2" xfId="56"/>
    <cellStyle name="40% - 强调文字颜色 4 2" xfId="57"/>
    <cellStyle name="40% - 强调文字颜色 1 2" xfId="58"/>
    <cellStyle name="40% - 强调文字颜色 2 2" xfId="59"/>
    <cellStyle name="输出 2" xfId="60"/>
    <cellStyle name="常规 3 2" xfId="61"/>
    <cellStyle name="20% - 强调文字颜色 4 2 2" xfId="62"/>
    <cellStyle name="40% - 强调文字颜色 2 2 2" xfId="63"/>
    <cellStyle name="适中 2" xfId="64"/>
    <cellStyle name="20% - 强调文字颜色 3 2" xfId="65"/>
    <cellStyle name="20% - 强调文字颜色 1 2 2" xfId="66"/>
    <cellStyle name="20% - 强调文字颜色 2 2" xfId="67"/>
    <cellStyle name="输出 2 2" xfId="68"/>
    <cellStyle name="20% - 强调文字颜色 4 2" xfId="69"/>
    <cellStyle name="常规 3" xfId="70"/>
    <cellStyle name="20% - 强调文字颜色 5 2" xfId="71"/>
    <cellStyle name="20% - 强调文字颜色 5 2 2" xfId="72"/>
    <cellStyle name="20% - 强调文字颜色 6 2" xfId="73"/>
    <cellStyle name="20% - 强调文字颜色 6 2 2" xfId="74"/>
    <cellStyle name="40% - 强调文字颜色 3 2" xfId="75"/>
    <cellStyle name="计算 2 2" xfId="76"/>
    <cellStyle name="40% - 强调文字颜色 3 2 2" xfId="77"/>
    <cellStyle name="40% - 强调文字颜色 4 2 2" xfId="78"/>
    <cellStyle name="检查单元格 2" xfId="79"/>
    <cellStyle name="40% - 强调文字颜色 5 2" xfId="80"/>
    <cellStyle name="40% - 强调文字颜色 5 2 2" xfId="81"/>
    <cellStyle name="40% - 强调文字颜色 6 2" xfId="82"/>
    <cellStyle name="适中 2 2" xfId="83"/>
    <cellStyle name="40% - 强调文字颜色 6 2 2" xfId="84"/>
    <cellStyle name="60% - 强调文字颜色 1 2" xfId="85"/>
    <cellStyle name="60% - 强调文字颜色 1 2 2" xfId="86"/>
    <cellStyle name="60% - 强调文字颜色 2 2" xfId="87"/>
    <cellStyle name="常规 5" xfId="88"/>
    <cellStyle name="60% - 强调文字颜色 3 2" xfId="89"/>
    <cellStyle name="60% - 强调文字颜色 3 2 2" xfId="90"/>
    <cellStyle name="60% - 强调文字颜色 4 2" xfId="91"/>
    <cellStyle name="60% - 强调文字颜色 4 2 2" xfId="92"/>
    <cellStyle name="60% - 强调文字颜色 5 2" xfId="93"/>
    <cellStyle name="60% - 强调文字颜色 5 2 2" xfId="94"/>
    <cellStyle name="60% - 强调文字颜色 6 2" xfId="95"/>
    <cellStyle name="60% - 强调文字颜色 6 2 2" xfId="96"/>
    <cellStyle name="标题 1 2" xfId="97"/>
    <cellStyle name="标题 1 2 2" xfId="98"/>
    <cellStyle name="标题 2 2" xfId="99"/>
    <cellStyle name="标题 2 2 2" xfId="100"/>
    <cellStyle name="标题 3 2" xfId="101"/>
    <cellStyle name="标题 3 2 2" xfId="102"/>
    <cellStyle name="标题 4 2" xfId="103"/>
    <cellStyle name="标题 4 2 2" xfId="104"/>
    <cellStyle name="标题 5" xfId="105"/>
    <cellStyle name="标题 5 2" xfId="106"/>
    <cellStyle name="差 2" xfId="107"/>
    <cellStyle name="差 2 2" xfId="108"/>
    <cellStyle name="常规 2" xfId="109"/>
    <cellStyle name="常规 2 2" xfId="110"/>
    <cellStyle name="常规 4" xfId="111"/>
    <cellStyle name="好 2" xfId="112"/>
    <cellStyle name="好 2 2" xfId="113"/>
    <cellStyle name="汇总 2" xfId="114"/>
    <cellStyle name="汇总 2 2" xfId="115"/>
    <cellStyle name="检查单元格 2 2" xfId="116"/>
    <cellStyle name="解释性文本 2" xfId="117"/>
    <cellStyle name="常规 54 2 2" xfId="118"/>
    <cellStyle name="警告文本 2" xfId="119"/>
    <cellStyle name="警告文本 2 2" xfId="120"/>
    <cellStyle name="链接单元格 2" xfId="121"/>
    <cellStyle name="链接单元格 2 2" xfId="122"/>
    <cellStyle name="强调文字颜色 1 2" xfId="123"/>
    <cellStyle name="强调文字颜色 1 2 2" xfId="124"/>
    <cellStyle name="强调文字颜色 2 2" xfId="125"/>
    <cellStyle name="强调文字颜色 2 2 2" xfId="126"/>
    <cellStyle name="强调文字颜色 3 2" xfId="127"/>
    <cellStyle name="强调文字颜色 3 2 2" xfId="128"/>
    <cellStyle name="强调文字颜色 4 2" xfId="129"/>
    <cellStyle name="强调文字颜色 4 2 2" xfId="130"/>
    <cellStyle name="强调文字颜色 5 2" xfId="131"/>
    <cellStyle name="强调文字颜色 5 2 2" xfId="132"/>
    <cellStyle name="强调文字颜色 6 2" xfId="133"/>
    <cellStyle name="强调文字颜色 6 2 2" xfId="134"/>
    <cellStyle name="输入 2" xfId="135"/>
    <cellStyle name="输入 2 2" xfId="136"/>
    <cellStyle name="注释 2" xfId="137"/>
    <cellStyle name="注释 2 2" xfId="138"/>
    <cellStyle name="常规 10 2 2 2 2 2" xfId="139"/>
    <cellStyle name="常规 3 2 4" xfId="140"/>
    <cellStyle name="Normal" xfId="14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tabSelected="1" topLeftCell="A7" workbookViewId="0">
      <selection activeCell="H14" sqref="H14"/>
    </sheetView>
  </sheetViews>
  <sheetFormatPr defaultColWidth="9" defaultRowHeight="14.25"/>
  <cols>
    <col min="1" max="1" width="7.25" style="112" customWidth="1"/>
    <col min="2" max="2" width="37.625" style="113" customWidth="1"/>
    <col min="3" max="3" width="8.875" style="112" customWidth="1"/>
    <col min="4" max="4" width="9.625" style="112" customWidth="1"/>
    <col min="5" max="5" width="11" style="113" customWidth="1"/>
    <col min="6" max="6" width="6.5" style="114" customWidth="1"/>
    <col min="7" max="7" width="8.5" style="113" customWidth="1"/>
    <col min="8" max="12" width="9" style="113"/>
    <col min="13" max="16384" width="9" style="108"/>
  </cols>
  <sheetData>
    <row r="1" s="108" customFormat="1" ht="57.95" customHeight="1" spans="1:12">
      <c r="A1" s="115" t="s">
        <v>0</v>
      </c>
      <c r="B1" s="115"/>
      <c r="C1" s="115"/>
      <c r="D1" s="115"/>
      <c r="E1" s="115"/>
      <c r="F1" s="115"/>
      <c r="G1" s="116"/>
      <c r="H1" s="116"/>
      <c r="I1" s="116"/>
      <c r="J1" s="113"/>
      <c r="K1" s="113"/>
      <c r="L1" s="113"/>
    </row>
    <row r="2" s="108" customFormat="1" ht="30.75" customHeight="1" spans="1:12">
      <c r="A2" s="117" t="s">
        <v>1</v>
      </c>
      <c r="B2" s="117" t="s">
        <v>2</v>
      </c>
      <c r="C2" s="117" t="s">
        <v>3</v>
      </c>
      <c r="D2" s="117" t="s">
        <v>4</v>
      </c>
      <c r="E2" s="117" t="s">
        <v>5</v>
      </c>
      <c r="F2" s="117" t="s">
        <v>6</v>
      </c>
      <c r="G2" s="113"/>
      <c r="H2" s="113"/>
      <c r="I2" s="113"/>
      <c r="J2" s="113"/>
      <c r="K2" s="113"/>
      <c r="L2" s="113"/>
    </row>
    <row r="3" s="109" customFormat="1" ht="36" customHeight="1" spans="1:12">
      <c r="A3" s="118">
        <v>1</v>
      </c>
      <c r="B3" s="119" t="s">
        <v>7</v>
      </c>
      <c r="C3" s="120" t="s">
        <v>8</v>
      </c>
      <c r="D3" s="120" t="s">
        <v>9</v>
      </c>
      <c r="E3" s="119" t="s">
        <v>10</v>
      </c>
      <c r="F3" s="119"/>
      <c r="G3" s="121"/>
      <c r="H3" s="121"/>
      <c r="I3" s="121"/>
      <c r="J3" s="121"/>
      <c r="K3" s="121"/>
      <c r="L3" s="121"/>
    </row>
    <row r="4" s="109" customFormat="1" ht="27" customHeight="1" spans="1:12">
      <c r="A4" s="118">
        <v>2</v>
      </c>
      <c r="B4" s="119" t="s">
        <v>11</v>
      </c>
      <c r="C4" s="120" t="s">
        <v>8</v>
      </c>
      <c r="D4" s="120" t="s">
        <v>12</v>
      </c>
      <c r="E4" s="119" t="s">
        <v>10</v>
      </c>
      <c r="F4" s="119"/>
      <c r="G4" s="121"/>
      <c r="H4" s="121"/>
      <c r="I4" s="121"/>
      <c r="J4" s="121"/>
      <c r="K4" s="121"/>
      <c r="L4" s="121"/>
    </row>
    <row r="5" s="109" customFormat="1" ht="27" customHeight="1" spans="1:12">
      <c r="A5" s="118">
        <v>3</v>
      </c>
      <c r="B5" s="119" t="s">
        <v>13</v>
      </c>
      <c r="C5" s="120" t="s">
        <v>14</v>
      </c>
      <c r="D5" s="120" t="s">
        <v>15</v>
      </c>
      <c r="E5" s="119" t="s">
        <v>10</v>
      </c>
      <c r="F5" s="119"/>
      <c r="G5" s="121"/>
      <c r="H5" s="121"/>
      <c r="I5" s="121"/>
      <c r="J5" s="121"/>
      <c r="K5" s="121"/>
      <c r="L5" s="121"/>
    </row>
    <row r="6" s="109" customFormat="1" ht="27" customHeight="1" spans="1:12">
      <c r="A6" s="118">
        <v>4</v>
      </c>
      <c r="B6" s="119" t="s">
        <v>16</v>
      </c>
      <c r="C6" s="120" t="s">
        <v>8</v>
      </c>
      <c r="D6" s="120" t="s">
        <v>17</v>
      </c>
      <c r="E6" s="119" t="s">
        <v>10</v>
      </c>
      <c r="F6" s="119"/>
      <c r="G6" s="121"/>
      <c r="H6" s="121"/>
      <c r="I6" s="121"/>
      <c r="J6" s="121"/>
      <c r="K6" s="121"/>
      <c r="L6" s="121"/>
    </row>
    <row r="7" s="109" customFormat="1" ht="27" customHeight="1" spans="1:12">
      <c r="A7" s="118">
        <v>5</v>
      </c>
      <c r="B7" s="119" t="s">
        <v>18</v>
      </c>
      <c r="C7" s="120" t="s">
        <v>8</v>
      </c>
      <c r="D7" s="120" t="s">
        <v>19</v>
      </c>
      <c r="E7" s="119" t="s">
        <v>10</v>
      </c>
      <c r="F7" s="119"/>
      <c r="G7" s="121"/>
      <c r="H7" s="121"/>
      <c r="I7" s="121"/>
      <c r="J7" s="121"/>
      <c r="K7" s="121"/>
      <c r="L7" s="121"/>
    </row>
    <row r="8" s="109" customFormat="1" ht="32.1" customHeight="1" spans="1:12">
      <c r="A8" s="118">
        <v>6</v>
      </c>
      <c r="B8" s="119" t="s">
        <v>20</v>
      </c>
      <c r="C8" s="120" t="s">
        <v>8</v>
      </c>
      <c r="D8" s="120" t="s">
        <v>21</v>
      </c>
      <c r="E8" s="119" t="s">
        <v>10</v>
      </c>
      <c r="F8" s="119"/>
      <c r="G8" s="122"/>
      <c r="H8" s="121"/>
      <c r="I8" s="121"/>
      <c r="J8" s="121"/>
      <c r="K8" s="121"/>
      <c r="L8" s="121"/>
    </row>
    <row r="9" s="109" customFormat="1" ht="32.1" customHeight="1" spans="1:12">
      <c r="A9" s="118">
        <v>7</v>
      </c>
      <c r="B9" s="119" t="s">
        <v>22</v>
      </c>
      <c r="C9" s="120" t="s">
        <v>8</v>
      </c>
      <c r="D9" s="120" t="s">
        <v>23</v>
      </c>
      <c r="E9" s="119" t="s">
        <v>10</v>
      </c>
      <c r="F9" s="119"/>
      <c r="G9" s="122"/>
      <c r="H9" s="121"/>
      <c r="I9" s="121"/>
      <c r="J9" s="121"/>
      <c r="K9" s="121"/>
      <c r="L9" s="121"/>
    </row>
    <row r="10" s="110" customFormat="1" ht="32.1" customHeight="1" spans="1:12">
      <c r="A10" s="118">
        <v>8</v>
      </c>
      <c r="B10" s="119" t="s">
        <v>24</v>
      </c>
      <c r="C10" s="120" t="s">
        <v>8</v>
      </c>
      <c r="D10" s="120" t="s">
        <v>25</v>
      </c>
      <c r="E10" s="119" t="s">
        <v>10</v>
      </c>
      <c r="F10" s="119"/>
      <c r="G10" s="123"/>
      <c r="H10" s="124"/>
      <c r="I10" s="127"/>
      <c r="J10" s="127"/>
      <c r="K10" s="127"/>
      <c r="L10" s="127"/>
    </row>
    <row r="11" s="111" customFormat="1" ht="32.1" customHeight="1" spans="1:12">
      <c r="A11" s="118">
        <v>9</v>
      </c>
      <c r="B11" s="119" t="s">
        <v>26</v>
      </c>
      <c r="C11" s="120" t="s">
        <v>8</v>
      </c>
      <c r="D11" s="120" t="s">
        <v>27</v>
      </c>
      <c r="E11" s="119" t="s">
        <v>10</v>
      </c>
      <c r="F11" s="119"/>
      <c r="G11" s="122"/>
      <c r="H11" s="125"/>
      <c r="I11" s="128"/>
      <c r="J11" s="128"/>
      <c r="K11" s="128"/>
      <c r="L11" s="128"/>
    </row>
    <row r="12" s="111" customFormat="1" ht="32.1" customHeight="1" spans="1:12">
      <c r="A12" s="118">
        <v>10</v>
      </c>
      <c r="B12" s="119" t="s">
        <v>28</v>
      </c>
      <c r="C12" s="120" t="s">
        <v>14</v>
      </c>
      <c r="D12" s="120" t="s">
        <v>29</v>
      </c>
      <c r="E12" s="119" t="s">
        <v>10</v>
      </c>
      <c r="F12" s="119"/>
      <c r="G12" s="122"/>
      <c r="H12" s="125"/>
      <c r="I12" s="128"/>
      <c r="J12" s="128"/>
      <c r="K12" s="128"/>
      <c r="L12" s="128"/>
    </row>
    <row r="13" s="111" customFormat="1" ht="32.1" customHeight="1" spans="1:12">
      <c r="A13" s="118">
        <v>11</v>
      </c>
      <c r="B13" s="119" t="s">
        <v>30</v>
      </c>
      <c r="C13" s="120" t="s">
        <v>8</v>
      </c>
      <c r="D13" s="120" t="s">
        <v>31</v>
      </c>
      <c r="E13" s="119" t="s">
        <v>10</v>
      </c>
      <c r="F13" s="119"/>
      <c r="G13" s="122"/>
      <c r="H13" s="125"/>
      <c r="I13" s="128"/>
      <c r="J13" s="128"/>
      <c r="K13" s="128"/>
      <c r="L13" s="128"/>
    </row>
    <row r="14" s="111" customFormat="1" ht="32.1" customHeight="1" spans="1:12">
      <c r="A14" s="118">
        <v>12</v>
      </c>
      <c r="B14" s="119" t="s">
        <v>32</v>
      </c>
      <c r="C14" s="120" t="s">
        <v>14</v>
      </c>
      <c r="D14" s="120" t="s">
        <v>33</v>
      </c>
      <c r="E14" s="119" t="s">
        <v>10</v>
      </c>
      <c r="F14" s="119"/>
      <c r="G14" s="122"/>
      <c r="H14" s="125"/>
      <c r="I14" s="128"/>
      <c r="J14" s="128"/>
      <c r="K14" s="128"/>
      <c r="L14" s="128"/>
    </row>
    <row r="15" s="111" customFormat="1" ht="32.1" customHeight="1" spans="1:12">
      <c r="A15" s="118">
        <v>13</v>
      </c>
      <c r="B15" s="119" t="s">
        <v>34</v>
      </c>
      <c r="C15" s="120" t="s">
        <v>35</v>
      </c>
      <c r="D15" s="120" t="s">
        <v>36</v>
      </c>
      <c r="E15" s="119" t="s">
        <v>10</v>
      </c>
      <c r="F15" s="119"/>
      <c r="G15" s="122"/>
      <c r="H15" s="125"/>
      <c r="I15" s="128"/>
      <c r="J15" s="128"/>
      <c r="K15" s="128"/>
      <c r="L15" s="128"/>
    </row>
    <row r="16" s="111" customFormat="1" ht="32.1" customHeight="1" spans="1:12">
      <c r="A16" s="118">
        <v>14</v>
      </c>
      <c r="B16" s="119" t="s">
        <v>37</v>
      </c>
      <c r="C16" s="120" t="s">
        <v>38</v>
      </c>
      <c r="D16" s="120" t="s">
        <v>39</v>
      </c>
      <c r="E16" s="119" t="s">
        <v>10</v>
      </c>
      <c r="F16" s="119"/>
      <c r="G16" s="122"/>
      <c r="H16" s="125"/>
      <c r="I16" s="128"/>
      <c r="J16" s="128"/>
      <c r="K16" s="128"/>
      <c r="L16" s="128"/>
    </row>
    <row r="17" s="108" customFormat="1" ht="33.95" customHeight="1" spans="1:12">
      <c r="A17" s="126" t="s">
        <v>40</v>
      </c>
      <c r="B17" s="126"/>
      <c r="C17" s="126" t="s">
        <v>41</v>
      </c>
      <c r="D17" s="126"/>
      <c r="E17" s="126"/>
      <c r="F17" s="126"/>
      <c r="G17" s="113"/>
      <c r="H17" s="113"/>
      <c r="I17" s="113"/>
      <c r="J17" s="113"/>
      <c r="K17" s="113"/>
      <c r="L17" s="113"/>
    </row>
    <row r="18" s="108" customFormat="1" ht="26.1" customHeight="1" spans="1:12">
      <c r="A18" s="126"/>
      <c r="B18" s="126"/>
      <c r="C18" s="126"/>
      <c r="D18" s="126"/>
      <c r="E18" s="126"/>
      <c r="F18" s="126"/>
      <c r="G18" s="113"/>
      <c r="H18" s="113"/>
      <c r="I18" s="113"/>
      <c r="J18" s="113"/>
      <c r="K18" s="113"/>
      <c r="L18" s="113"/>
    </row>
    <row r="33" ht="43.5" customHeight="1"/>
  </sheetData>
  <mergeCells count="3">
    <mergeCell ref="A1:F1"/>
    <mergeCell ref="A17:B18"/>
    <mergeCell ref="C17:F18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31"/>
  <sheetViews>
    <sheetView workbookViewId="0">
      <selection activeCell="A1" sqref="A1:H1"/>
    </sheetView>
  </sheetViews>
  <sheetFormatPr defaultColWidth="9" defaultRowHeight="14.25" outlineLevelCol="7"/>
  <cols>
    <col min="3" max="3" width="3.2" customWidth="1"/>
    <col min="4" max="4" width="9.2" customWidth="1"/>
    <col min="5" max="7" width="11.375" style="52" customWidth="1"/>
    <col min="8" max="8" width="16.1" style="53" customWidth="1"/>
  </cols>
  <sheetData>
    <row r="1" ht="59" customHeight="1" spans="1:8">
      <c r="A1" s="54" t="s">
        <v>42</v>
      </c>
      <c r="B1" s="55"/>
      <c r="C1" s="55"/>
      <c r="D1" s="55"/>
      <c r="E1" s="55"/>
      <c r="F1" s="55"/>
      <c r="G1" s="55"/>
      <c r="H1" s="55"/>
    </row>
    <row r="2" ht="31.8" customHeight="1" spans="1:8">
      <c r="A2" s="56" t="s">
        <v>43</v>
      </c>
      <c r="B2" s="56"/>
      <c r="C2" s="56"/>
      <c r="D2" s="56"/>
      <c r="E2" s="57"/>
      <c r="F2" s="57"/>
      <c r="G2" s="57"/>
      <c r="H2" s="57"/>
    </row>
    <row r="3" ht="23.25" customHeight="1" spans="1:8">
      <c r="A3" s="56" t="s">
        <v>44</v>
      </c>
      <c r="B3" s="56"/>
      <c r="C3" s="56"/>
      <c r="D3" s="56"/>
      <c r="E3" s="57"/>
      <c r="F3" s="57"/>
      <c r="G3" s="57"/>
      <c r="H3" s="57"/>
    </row>
    <row r="4" ht="25.5" customHeight="1" spans="1:8">
      <c r="A4" s="56" t="s">
        <v>45</v>
      </c>
      <c r="B4" s="56"/>
      <c r="C4" s="56"/>
      <c r="D4" s="56"/>
      <c r="E4" s="57"/>
      <c r="F4" s="57"/>
      <c r="G4" s="57"/>
      <c r="H4" s="57"/>
    </row>
    <row r="5" ht="30" customHeight="1" spans="1:8">
      <c r="A5" s="58" t="s">
        <v>46</v>
      </c>
      <c r="B5" s="58"/>
      <c r="C5" s="58"/>
      <c r="D5" s="58"/>
      <c r="E5" s="59"/>
      <c r="F5" s="59"/>
      <c r="G5" s="59"/>
      <c r="H5" s="59"/>
    </row>
    <row r="6" ht="20.25" customHeight="1" spans="1:8">
      <c r="A6" s="60" t="s">
        <v>1</v>
      </c>
      <c r="B6" s="61" t="s">
        <v>47</v>
      </c>
      <c r="C6" s="62"/>
      <c r="D6" s="63"/>
      <c r="E6" s="63" t="s">
        <v>48</v>
      </c>
      <c r="F6" s="63" t="s">
        <v>49</v>
      </c>
      <c r="G6" s="63" t="s">
        <v>50</v>
      </c>
      <c r="H6" s="63" t="s">
        <v>51</v>
      </c>
    </row>
    <row r="7" ht="20.25" customHeight="1" spans="1:8">
      <c r="A7" s="64" t="s">
        <v>52</v>
      </c>
      <c r="B7" s="65" t="s">
        <v>53</v>
      </c>
      <c r="C7" s="66"/>
      <c r="D7" s="67"/>
      <c r="E7" s="68"/>
      <c r="F7" s="68"/>
      <c r="G7" s="68"/>
      <c r="H7" s="69">
        <f>'4结算明细表'!P20</f>
        <v>129000</v>
      </c>
    </row>
    <row r="8" ht="20.25" customHeight="1" spans="1:8">
      <c r="A8" s="70">
        <v>1.1</v>
      </c>
      <c r="B8" s="71" t="s">
        <v>54</v>
      </c>
      <c r="C8" s="72"/>
      <c r="D8" s="73"/>
      <c r="E8" s="68"/>
      <c r="F8" s="68"/>
      <c r="G8" s="68"/>
      <c r="H8" s="69">
        <f>'4结算明细表'!P18</f>
        <v>129190.06</v>
      </c>
    </row>
    <row r="9" ht="20.25" customHeight="1" spans="1:8">
      <c r="A9" s="70">
        <v>1.2</v>
      </c>
      <c r="B9" s="71" t="s">
        <v>55</v>
      </c>
      <c r="C9" s="72"/>
      <c r="D9" s="73"/>
      <c r="E9" s="68"/>
      <c r="F9" s="68"/>
      <c r="G9" s="68"/>
      <c r="H9" s="69">
        <v>0</v>
      </c>
    </row>
    <row r="10" ht="20.25" customHeight="1" spans="1:8">
      <c r="A10" s="70">
        <v>1.3</v>
      </c>
      <c r="B10" s="71" t="s">
        <v>56</v>
      </c>
      <c r="C10" s="72"/>
      <c r="D10" s="73"/>
      <c r="E10" s="68"/>
      <c r="F10" s="68"/>
      <c r="G10" s="68"/>
      <c r="H10" s="69">
        <v>0</v>
      </c>
    </row>
    <row r="11" ht="20.25" customHeight="1" spans="1:8">
      <c r="A11" s="70">
        <v>1.4</v>
      </c>
      <c r="B11" s="71" t="s">
        <v>57</v>
      </c>
      <c r="C11" s="72"/>
      <c r="D11" s="72"/>
      <c r="E11" s="74"/>
      <c r="F11" s="68"/>
      <c r="G11" s="68"/>
      <c r="H11" s="69">
        <f>'4结算明细表'!P19</f>
        <v>-190.06</v>
      </c>
    </row>
    <row r="12" ht="20.25" customHeight="1" spans="1:8">
      <c r="A12" s="64" t="s">
        <v>58</v>
      </c>
      <c r="B12" s="65" t="s">
        <v>59</v>
      </c>
      <c r="C12" s="66"/>
      <c r="D12" s="67"/>
      <c r="E12" s="75"/>
      <c r="F12" s="68"/>
      <c r="G12" s="68"/>
      <c r="H12" s="69">
        <f>H13</f>
        <v>0</v>
      </c>
    </row>
    <row r="13" ht="24" customHeight="1" spans="1:8">
      <c r="A13" s="70">
        <v>2.1</v>
      </c>
      <c r="B13" s="71" t="s">
        <v>60</v>
      </c>
      <c r="C13" s="72"/>
      <c r="D13" s="73"/>
      <c r="E13" s="76"/>
      <c r="F13" s="77"/>
      <c r="G13" s="68"/>
      <c r="H13" s="69">
        <v>0</v>
      </c>
    </row>
    <row r="14" ht="20.25" customHeight="1" spans="1:8">
      <c r="A14" s="78" t="s">
        <v>61</v>
      </c>
      <c r="B14" s="79" t="s">
        <v>62</v>
      </c>
      <c r="C14" s="80"/>
      <c r="D14" s="81" t="s">
        <v>63</v>
      </c>
      <c r="E14" s="82">
        <f>H7+H13</f>
        <v>129000</v>
      </c>
      <c r="F14" s="83"/>
      <c r="G14" s="83"/>
      <c r="H14" s="84"/>
    </row>
    <row r="15" ht="20.25" customHeight="1" spans="1:8">
      <c r="A15" s="64"/>
      <c r="B15" s="85"/>
      <c r="C15" s="86"/>
      <c r="D15" s="81" t="s">
        <v>64</v>
      </c>
      <c r="E15" s="87">
        <f>E14</f>
        <v>129000</v>
      </c>
      <c r="F15" s="88"/>
      <c r="G15" s="88"/>
      <c r="H15" s="89"/>
    </row>
    <row r="16" ht="20.25" customHeight="1" spans="1:8">
      <c r="A16" s="64" t="s">
        <v>65</v>
      </c>
      <c r="B16" s="90" t="s">
        <v>66</v>
      </c>
      <c r="C16" s="91"/>
      <c r="D16" s="92"/>
      <c r="E16" s="82">
        <v>0</v>
      </c>
      <c r="F16" s="93"/>
      <c r="G16" s="93"/>
      <c r="H16" s="77"/>
    </row>
    <row r="17" ht="20.25" customHeight="1" spans="1:8">
      <c r="A17" s="70">
        <v>4.1</v>
      </c>
      <c r="B17" s="94" t="s">
        <v>67</v>
      </c>
      <c r="C17" s="95"/>
      <c r="D17" s="96"/>
      <c r="E17" s="97">
        <v>0</v>
      </c>
      <c r="F17" s="98"/>
      <c r="G17" s="98"/>
      <c r="H17" s="99"/>
    </row>
    <row r="18" ht="20.25" customHeight="1" spans="1:8">
      <c r="A18" s="70">
        <v>4.2</v>
      </c>
      <c r="B18" s="94" t="s">
        <v>68</v>
      </c>
      <c r="C18" s="95"/>
      <c r="D18" s="96"/>
      <c r="E18" s="97">
        <v>0</v>
      </c>
      <c r="F18" s="98"/>
      <c r="G18" s="98"/>
      <c r="H18" s="99"/>
    </row>
    <row r="19" ht="20.25" customHeight="1" spans="1:8">
      <c r="A19" s="64" t="s">
        <v>69</v>
      </c>
      <c r="B19" s="90" t="s">
        <v>70</v>
      </c>
      <c r="C19" s="91"/>
      <c r="D19" s="92"/>
      <c r="E19" s="82">
        <v>0</v>
      </c>
      <c r="F19" s="93"/>
      <c r="G19" s="93"/>
      <c r="H19" s="77"/>
    </row>
    <row r="20" ht="20.25" customHeight="1" spans="1:8">
      <c r="A20" s="70">
        <v>5.1</v>
      </c>
      <c r="B20" s="94" t="s">
        <v>71</v>
      </c>
      <c r="C20" s="95"/>
      <c r="D20" s="96"/>
      <c r="E20" s="100">
        <v>0</v>
      </c>
      <c r="F20" s="100"/>
      <c r="G20" s="100"/>
      <c r="H20" s="69"/>
    </row>
    <row r="21" ht="20.25" customHeight="1" spans="1:8">
      <c r="A21" s="70">
        <v>5.2</v>
      </c>
      <c r="B21" s="94" t="s">
        <v>72</v>
      </c>
      <c r="C21" s="95"/>
      <c r="D21" s="96"/>
      <c r="E21" s="100">
        <v>0</v>
      </c>
      <c r="F21" s="100"/>
      <c r="G21" s="100"/>
      <c r="H21" s="69"/>
    </row>
    <row r="22" ht="20.25" customHeight="1" spans="1:8">
      <c r="A22" s="78" t="s">
        <v>73</v>
      </c>
      <c r="B22" s="101" t="s">
        <v>74</v>
      </c>
      <c r="C22" s="94" t="s">
        <v>63</v>
      </c>
      <c r="D22" s="96"/>
      <c r="E22" s="82">
        <f>E14+E19</f>
        <v>129000</v>
      </c>
      <c r="F22" s="93"/>
      <c r="G22" s="93"/>
      <c r="H22" s="77"/>
    </row>
    <row r="23" ht="20.25" customHeight="1" spans="1:8">
      <c r="A23" s="64"/>
      <c r="B23" s="102"/>
      <c r="C23" s="94" t="s">
        <v>64</v>
      </c>
      <c r="D23" s="96"/>
      <c r="E23" s="87">
        <f>E22</f>
        <v>129000</v>
      </c>
      <c r="F23" s="88"/>
      <c r="G23" s="88"/>
      <c r="H23" s="89"/>
    </row>
    <row r="24" ht="20.25" customHeight="1" spans="1:8">
      <c r="A24" s="78" t="s">
        <v>75</v>
      </c>
      <c r="B24" s="101" t="s">
        <v>76</v>
      </c>
      <c r="C24" s="94" t="s">
        <v>63</v>
      </c>
      <c r="D24" s="96"/>
      <c r="E24" s="82">
        <f>E22</f>
        <v>129000</v>
      </c>
      <c r="F24" s="93"/>
      <c r="G24" s="93"/>
      <c r="H24" s="77"/>
    </row>
    <row r="25" ht="20.25" customHeight="1" spans="1:8">
      <c r="A25" s="64"/>
      <c r="B25" s="102"/>
      <c r="C25" s="94" t="s">
        <v>64</v>
      </c>
      <c r="D25" s="96"/>
      <c r="E25" s="87">
        <f>E23</f>
        <v>129000</v>
      </c>
      <c r="F25" s="88"/>
      <c r="G25" s="88"/>
      <c r="H25" s="89"/>
    </row>
    <row r="26" spans="1:8">
      <c r="A26" s="103"/>
      <c r="B26" s="103"/>
      <c r="C26" s="103"/>
      <c r="D26" s="103"/>
      <c r="E26" s="104"/>
      <c r="F26" s="104"/>
      <c r="G26" s="104"/>
      <c r="H26" s="104"/>
    </row>
    <row r="27" spans="1:8">
      <c r="A27" s="105" t="s">
        <v>77</v>
      </c>
      <c r="B27" s="105"/>
      <c r="C27" s="105"/>
      <c r="D27" s="105"/>
      <c r="E27" s="106"/>
      <c r="F27" s="106"/>
      <c r="G27" s="106"/>
      <c r="H27" s="106"/>
    </row>
    <row r="28" spans="1:1">
      <c r="A28" s="107"/>
    </row>
    <row r="29" spans="1:1">
      <c r="A29" s="107"/>
    </row>
    <row r="30" spans="1:8">
      <c r="A30" s="105" t="s">
        <v>78</v>
      </c>
      <c r="B30" s="105"/>
      <c r="C30" s="105"/>
      <c r="D30" s="105"/>
      <c r="E30" s="106"/>
      <c r="F30" s="106"/>
      <c r="G30" s="106"/>
      <c r="H30" s="106"/>
    </row>
    <row r="31" spans="1:1">
      <c r="A31" s="107"/>
    </row>
  </sheetData>
  <mergeCells count="45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E12:F12"/>
    <mergeCell ref="B13:D13"/>
    <mergeCell ref="E13:F13"/>
    <mergeCell ref="E14:H14"/>
    <mergeCell ref="E15:H15"/>
    <mergeCell ref="B16:D16"/>
    <mergeCell ref="E16:H16"/>
    <mergeCell ref="B17:D17"/>
    <mergeCell ref="E17:H17"/>
    <mergeCell ref="B18:D18"/>
    <mergeCell ref="E18:H18"/>
    <mergeCell ref="B19:D19"/>
    <mergeCell ref="E19:H19"/>
    <mergeCell ref="B20:D20"/>
    <mergeCell ref="E20:H20"/>
    <mergeCell ref="B21:D21"/>
    <mergeCell ref="E21:H21"/>
    <mergeCell ref="C22:D22"/>
    <mergeCell ref="E22:H22"/>
    <mergeCell ref="C23:D23"/>
    <mergeCell ref="E23:H23"/>
    <mergeCell ref="C24:D24"/>
    <mergeCell ref="E24:H24"/>
    <mergeCell ref="C25:D25"/>
    <mergeCell ref="E25:H25"/>
    <mergeCell ref="A27:H27"/>
    <mergeCell ref="A30:H30"/>
    <mergeCell ref="A14:A15"/>
    <mergeCell ref="A22:A23"/>
    <mergeCell ref="A24:A25"/>
    <mergeCell ref="B22:B23"/>
    <mergeCell ref="B24:B25"/>
    <mergeCell ref="B14:C15"/>
  </mergeCells>
  <pageMargins left="0.747916666666667" right="0.747916666666667" top="0.590277777777778" bottom="0.590277777777778" header="0.511805555555556" footer="0.511805555555556"/>
  <pageSetup paperSize="9" orientation="portrait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V25"/>
  <sheetViews>
    <sheetView workbookViewId="0">
      <selection activeCell="P5" sqref="P5"/>
    </sheetView>
  </sheetViews>
  <sheetFormatPr defaultColWidth="9" defaultRowHeight="14.25"/>
  <cols>
    <col min="1" max="1" width="5" style="2" customWidth="1"/>
    <col min="2" max="2" width="7.875" style="2" customWidth="1"/>
    <col min="3" max="3" width="22.625" style="2" customWidth="1"/>
    <col min="4" max="4" width="5.375" style="2" customWidth="1"/>
    <col min="5" max="5" width="8" style="3" customWidth="1"/>
    <col min="6" max="9" width="9.75" style="4" hidden="1" customWidth="1" outlineLevel="1"/>
    <col min="10" max="10" width="8.125" style="5" hidden="1" customWidth="1" collapsed="1"/>
    <col min="11" max="11" width="7.625" style="5" hidden="1" customWidth="1"/>
    <col min="12" max="12" width="10.25" style="5" hidden="1" customWidth="1"/>
    <col min="13" max="13" width="10.125" style="5" hidden="1" customWidth="1"/>
    <col min="14" max="14" width="10.5" style="6" hidden="1" customWidth="1"/>
    <col min="15" max="16" width="9.75" style="2" customWidth="1"/>
    <col min="17" max="17" width="9.75" style="4" customWidth="1"/>
    <col min="18" max="18" width="12.625" style="7"/>
    <col min="19" max="20" width="9" style="7"/>
    <col min="21" max="16384" width="9" style="1"/>
  </cols>
  <sheetData>
    <row r="1" s="1" customFormat="1" ht="52" customHeight="1" spans="1:20">
      <c r="A1" s="8" t="s">
        <v>42</v>
      </c>
      <c r="B1" s="8"/>
      <c r="C1" s="8"/>
      <c r="D1" s="8"/>
      <c r="E1" s="9"/>
      <c r="F1" s="8"/>
      <c r="G1" s="8"/>
      <c r="H1" s="8"/>
      <c r="I1" s="8"/>
      <c r="J1" s="25"/>
      <c r="K1" s="25"/>
      <c r="L1" s="25"/>
      <c r="M1" s="25"/>
      <c r="N1" s="25"/>
      <c r="O1" s="8"/>
      <c r="P1" s="8"/>
      <c r="Q1" s="8"/>
      <c r="R1" s="7"/>
      <c r="S1" s="7"/>
      <c r="T1" s="7"/>
    </row>
    <row r="2" s="1" customFormat="1" ht="22" customHeight="1" spans="1:20">
      <c r="A2" s="10" t="s">
        <v>1</v>
      </c>
      <c r="B2" s="10" t="s">
        <v>47</v>
      </c>
      <c r="C2" s="10" t="s">
        <v>79</v>
      </c>
      <c r="D2" s="10" t="s">
        <v>80</v>
      </c>
      <c r="E2" s="11" t="s">
        <v>81</v>
      </c>
      <c r="F2" s="12" t="s">
        <v>82</v>
      </c>
      <c r="G2" s="12" t="s">
        <v>83</v>
      </c>
      <c r="H2" s="12" t="s">
        <v>84</v>
      </c>
      <c r="I2" s="12" t="s">
        <v>85</v>
      </c>
      <c r="J2" s="26" t="s">
        <v>86</v>
      </c>
      <c r="K2" s="26"/>
      <c r="L2" s="26"/>
      <c r="M2" s="26"/>
      <c r="N2" s="26"/>
      <c r="O2" s="26" t="s">
        <v>87</v>
      </c>
      <c r="P2" s="26" t="s">
        <v>88</v>
      </c>
      <c r="Q2" s="26" t="s">
        <v>89</v>
      </c>
      <c r="R2" s="7"/>
      <c r="S2" s="7"/>
      <c r="T2" s="7"/>
    </row>
    <row r="3" s="1" customFormat="1" ht="24" customHeight="1" spans="1:20">
      <c r="A3" s="10"/>
      <c r="B3" s="10"/>
      <c r="C3" s="10"/>
      <c r="D3" s="10"/>
      <c r="E3" s="11"/>
      <c r="F3" s="13"/>
      <c r="G3" s="13"/>
      <c r="H3" s="13"/>
      <c r="I3" s="13"/>
      <c r="J3" s="26" t="s">
        <v>90</v>
      </c>
      <c r="K3" s="26" t="s">
        <v>91</v>
      </c>
      <c r="L3" s="26" t="s">
        <v>92</v>
      </c>
      <c r="M3" s="26" t="s">
        <v>93</v>
      </c>
      <c r="N3" s="26" t="s">
        <v>94</v>
      </c>
      <c r="O3" s="26"/>
      <c r="P3" s="26"/>
      <c r="Q3" s="26"/>
      <c r="R3" s="7"/>
      <c r="S3" s="7"/>
      <c r="T3" s="7"/>
    </row>
    <row r="4" s="1" customFormat="1" ht="1" customHeight="1" spans="1:20">
      <c r="A4" s="10"/>
      <c r="B4" s="10"/>
      <c r="C4" s="10"/>
      <c r="D4" s="10"/>
      <c r="E4" s="11"/>
      <c r="F4" s="14"/>
      <c r="G4" s="14"/>
      <c r="H4" s="14"/>
      <c r="I4" s="14"/>
      <c r="J4" s="26"/>
      <c r="K4" s="26"/>
      <c r="L4" s="26"/>
      <c r="M4" s="27">
        <v>0</v>
      </c>
      <c r="N4" s="27">
        <v>0</v>
      </c>
      <c r="O4" s="26"/>
      <c r="P4" s="26"/>
      <c r="Q4" s="26"/>
      <c r="R4" s="7"/>
      <c r="S4" s="7"/>
      <c r="T4" s="7"/>
    </row>
    <row r="5" s="35" customFormat="1" ht="29" customHeight="1" spans="1:20">
      <c r="A5" s="15">
        <v>1</v>
      </c>
      <c r="B5" s="16" t="s">
        <v>95</v>
      </c>
      <c r="C5" s="17" t="s">
        <v>96</v>
      </c>
      <c r="D5" s="16" t="s">
        <v>97</v>
      </c>
      <c r="E5" s="18">
        <f t="shared" ref="E5:E9" si="0">SUM(F5:I5)</f>
        <v>64</v>
      </c>
      <c r="F5" s="19">
        <v>14</v>
      </c>
      <c r="G5" s="19">
        <v>16</v>
      </c>
      <c r="H5" s="19">
        <v>14</v>
      </c>
      <c r="I5" s="19">
        <v>20</v>
      </c>
      <c r="J5" s="28">
        <v>6</v>
      </c>
      <c r="K5" s="29">
        <v>73</v>
      </c>
      <c r="L5" s="28">
        <v>3</v>
      </c>
      <c r="M5" s="29">
        <f t="shared" ref="M5:M9" si="1">(J5+K5+L5)*8%</f>
        <v>6.56</v>
      </c>
      <c r="N5" s="28">
        <f t="shared" ref="N5:N9" si="2">(J5+K5+L5+M5)*3%</f>
        <v>2.66</v>
      </c>
      <c r="O5" s="30">
        <f t="shared" ref="O5:O9" si="3">J5+K5+L5+M5+N5</f>
        <v>91.22</v>
      </c>
      <c r="P5" s="30">
        <v>5837.88</v>
      </c>
      <c r="Q5" s="32" t="s">
        <v>98</v>
      </c>
      <c r="R5" s="51"/>
      <c r="S5" s="51"/>
      <c r="T5" s="51"/>
    </row>
    <row r="6" s="1" customFormat="1" ht="41" customHeight="1" spans="1:20">
      <c r="A6" s="15">
        <v>2</v>
      </c>
      <c r="B6" s="16" t="s">
        <v>99</v>
      </c>
      <c r="C6" s="17" t="s">
        <v>100</v>
      </c>
      <c r="D6" s="16" t="s">
        <v>101</v>
      </c>
      <c r="E6" s="18">
        <f t="shared" si="0"/>
        <v>1640</v>
      </c>
      <c r="F6" s="19">
        <v>360</v>
      </c>
      <c r="G6" s="19">
        <v>426</v>
      </c>
      <c r="H6" s="19">
        <v>360</v>
      </c>
      <c r="I6" s="19">
        <v>494</v>
      </c>
      <c r="J6" s="28">
        <v>1.5</v>
      </c>
      <c r="K6" s="29">
        <v>2.78</v>
      </c>
      <c r="L6" s="28">
        <v>0.3</v>
      </c>
      <c r="M6" s="29">
        <f t="shared" si="1"/>
        <v>0.37</v>
      </c>
      <c r="N6" s="28">
        <f t="shared" si="2"/>
        <v>0.15</v>
      </c>
      <c r="O6" s="30">
        <f t="shared" si="3"/>
        <v>5.1</v>
      </c>
      <c r="P6" s="30">
        <v>8349.99</v>
      </c>
      <c r="Q6" s="33" t="s">
        <v>102</v>
      </c>
      <c r="R6" s="7"/>
      <c r="S6" s="7"/>
      <c r="T6" s="7"/>
    </row>
    <row r="7" s="1" customFormat="1" ht="67" customHeight="1" spans="1:20">
      <c r="A7" s="15">
        <v>3</v>
      </c>
      <c r="B7" s="16" t="s">
        <v>103</v>
      </c>
      <c r="C7" s="17" t="s">
        <v>104</v>
      </c>
      <c r="D7" s="16" t="s">
        <v>101</v>
      </c>
      <c r="E7" s="18">
        <f t="shared" si="0"/>
        <v>877</v>
      </c>
      <c r="F7" s="19">
        <f>109+69+8+2+3*4</f>
        <v>200</v>
      </c>
      <c r="G7" s="19">
        <f>154+14+49+2+3*3</f>
        <v>228</v>
      </c>
      <c r="H7" s="19">
        <f>109+69+8+2+3*4</f>
        <v>200</v>
      </c>
      <c r="I7" s="19">
        <f>157+35+25+24+2+3*2</f>
        <v>249</v>
      </c>
      <c r="J7" s="28">
        <v>2</v>
      </c>
      <c r="K7" s="29">
        <v>11.6</v>
      </c>
      <c r="L7" s="28">
        <v>2</v>
      </c>
      <c r="M7" s="29">
        <f t="shared" si="1"/>
        <v>1.25</v>
      </c>
      <c r="N7" s="28">
        <f t="shared" si="2"/>
        <v>0.51</v>
      </c>
      <c r="O7" s="30">
        <f t="shared" si="3"/>
        <v>17.36</v>
      </c>
      <c r="P7" s="30">
        <v>15223.55</v>
      </c>
      <c r="Q7" s="33" t="s">
        <v>105</v>
      </c>
      <c r="R7" s="7"/>
      <c r="S7" s="7"/>
      <c r="T7" s="7"/>
    </row>
    <row r="8" s="1" customFormat="1" ht="78.75" spans="1:20">
      <c r="A8" s="15">
        <v>4</v>
      </c>
      <c r="B8" s="16" t="s">
        <v>103</v>
      </c>
      <c r="C8" s="17" t="s">
        <v>106</v>
      </c>
      <c r="D8" s="16" t="s">
        <v>101</v>
      </c>
      <c r="E8" s="18">
        <f t="shared" si="0"/>
        <v>763</v>
      </c>
      <c r="F8" s="19">
        <v>160</v>
      </c>
      <c r="G8" s="19">
        <v>198</v>
      </c>
      <c r="H8" s="19">
        <v>160</v>
      </c>
      <c r="I8" s="19">
        <f>245</f>
        <v>245</v>
      </c>
      <c r="J8" s="28">
        <v>1.5</v>
      </c>
      <c r="K8" s="28">
        <v>4</v>
      </c>
      <c r="L8" s="28">
        <v>1.5</v>
      </c>
      <c r="M8" s="29">
        <f t="shared" si="1"/>
        <v>0.56</v>
      </c>
      <c r="N8" s="28">
        <f t="shared" si="2"/>
        <v>0.23</v>
      </c>
      <c r="O8" s="30">
        <f t="shared" si="3"/>
        <v>7.79</v>
      </c>
      <c r="P8" s="30">
        <v>5941.33</v>
      </c>
      <c r="Q8" s="33" t="s">
        <v>105</v>
      </c>
      <c r="R8" s="7"/>
      <c r="S8" s="7"/>
      <c r="T8" s="7"/>
    </row>
    <row r="9" s="1" customFormat="1" ht="67.5" spans="1:20">
      <c r="A9" s="15">
        <v>5</v>
      </c>
      <c r="B9" s="16" t="s">
        <v>107</v>
      </c>
      <c r="C9" s="17" t="s">
        <v>108</v>
      </c>
      <c r="D9" s="16" t="s">
        <v>109</v>
      </c>
      <c r="E9" s="18">
        <f t="shared" si="0"/>
        <v>697</v>
      </c>
      <c r="F9" s="19">
        <v>145</v>
      </c>
      <c r="G9" s="19">
        <v>182</v>
      </c>
      <c r="H9" s="19">
        <v>145</v>
      </c>
      <c r="I9" s="19">
        <v>225</v>
      </c>
      <c r="J9" s="28">
        <v>13</v>
      </c>
      <c r="K9" s="29">
        <v>65</v>
      </c>
      <c r="L9" s="28">
        <v>4</v>
      </c>
      <c r="M9" s="29">
        <f t="shared" si="1"/>
        <v>6.56</v>
      </c>
      <c r="N9" s="28">
        <f t="shared" si="2"/>
        <v>2.66</v>
      </c>
      <c r="O9" s="30">
        <f t="shared" si="3"/>
        <v>91.22</v>
      </c>
      <c r="P9" s="30">
        <v>63578.11</v>
      </c>
      <c r="Q9" s="33" t="s">
        <v>110</v>
      </c>
      <c r="R9" s="7"/>
      <c r="S9" s="7"/>
      <c r="T9" s="7"/>
    </row>
    <row r="10" s="1" customFormat="1" ht="23" customHeight="1" spans="1:22">
      <c r="A10" s="15">
        <v>6</v>
      </c>
      <c r="B10" s="16" t="s">
        <v>111</v>
      </c>
      <c r="C10" s="17"/>
      <c r="D10" s="16" t="s">
        <v>112</v>
      </c>
      <c r="E10" s="18">
        <v>1</v>
      </c>
      <c r="F10" s="19"/>
      <c r="G10" s="19"/>
      <c r="H10" s="19"/>
      <c r="I10" s="19"/>
      <c r="J10" s="28"/>
      <c r="K10" s="29"/>
      <c r="L10" s="28"/>
      <c r="M10" s="29"/>
      <c r="N10" s="28"/>
      <c r="O10" s="30">
        <v>2000</v>
      </c>
      <c r="P10" s="30">
        <v>2000</v>
      </c>
      <c r="Q10" s="33"/>
      <c r="R10" s="34"/>
      <c r="S10" s="7"/>
      <c r="T10" s="7"/>
      <c r="V10" s="7"/>
    </row>
    <row r="11" s="1" customFormat="1" ht="34" customHeight="1" spans="1:22">
      <c r="A11" s="15">
        <v>7</v>
      </c>
      <c r="B11" s="21" t="s">
        <v>50</v>
      </c>
      <c r="C11" s="21"/>
      <c r="D11" s="22"/>
      <c r="E11" s="23"/>
      <c r="F11" s="24"/>
      <c r="G11" s="24"/>
      <c r="H11" s="24"/>
      <c r="I11" s="24"/>
      <c r="J11" s="28"/>
      <c r="K11" s="29"/>
      <c r="L11" s="28"/>
      <c r="M11" s="29"/>
      <c r="N11" s="28"/>
      <c r="O11" s="31"/>
      <c r="P11" s="18">
        <f>SUM(P5:P10)</f>
        <v>100931</v>
      </c>
      <c r="Q11" s="24"/>
      <c r="R11" s="34"/>
      <c r="S11" s="7"/>
      <c r="T11" s="7"/>
      <c r="V11" s="7"/>
    </row>
    <row r="12" s="1" customFormat="1" ht="30" customHeight="1" spans="1:20">
      <c r="A12" s="36" t="s">
        <v>58</v>
      </c>
      <c r="B12" s="37" t="s">
        <v>113</v>
      </c>
      <c r="C12" s="38"/>
      <c r="D12" s="39"/>
      <c r="E12" s="40"/>
      <c r="F12" s="41"/>
      <c r="G12" s="41"/>
      <c r="H12" s="41"/>
      <c r="I12" s="41"/>
      <c r="J12" s="48"/>
      <c r="K12" s="48"/>
      <c r="L12" s="48"/>
      <c r="M12" s="48"/>
      <c r="N12" s="49"/>
      <c r="O12" s="39"/>
      <c r="P12" s="33">
        <f>P13+P14+P15</f>
        <v>-4740.94</v>
      </c>
      <c r="Q12" s="41"/>
      <c r="R12" s="7"/>
      <c r="S12" s="7"/>
      <c r="T12" s="7"/>
    </row>
    <row r="13" s="1" customFormat="1" ht="27" customHeight="1" spans="1:20">
      <c r="A13" s="33">
        <v>1</v>
      </c>
      <c r="B13" s="16" t="s">
        <v>99</v>
      </c>
      <c r="C13" s="17" t="s">
        <v>100</v>
      </c>
      <c r="D13" s="16" t="s">
        <v>101</v>
      </c>
      <c r="E13" s="18">
        <f>1300-1640</f>
        <v>-340</v>
      </c>
      <c r="F13" s="41"/>
      <c r="G13" s="41"/>
      <c r="H13" s="41"/>
      <c r="I13" s="41"/>
      <c r="J13" s="48"/>
      <c r="K13" s="48"/>
      <c r="L13" s="48"/>
      <c r="M13" s="48"/>
      <c r="N13" s="49"/>
      <c r="O13" s="33">
        <v>5.1</v>
      </c>
      <c r="P13" s="33">
        <f>E13*O13</f>
        <v>-1734</v>
      </c>
      <c r="Q13" s="41"/>
      <c r="R13" s="7"/>
      <c r="S13" s="7"/>
      <c r="T13" s="7"/>
    </row>
    <row r="14" s="1" customFormat="1" ht="27" customHeight="1" spans="1:20">
      <c r="A14" s="33">
        <v>2</v>
      </c>
      <c r="B14" s="16" t="s">
        <v>103</v>
      </c>
      <c r="C14" s="17" t="s">
        <v>106</v>
      </c>
      <c r="D14" s="16" t="s">
        <v>101</v>
      </c>
      <c r="E14" s="18">
        <f>421-763</f>
        <v>-342</v>
      </c>
      <c r="F14" s="41"/>
      <c r="G14" s="41"/>
      <c r="H14" s="41"/>
      <c r="I14" s="41"/>
      <c r="J14" s="48"/>
      <c r="K14" s="48"/>
      <c r="L14" s="48"/>
      <c r="M14" s="48"/>
      <c r="N14" s="49"/>
      <c r="O14" s="33">
        <v>7.79</v>
      </c>
      <c r="P14" s="33">
        <f>E14*O14</f>
        <v>-2664.18</v>
      </c>
      <c r="Q14" s="41"/>
      <c r="R14" s="7"/>
      <c r="S14" s="7"/>
      <c r="T14" s="7"/>
    </row>
    <row r="15" s="1" customFormat="1" ht="31" customHeight="1" spans="1:20">
      <c r="A15" s="33">
        <v>2</v>
      </c>
      <c r="B15" s="16" t="s">
        <v>103</v>
      </c>
      <c r="C15" s="17" t="s">
        <v>114</v>
      </c>
      <c r="D15" s="16" t="s">
        <v>101</v>
      </c>
      <c r="E15" s="18">
        <f>-(28+16)*2</f>
        <v>-88</v>
      </c>
      <c r="F15" s="41"/>
      <c r="G15" s="41"/>
      <c r="H15" s="41"/>
      <c r="I15" s="41"/>
      <c r="J15" s="48"/>
      <c r="K15" s="48"/>
      <c r="L15" s="48"/>
      <c r="M15" s="48"/>
      <c r="N15" s="49"/>
      <c r="O15" s="33">
        <f>O14*0.5</f>
        <v>3.895</v>
      </c>
      <c r="P15" s="33">
        <f>E15*O15</f>
        <v>-342.76</v>
      </c>
      <c r="Q15" s="41"/>
      <c r="R15" s="7"/>
      <c r="S15" s="7"/>
      <c r="T15" s="7"/>
    </row>
    <row r="16" s="1" customFormat="1" ht="27" customHeight="1" spans="1:20">
      <c r="A16" s="42" t="s">
        <v>61</v>
      </c>
      <c r="B16" s="43" t="s">
        <v>115</v>
      </c>
      <c r="C16" s="44"/>
      <c r="D16" s="16"/>
      <c r="E16" s="18"/>
      <c r="F16" s="41"/>
      <c r="G16" s="41"/>
      <c r="H16" s="41"/>
      <c r="I16" s="41"/>
      <c r="J16" s="48"/>
      <c r="K16" s="48"/>
      <c r="L16" s="48"/>
      <c r="M16" s="48"/>
      <c r="N16" s="49"/>
      <c r="O16" s="33"/>
      <c r="P16" s="33"/>
      <c r="Q16" s="41"/>
      <c r="R16" s="7"/>
      <c r="S16" s="7"/>
      <c r="T16" s="7"/>
    </row>
    <row r="17" s="1" customFormat="1" ht="27" customHeight="1" spans="1:20">
      <c r="A17" s="33">
        <v>1</v>
      </c>
      <c r="B17" s="16" t="s">
        <v>116</v>
      </c>
      <c r="C17" s="17" t="s">
        <v>117</v>
      </c>
      <c r="D17" s="16" t="s">
        <v>112</v>
      </c>
      <c r="E17" s="18">
        <v>1</v>
      </c>
      <c r="F17" s="41"/>
      <c r="G17" s="41"/>
      <c r="H17" s="41"/>
      <c r="I17" s="41"/>
      <c r="J17" s="48"/>
      <c r="K17" s="48"/>
      <c r="L17" s="48"/>
      <c r="M17" s="48"/>
      <c r="N17" s="49"/>
      <c r="O17" s="33">
        <v>33000</v>
      </c>
      <c r="P17" s="33">
        <f>E17*O17</f>
        <v>33000</v>
      </c>
      <c r="Q17" s="41"/>
      <c r="R17" s="7"/>
      <c r="S17" s="7"/>
      <c r="T17" s="7"/>
    </row>
    <row r="18" s="1" customFormat="1" ht="27" customHeight="1" spans="1:20">
      <c r="A18" s="42" t="s">
        <v>65</v>
      </c>
      <c r="B18" s="45" t="s">
        <v>118</v>
      </c>
      <c r="C18" s="39"/>
      <c r="D18" s="42" t="s">
        <v>119</v>
      </c>
      <c r="E18" s="40"/>
      <c r="F18" s="41"/>
      <c r="G18" s="41"/>
      <c r="H18" s="41"/>
      <c r="I18" s="41"/>
      <c r="J18" s="48"/>
      <c r="K18" s="48"/>
      <c r="L18" s="48"/>
      <c r="M18" s="48"/>
      <c r="N18" s="49"/>
      <c r="O18" s="39"/>
      <c r="P18" s="36">
        <f>P11+P12+P17</f>
        <v>129190.06</v>
      </c>
      <c r="Q18" s="41"/>
      <c r="R18" s="7"/>
      <c r="S18" s="7"/>
      <c r="T18" s="7"/>
    </row>
    <row r="19" s="1" customFormat="1" ht="35" customHeight="1" spans="1:20">
      <c r="A19" s="42" t="s">
        <v>69</v>
      </c>
      <c r="B19" s="45" t="s">
        <v>120</v>
      </c>
      <c r="C19" s="46"/>
      <c r="D19" s="42" t="s">
        <v>119</v>
      </c>
      <c r="E19" s="40"/>
      <c r="F19" s="41"/>
      <c r="G19" s="41"/>
      <c r="H19" s="41"/>
      <c r="I19" s="41"/>
      <c r="J19" s="48"/>
      <c r="K19" s="48"/>
      <c r="L19" s="48"/>
      <c r="M19" s="48"/>
      <c r="N19" s="49"/>
      <c r="O19" s="39"/>
      <c r="P19" s="50">
        <v>-190.06</v>
      </c>
      <c r="Q19" s="41"/>
      <c r="R19" s="7"/>
      <c r="S19" s="7"/>
      <c r="T19" s="7"/>
    </row>
    <row r="20" s="1" customFormat="1" ht="37" customHeight="1" spans="1:20">
      <c r="A20" s="42" t="s">
        <v>73</v>
      </c>
      <c r="B20" s="47" t="s">
        <v>121</v>
      </c>
      <c r="C20" s="46"/>
      <c r="D20" s="42" t="s">
        <v>119</v>
      </c>
      <c r="E20" s="40"/>
      <c r="F20" s="41"/>
      <c r="G20" s="41"/>
      <c r="H20" s="41"/>
      <c r="I20" s="41"/>
      <c r="J20" s="48"/>
      <c r="K20" s="48"/>
      <c r="L20" s="48"/>
      <c r="M20" s="48"/>
      <c r="N20" s="49"/>
      <c r="O20" s="39"/>
      <c r="P20" s="50">
        <f>P18+P19</f>
        <v>129000</v>
      </c>
      <c r="Q20" s="41"/>
      <c r="R20" s="7"/>
      <c r="S20" s="7"/>
      <c r="T20" s="7"/>
    </row>
    <row r="21" s="1" customFormat="1" spans="1:20">
      <c r="A21" s="2"/>
      <c r="B21" s="2"/>
      <c r="C21" s="2"/>
      <c r="D21" s="2"/>
      <c r="E21" s="3"/>
      <c r="F21" s="4"/>
      <c r="G21" s="4"/>
      <c r="H21" s="4"/>
      <c r="I21" s="4"/>
      <c r="J21" s="5"/>
      <c r="K21" s="5"/>
      <c r="L21" s="5"/>
      <c r="M21" s="5"/>
      <c r="N21" s="6"/>
      <c r="O21" s="2"/>
      <c r="P21" s="2"/>
      <c r="Q21" s="4"/>
      <c r="R21" s="7"/>
      <c r="S21" s="7"/>
      <c r="T21" s="7"/>
    </row>
    <row r="22" s="1" customFormat="1" spans="1:20">
      <c r="A22" s="2"/>
      <c r="B22" s="2"/>
      <c r="C22" s="2"/>
      <c r="D22" s="2"/>
      <c r="E22" s="3"/>
      <c r="F22" s="4"/>
      <c r="G22" s="4"/>
      <c r="H22" s="4"/>
      <c r="I22" s="4"/>
      <c r="J22" s="5"/>
      <c r="K22" s="5"/>
      <c r="L22" s="5"/>
      <c r="M22" s="5"/>
      <c r="N22" s="6"/>
      <c r="O22" s="2"/>
      <c r="P22" s="2"/>
      <c r="Q22" s="4"/>
      <c r="R22" s="7"/>
      <c r="S22" s="7"/>
      <c r="T22" s="7"/>
    </row>
    <row r="23" s="1" customFormat="1" spans="1:20">
      <c r="A23" s="2"/>
      <c r="B23" s="2"/>
      <c r="C23" s="2"/>
      <c r="D23" s="2"/>
      <c r="E23" s="3"/>
      <c r="F23" s="4"/>
      <c r="G23" s="4"/>
      <c r="H23" s="4"/>
      <c r="I23" s="4"/>
      <c r="J23" s="5"/>
      <c r="K23" s="5"/>
      <c r="L23" s="5"/>
      <c r="M23" s="5"/>
      <c r="N23" s="6"/>
      <c r="O23" s="2"/>
      <c r="P23" s="2"/>
      <c r="Q23" s="4"/>
      <c r="R23" s="7"/>
      <c r="S23" s="7"/>
      <c r="T23" s="7"/>
    </row>
    <row r="24" s="1" customFormat="1" spans="1:20">
      <c r="A24" s="2"/>
      <c r="B24" s="2"/>
      <c r="C24" s="2"/>
      <c r="D24" s="2"/>
      <c r="E24" s="3"/>
      <c r="F24" s="4"/>
      <c r="G24" s="4"/>
      <c r="H24" s="4"/>
      <c r="I24" s="4"/>
      <c r="J24" s="5"/>
      <c r="K24" s="5"/>
      <c r="L24" s="5"/>
      <c r="M24" s="5"/>
      <c r="N24" s="6"/>
      <c r="O24" s="2"/>
      <c r="P24" s="2"/>
      <c r="Q24" s="4"/>
      <c r="R24" s="7"/>
      <c r="S24" s="7"/>
      <c r="T24" s="7"/>
    </row>
    <row r="25" s="1" customFormat="1" spans="1:20">
      <c r="A25" s="2"/>
      <c r="B25" s="2"/>
      <c r="C25" s="2"/>
      <c r="D25" s="2"/>
      <c r="E25" s="3"/>
      <c r="F25" s="4"/>
      <c r="G25" s="4"/>
      <c r="H25" s="4"/>
      <c r="I25" s="4"/>
      <c r="J25" s="5"/>
      <c r="K25" s="5"/>
      <c r="L25" s="5"/>
      <c r="M25" s="5"/>
      <c r="N25" s="6"/>
      <c r="O25" s="2"/>
      <c r="P25" s="2"/>
      <c r="Q25" s="4"/>
      <c r="R25" s="7"/>
      <c r="S25" s="7"/>
      <c r="T25" s="7"/>
    </row>
  </sheetData>
  <mergeCells count="20">
    <mergeCell ref="A1:Q1"/>
    <mergeCell ref="J2:N2"/>
    <mergeCell ref="B11:C11"/>
    <mergeCell ref="B12:C12"/>
    <mergeCell ref="B16:C16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3:J4"/>
    <mergeCell ref="K3:K4"/>
    <mergeCell ref="L3:L4"/>
    <mergeCell ref="O2:O4"/>
    <mergeCell ref="P2:P4"/>
    <mergeCell ref="Q2:Q4"/>
  </mergeCells>
  <pageMargins left="0.751388888888889" right="0.751388888888889" top="0.2125" bottom="0.2125" header="0.5" footer="0.5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workbookViewId="0">
      <selection activeCell="H6" sqref="H6"/>
    </sheetView>
  </sheetViews>
  <sheetFormatPr defaultColWidth="9" defaultRowHeight="14.25"/>
  <cols>
    <col min="1" max="1" width="5" style="2" customWidth="1"/>
    <col min="2" max="2" width="8.5" style="2" customWidth="1"/>
    <col min="3" max="3" width="28" style="2" customWidth="1"/>
    <col min="4" max="4" width="5.375" style="2" customWidth="1"/>
    <col min="5" max="5" width="8" style="3" customWidth="1"/>
    <col min="6" max="9" width="9.75" style="4" customWidth="1" outlineLevel="1"/>
    <col min="10" max="10" width="8.125" style="5" customWidth="1"/>
    <col min="11" max="11" width="7.625" style="5" customWidth="1"/>
    <col min="12" max="12" width="10.25" style="5" customWidth="1"/>
    <col min="13" max="13" width="10.125" style="5" customWidth="1"/>
    <col min="14" max="14" width="10.5" style="6" customWidth="1"/>
    <col min="15" max="16" width="9.75" style="2" customWidth="1"/>
    <col min="17" max="17" width="9.75" style="4" customWidth="1"/>
    <col min="18" max="18" width="12.625" style="7"/>
    <col min="19" max="20" width="9" style="7"/>
    <col min="21" max="16384" width="9" style="1"/>
  </cols>
  <sheetData>
    <row r="1" s="1" customFormat="1" ht="28" customHeight="1" spans="1:20">
      <c r="A1" s="8" t="s">
        <v>122</v>
      </c>
      <c r="B1" s="8"/>
      <c r="C1" s="8"/>
      <c r="D1" s="8"/>
      <c r="E1" s="9"/>
      <c r="F1" s="8"/>
      <c r="G1" s="8"/>
      <c r="H1" s="8"/>
      <c r="I1" s="8"/>
      <c r="J1" s="25"/>
      <c r="K1" s="25"/>
      <c r="L1" s="25"/>
      <c r="M1" s="25"/>
      <c r="N1" s="25"/>
      <c r="O1" s="8"/>
      <c r="P1" s="8"/>
      <c r="Q1" s="8"/>
      <c r="R1" s="7"/>
      <c r="S1" s="7"/>
      <c r="T1" s="7"/>
    </row>
    <row r="2" s="1" customFormat="1" ht="22" customHeight="1" spans="1:20">
      <c r="A2" s="10" t="s">
        <v>1</v>
      </c>
      <c r="B2" s="10" t="s">
        <v>47</v>
      </c>
      <c r="C2" s="10" t="s">
        <v>79</v>
      </c>
      <c r="D2" s="10" t="s">
        <v>80</v>
      </c>
      <c r="E2" s="11" t="s">
        <v>81</v>
      </c>
      <c r="F2" s="12" t="s">
        <v>82</v>
      </c>
      <c r="G2" s="12" t="s">
        <v>83</v>
      </c>
      <c r="H2" s="12" t="s">
        <v>84</v>
      </c>
      <c r="I2" s="12" t="s">
        <v>85</v>
      </c>
      <c r="J2" s="26" t="s">
        <v>86</v>
      </c>
      <c r="K2" s="26"/>
      <c r="L2" s="26"/>
      <c r="M2" s="26"/>
      <c r="N2" s="26"/>
      <c r="O2" s="26" t="s">
        <v>87</v>
      </c>
      <c r="P2" s="26" t="s">
        <v>88</v>
      </c>
      <c r="Q2" s="26" t="s">
        <v>89</v>
      </c>
      <c r="R2" s="7"/>
      <c r="S2" s="7"/>
      <c r="T2" s="7"/>
    </row>
    <row r="3" s="1" customFormat="1" ht="51" customHeight="1" spans="1:20">
      <c r="A3" s="10"/>
      <c r="B3" s="10"/>
      <c r="C3" s="10"/>
      <c r="D3" s="10"/>
      <c r="E3" s="11"/>
      <c r="F3" s="13"/>
      <c r="G3" s="13"/>
      <c r="H3" s="13"/>
      <c r="I3" s="13"/>
      <c r="J3" s="26" t="s">
        <v>90</v>
      </c>
      <c r="K3" s="26" t="s">
        <v>91</v>
      </c>
      <c r="L3" s="26" t="s">
        <v>92</v>
      </c>
      <c r="M3" s="26" t="s">
        <v>93</v>
      </c>
      <c r="N3" s="26" t="s">
        <v>94</v>
      </c>
      <c r="O3" s="26"/>
      <c r="P3" s="26"/>
      <c r="Q3" s="26"/>
      <c r="R3" s="7"/>
      <c r="S3" s="7"/>
      <c r="T3" s="7"/>
    </row>
    <row r="4" s="1" customFormat="1" ht="22" customHeight="1" spans="1:20">
      <c r="A4" s="10"/>
      <c r="B4" s="10"/>
      <c r="C4" s="10"/>
      <c r="D4" s="10"/>
      <c r="E4" s="11"/>
      <c r="F4" s="14"/>
      <c r="G4" s="14"/>
      <c r="H4" s="14"/>
      <c r="I4" s="14"/>
      <c r="J4" s="26"/>
      <c r="K4" s="26"/>
      <c r="L4" s="26"/>
      <c r="M4" s="27">
        <v>0</v>
      </c>
      <c r="N4" s="27">
        <v>0</v>
      </c>
      <c r="O4" s="26"/>
      <c r="P4" s="26"/>
      <c r="Q4" s="26"/>
      <c r="R4" s="7"/>
      <c r="S4" s="7"/>
      <c r="T4" s="7"/>
    </row>
    <row r="5" s="1" customFormat="1" ht="41" customHeight="1" spans="1:20">
      <c r="A5" s="15">
        <v>1</v>
      </c>
      <c r="B5" s="16" t="s">
        <v>95</v>
      </c>
      <c r="C5" s="17" t="s">
        <v>96</v>
      </c>
      <c r="D5" s="16" t="s">
        <v>97</v>
      </c>
      <c r="E5" s="18">
        <f t="shared" ref="E5:E9" si="0">SUM(F5:I5)</f>
        <v>64</v>
      </c>
      <c r="F5" s="19">
        <v>14</v>
      </c>
      <c r="G5" s="19">
        <v>16</v>
      </c>
      <c r="H5" s="19">
        <v>14</v>
      </c>
      <c r="I5" s="19">
        <v>20</v>
      </c>
      <c r="J5" s="28">
        <v>6</v>
      </c>
      <c r="K5" s="29">
        <v>73</v>
      </c>
      <c r="L5" s="28">
        <v>3</v>
      </c>
      <c r="M5" s="29">
        <f t="shared" ref="M5:M9" si="1">(J5+K5+L5)*8%</f>
        <v>6.56</v>
      </c>
      <c r="N5" s="28">
        <f t="shared" ref="N5:N9" si="2">(J5+K5+L5+M5)*3%</f>
        <v>2.66</v>
      </c>
      <c r="O5" s="30">
        <f t="shared" ref="O5:O9" si="3">J5+K5+L5+M5+N5</f>
        <v>91.22</v>
      </c>
      <c r="P5" s="30">
        <f t="shared" ref="P5:P9" si="4">O5*E5</f>
        <v>5838.08</v>
      </c>
      <c r="Q5" s="32" t="s">
        <v>98</v>
      </c>
      <c r="R5" s="7"/>
      <c r="S5" s="7"/>
      <c r="T5" s="7"/>
    </row>
    <row r="6" s="1" customFormat="1" ht="67" customHeight="1" spans="1:20">
      <c r="A6" s="15">
        <v>2</v>
      </c>
      <c r="B6" s="16" t="s">
        <v>99</v>
      </c>
      <c r="C6" s="17" t="s">
        <v>100</v>
      </c>
      <c r="D6" s="16" t="s">
        <v>101</v>
      </c>
      <c r="E6" s="18">
        <f t="shared" si="0"/>
        <v>1300</v>
      </c>
      <c r="F6" s="20">
        <f>360-(160-56)</f>
        <v>256</v>
      </c>
      <c r="G6" s="20">
        <f>426-(196-16*4)</f>
        <v>294</v>
      </c>
      <c r="H6" s="20">
        <f>360-(160-56)</f>
        <v>256</v>
      </c>
      <c r="I6" s="19">
        <v>494</v>
      </c>
      <c r="J6" s="28">
        <v>1.5</v>
      </c>
      <c r="K6" s="29">
        <v>2.78</v>
      </c>
      <c r="L6" s="28">
        <v>0.3</v>
      </c>
      <c r="M6" s="29">
        <f t="shared" si="1"/>
        <v>0.37</v>
      </c>
      <c r="N6" s="28">
        <f t="shared" si="2"/>
        <v>0.15</v>
      </c>
      <c r="O6" s="30">
        <f t="shared" si="3"/>
        <v>5.1</v>
      </c>
      <c r="P6" s="30">
        <f t="shared" si="4"/>
        <v>6630</v>
      </c>
      <c r="Q6" s="33" t="s">
        <v>102</v>
      </c>
      <c r="R6" s="7"/>
      <c r="S6" s="7"/>
      <c r="T6" s="7"/>
    </row>
    <row r="7" s="1" customFormat="1" ht="56.25" spans="1:20">
      <c r="A7" s="15">
        <v>3</v>
      </c>
      <c r="B7" s="16" t="s">
        <v>103</v>
      </c>
      <c r="C7" s="17" t="s">
        <v>104</v>
      </c>
      <c r="D7" s="16" t="s">
        <v>101</v>
      </c>
      <c r="E7" s="18">
        <f t="shared" si="0"/>
        <v>877</v>
      </c>
      <c r="F7" s="19">
        <f>109+69+8+2+3*4</f>
        <v>200</v>
      </c>
      <c r="G7" s="19">
        <f>154+14+49+2+3*3</f>
        <v>228</v>
      </c>
      <c r="H7" s="19">
        <f>109+69+8+2+3*4</f>
        <v>200</v>
      </c>
      <c r="I7" s="19">
        <f>157+35+25+24+2+3*2</f>
        <v>249</v>
      </c>
      <c r="J7" s="28">
        <v>2</v>
      </c>
      <c r="K7" s="29">
        <v>11.6</v>
      </c>
      <c r="L7" s="28">
        <v>2</v>
      </c>
      <c r="M7" s="29">
        <f t="shared" si="1"/>
        <v>1.25</v>
      </c>
      <c r="N7" s="28">
        <f t="shared" si="2"/>
        <v>0.51</v>
      </c>
      <c r="O7" s="30">
        <f t="shared" si="3"/>
        <v>17.36</v>
      </c>
      <c r="P7" s="30">
        <f t="shared" si="4"/>
        <v>15224.72</v>
      </c>
      <c r="Q7" s="33" t="s">
        <v>105</v>
      </c>
      <c r="R7" s="7"/>
      <c r="S7" s="7"/>
      <c r="T7" s="7"/>
    </row>
    <row r="8" s="1" customFormat="1" ht="56.25" spans="1:20">
      <c r="A8" s="15">
        <v>4</v>
      </c>
      <c r="B8" s="16" t="s">
        <v>103</v>
      </c>
      <c r="C8" s="17" t="s">
        <v>106</v>
      </c>
      <c r="D8" s="16" t="s">
        <v>101</v>
      </c>
      <c r="E8" s="18">
        <f t="shared" si="0"/>
        <v>421</v>
      </c>
      <c r="F8" s="20">
        <f>14*2*2</f>
        <v>56</v>
      </c>
      <c r="G8" s="20">
        <f>16*4</f>
        <v>64</v>
      </c>
      <c r="H8" s="20">
        <v>56</v>
      </c>
      <c r="I8" s="19">
        <f>245</f>
        <v>245</v>
      </c>
      <c r="J8" s="28">
        <v>1.5</v>
      </c>
      <c r="K8" s="28">
        <v>4</v>
      </c>
      <c r="L8" s="28">
        <v>1.5</v>
      </c>
      <c r="M8" s="29">
        <f t="shared" si="1"/>
        <v>0.56</v>
      </c>
      <c r="N8" s="28">
        <f t="shared" si="2"/>
        <v>0.23</v>
      </c>
      <c r="O8" s="30">
        <f t="shared" si="3"/>
        <v>7.79</v>
      </c>
      <c r="P8" s="30">
        <f t="shared" si="4"/>
        <v>3279.59</v>
      </c>
      <c r="Q8" s="33" t="s">
        <v>105</v>
      </c>
      <c r="R8" s="7"/>
      <c r="S8" s="7"/>
      <c r="T8" s="7"/>
    </row>
    <row r="9" s="1" customFormat="1" ht="45" spans="1:22">
      <c r="A9" s="15">
        <v>5</v>
      </c>
      <c r="B9" s="16" t="s">
        <v>107</v>
      </c>
      <c r="C9" s="17" t="s">
        <v>108</v>
      </c>
      <c r="D9" s="16" t="s">
        <v>109</v>
      </c>
      <c r="E9" s="18">
        <f t="shared" si="0"/>
        <v>697</v>
      </c>
      <c r="F9" s="19">
        <v>145</v>
      </c>
      <c r="G9" s="19">
        <v>182</v>
      </c>
      <c r="H9" s="19">
        <v>145</v>
      </c>
      <c r="I9" s="19">
        <v>225</v>
      </c>
      <c r="J9" s="28">
        <v>13</v>
      </c>
      <c r="K9" s="29">
        <v>65</v>
      </c>
      <c r="L9" s="28">
        <v>4</v>
      </c>
      <c r="M9" s="29">
        <f t="shared" si="1"/>
        <v>6.56</v>
      </c>
      <c r="N9" s="28">
        <f t="shared" si="2"/>
        <v>2.66</v>
      </c>
      <c r="O9" s="30">
        <f t="shared" si="3"/>
        <v>91.22</v>
      </c>
      <c r="P9" s="30">
        <f t="shared" si="4"/>
        <v>63580.34</v>
      </c>
      <c r="Q9" s="33" t="s">
        <v>110</v>
      </c>
      <c r="R9" s="34"/>
      <c r="S9" s="7"/>
      <c r="T9" s="7"/>
      <c r="V9" s="7"/>
    </row>
    <row r="10" s="1" customFormat="1" ht="34" customHeight="1" spans="1:22">
      <c r="A10" s="15">
        <v>6</v>
      </c>
      <c r="B10" s="16" t="s">
        <v>111</v>
      </c>
      <c r="C10" s="17"/>
      <c r="D10" s="16" t="s">
        <v>112</v>
      </c>
      <c r="E10" s="18">
        <v>1</v>
      </c>
      <c r="F10" s="19"/>
      <c r="G10" s="19"/>
      <c r="H10" s="19"/>
      <c r="I10" s="19"/>
      <c r="J10" s="28"/>
      <c r="K10" s="29"/>
      <c r="L10" s="28"/>
      <c r="M10" s="29"/>
      <c r="N10" s="28"/>
      <c r="O10" s="30">
        <v>2000</v>
      </c>
      <c r="P10" s="30">
        <v>2000</v>
      </c>
      <c r="Q10" s="33"/>
      <c r="R10" s="34"/>
      <c r="S10" s="7"/>
      <c r="T10" s="7"/>
      <c r="V10" s="7"/>
    </row>
    <row r="11" s="1" customFormat="1" ht="24" customHeight="1" spans="1:20">
      <c r="A11" s="15">
        <v>7</v>
      </c>
      <c r="B11" s="21" t="s">
        <v>50</v>
      </c>
      <c r="C11" s="21"/>
      <c r="D11" s="22"/>
      <c r="E11" s="23"/>
      <c r="F11" s="24"/>
      <c r="G11" s="24"/>
      <c r="H11" s="24"/>
      <c r="I11" s="24"/>
      <c r="J11" s="28"/>
      <c r="K11" s="29"/>
      <c r="L11" s="28"/>
      <c r="M11" s="29"/>
      <c r="N11" s="28"/>
      <c r="O11" s="31"/>
      <c r="P11" s="18">
        <f>SUM(P5:P10)</f>
        <v>96553</v>
      </c>
      <c r="Q11" s="24"/>
      <c r="R11" s="7"/>
      <c r="S11" s="7"/>
      <c r="T11" s="7"/>
    </row>
  </sheetData>
  <mergeCells count="18">
    <mergeCell ref="A1:Q1"/>
    <mergeCell ref="J2:N2"/>
    <mergeCell ref="B11:C1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3:J4"/>
    <mergeCell ref="K3:K4"/>
    <mergeCell ref="L3:L4"/>
    <mergeCell ref="O2:O4"/>
    <mergeCell ref="P2:P4"/>
    <mergeCell ref="Q2:Q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微软用户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目录</vt:lpstr>
      <vt:lpstr>3结算汇总表</vt:lpstr>
      <vt:lpstr>4结算明细表</vt:lpstr>
      <vt:lpstr>调整明细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admin</cp:lastModifiedBy>
  <dcterms:created xsi:type="dcterms:W3CDTF">2013-11-22T07:50:00Z</dcterms:created>
  <cp:lastPrinted>2019-10-18T09:13:00Z</cp:lastPrinted>
  <dcterms:modified xsi:type="dcterms:W3CDTF">2025-06-30T09:21:40Z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97CED28B987044B48C3D753F5CBF19C5</vt:lpwstr>
  </property>
</Properties>
</file>