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activeTab="2"/>
  </bookViews>
  <sheets>
    <sheet name="报价说明" sheetId="1" r:id="rId1"/>
    <sheet name="空调新风系统" sheetId="2" state="hidden" r:id="rId2"/>
    <sheet name="空调新风系统 (2)" sheetId="3" r:id="rId3"/>
    <sheet name="消防" sheetId="4" state="hidden" r:id="rId4"/>
  </sheets>
  <definedNames>
    <definedName name="_xlnm._FilterDatabase" localSheetId="1" hidden="1">空调新风系统!$B$1:$B$88</definedName>
    <definedName name="_xlnm._FilterDatabase" localSheetId="2" hidden="1">'空调新风系统 (2)'!$B$1:$B$85</definedName>
    <definedName name="HTML_LastUpdate" hidden="1">"96-12-2"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<sst xmlns="http://schemas.openxmlformats.org/spreadsheetml/2006/main" count="610" uniqueCount="190">
  <si>
    <t>工程量清单报价说明</t>
  </si>
  <si>
    <t>一、工程概况:</t>
  </si>
  <si>
    <t>工程概况：洛阳市洛龙区开元项目27-28层空调新风系统采购及安装工程。</t>
  </si>
  <si>
    <t>其他事项：
（1）施工现场的实际情况：投标单位自行勘察。
（2）交通运输情况：投标单位自行勘察。
（3）自然地理条件及环境保护要求：见招标文件中合同条款。
（4）施工工期：见招标文件/合同文件。
（5）水电接口：甲方现场协调水电接驳点，自行接驳、水电费在综合单价内已包括。</t>
  </si>
  <si>
    <t>二、投标报价说明:</t>
  </si>
  <si>
    <t>投标人应对本工程招标范围、内容、技术说明、采用规范要求、合同条件、质量标准、工期进度要求、施工现场情况、工程所在地的周围环境、交通等与工程施工有关的所有情况进行详细了解和研究,自行组织现场踏勘了解施工现场实际情况并调查市场价格及工程所在地相关建筑市场管理政策、法律和规定，根据自行编制的施工组织设计或施工方案，结合本企业的自身技术资质情况、经济物质资源情况、经营能力、组织管理能力，或参考项目所在地有关计价规则、技术装备水平、管理水平，工程实际情况、风险程度等自主报价，投标报价被认为能够全面履行应尽的义务和应承担的责任。</t>
  </si>
  <si>
    <t>工地周围环境、交通道路、现场地质资料、周围地下管网、现场条件、招标文件、承包范围、施工组织设计、施工技术措施、施工场地硬化、安全维护、文明工地施工措施，或参考郑州市有关地方性技术、安全、文明施工要求规定（如商品混凝土、预拌砂浆、扬尘治理、防霾治霾等），投标人作为一个有经验的承包商可以预见的与工程施工有关的一切因素，均应在投标报价中统一考虑，不再另外计取任何其他费用。</t>
  </si>
  <si>
    <t>投标人的投标报价必须在合理范围内，不允许不平衡报价，不允许对相同的清单项报不同的价格。如投标人的某些综合单价与市场价格相差较大，招标人有权要求投标人对其作出澄清说明，并且招标人有权在中标后对其单价进行平衡调整；如出现相同清单项报不同单价，招标人有权按照最低价格执行。</t>
  </si>
  <si>
    <t>工程量清单投标报价表中列明的所有需要填报的单价和总价，投标人均应填报。投标报价清单上，无论工程量是否列明，有无填写单价或合价项目，没有列出的费用，固定总价包干部分视为已分配到有关项目的单价或合价中（不得以图纸设计深度不足、图纸设计与规范矛盾等理由在合同承包范围内提出因工程量的增减而调整合同总价），如工程中确实发生,招标人视为该项费用已全部包含在工程量清单的其它项目单价或总价中。投标人应仔细检查投标总报价各部分的金额合计应等于总金额。</t>
  </si>
  <si>
    <t>投标人应认真阅读招标文件的全部内容，如有错误和疑义，请以书面形式提出，如没有提出，则表明对招标文件的全部内容已理解并且接受，对此产生的全部责任由投标人承担。投标人必须按招标文件要求进行报价，不得对招标文件内容进行实质性改变，如出现投标文件同招标文件不一致的地方以招标文件为准，表格中的数字均有公式链接关系，请投标人自行检查，保证其正确性，否则因数据链接导致的错误责任由投标人承担。</t>
  </si>
  <si>
    <t>本招标清单所列清单项各投标人不得调整，招标人提供参考清单工程量，投标人根据招标人提供的招标范围、承包内容、施工图纸等资料対参考工程量进行复核，投标人对投标工程量的准确性负责，投标工程量偏差的风险在包干总价范围内不予调整；招标人提供的表格格式、序号、清单项目等投标人如确认有明显错误或漏项时需在投标答疑时以书面形式提出，经招标人确认书面回复后统一调整。</t>
  </si>
  <si>
    <t>投标人填报的综合单价包含人工费、材料费、机械费、管理费、利润、规费、措施费、风险、增值税等不含增值税的一切费用，并考虑合同文件中明示或暗示的所有责任、义务因素涉及的费用，详见合同文件模板；若承包范围发生变化，合同内有相同或相似综合单价的项目仍需执行原合同约定的综合单价。</t>
  </si>
  <si>
    <t>招标文件中的合同条款将作为中标后的施工合同，请仔细阅读并在报价中充分考虑，一切以合同条款为准。</t>
  </si>
  <si>
    <t>三、工程量清单编制依据及计算规则</t>
  </si>
  <si>
    <t>本清单工程量依据招标文件、招标图纸计算，采用含增值税综合单价格式报价，增值税率在投标报价报价表中单独列出，计入投标总报价。增值税税率若发生调整时按不含增值税单价不变的原则进行调整单价和总价；</t>
  </si>
  <si>
    <t>四、其他计价说明</t>
  </si>
  <si>
    <t>洛阳市洛龙区开元项目27-28层空调新风系统采购及安装工程包括施工图设计及甲方设计部确认的图纸内的空调及新风室外机组安装、室内机组安装、管路安装、电气线路敷设、电源箱采购及安装、控制线及开关安装、冷凝水管的采购安装、风管、静压箱（若有）、保温、支架、外保护、系统压力试验与调试、外机降噪处理等，组成本系统完整性的一切安装工程。</t>
  </si>
  <si>
    <t>本次报价需要各单位详细了解本工程的承包范围与其他专业的界面，需要各单位自行出图，本清单为模拟清单，清单内容各单位可根据自己的图纸进行修改，需要各个单位根据自身及现场情况保证报价的完整性，一旦合同签订确定后，后期不再补充缺项漏项.</t>
  </si>
  <si>
    <t>报价是各单位需要根据各自配置设备修改设备的参数及数量，清单内设备参数、管道规格材质可调，数量需要各家现场情况符合调整，除此之外的内容不可调整；报价中涉及的材料设备、材质、厚度等必须严格符合国家及规范要求。</t>
  </si>
  <si>
    <t>包含空调及新风系统调试测试费用，以及图纸的深化，最终完成的竣工图的交付，需要综合考虑在报价内。单价已包含措施费，不再单列措施费。</t>
  </si>
  <si>
    <t>以下内容为空白。</t>
  </si>
  <si>
    <t>洛阳市洛龙区开元项目27-28层空调新风系统采购及安装工程</t>
  </si>
  <si>
    <t>序号</t>
  </si>
  <si>
    <t>项目名称</t>
  </si>
  <si>
    <t>项目特征描述</t>
  </si>
  <si>
    <t>计量单位</t>
  </si>
  <si>
    <t>工程量</t>
  </si>
  <si>
    <t>其中：各子项构成（元）</t>
  </si>
  <si>
    <t>含税综合单价(元)
f=(a+b+c+d+e)</t>
  </si>
  <si>
    <t>合价(元)=g*f</t>
  </si>
  <si>
    <t>备 注
（品牌/厂家）</t>
  </si>
  <si>
    <t>备注</t>
  </si>
  <si>
    <t>主要材料品牌</t>
  </si>
  <si>
    <t>人工费
a</t>
  </si>
  <si>
    <t>主材费   b</t>
  </si>
  <si>
    <t>机械、辅材及其他c</t>
  </si>
  <si>
    <t>管理费及利润
d=(a+b+c)*费率</t>
  </si>
  <si>
    <t>税金
e=(a+b+c+d)*费率</t>
  </si>
  <si>
    <t>一</t>
  </si>
  <si>
    <t>空调工程</t>
  </si>
  <si>
    <t>空调室外机</t>
  </si>
  <si>
    <t xml:space="preserve">1、名称:多联机空调室外机  38VT014183GGSC1
2.规格:(宽/高/长)mm 1340/1740/840  制冷量: 40KW ,制热量: 45KW 风量 ：13000m³/h  输入功率：制冷：10kw 制热：10.85kw 噪音：≤62   dB(A)                                                   3、参数详见配置表
3.包含控制柜、电源线路、设备间能保证设备运行的所有配套的管道、阀门构配件等。                                      4.其它说明：满足规范和其它说明：满足规范和自行深化图纸要求（含与之相关的一切费用）
</t>
  </si>
  <si>
    <t>台</t>
  </si>
  <si>
    <t>开利</t>
  </si>
  <si>
    <t xml:space="preserve">1、名称:多联机空调室外机 38VT018183GGSC1
2.规格:(宽/高/长)mm 1340/1740/840   制冷量: 50.5kw ,制热量: 56kw  风量 ：16000m³/h 输入功率：制冷：13.5kw 制热：14kw 噪音：≤64 dB(A)                                     3、参数详见配置表
3.包含控制柜、电源线路、设备间能保证设备运行的所有配套的管道、阀门构配件等。                                      4.其它说明：满足规范和其它说明：满足规范和自行深化图纸要求（含与之相关的一切费用）
</t>
  </si>
  <si>
    <t xml:space="preserve">1、名称:多联机空调室外机  38VT020183GGSC1
2.规格: (宽/高/长)mm  1340/1740/840 制冷量: 56kw ,制热量: 63kw  风量 ：16000m³/h输入功率：制冷：15.8kw 制热：15.2kw 噪音：≤64 dB(A)                                         3、参数详见配置表 
3.包含控制柜、电源线路、设备间能保证设备运行的所有配套的管道、阀门构配件等。                                      4.其它说明：满足规范和其它说明：满足规范和自行深化图纸要求（含与之相关的一切费用）
</t>
  </si>
  <si>
    <t>设备基础</t>
  </si>
  <si>
    <r>
      <rPr>
        <sz val="9"/>
        <rFont val="宋体"/>
        <charset val="134"/>
      </rPr>
      <t>1.名称：室外机设备基础（含设备基础制作安装，减震等）
2.</t>
    </r>
    <r>
      <rPr>
        <sz val="9"/>
        <color rgb="FFFF0000"/>
        <rFont val="宋体"/>
        <charset val="134"/>
      </rPr>
      <t>设备基础的绘制、浇筑以及地脚螺栓的预留预埋、二次灌浆等工作（设备基础完成后需经发包人确认），专业设计院提供基础图纸及荷载计算报告，保证原结构的稳定性。</t>
    </r>
    <r>
      <rPr>
        <sz val="9"/>
        <rFont val="宋体"/>
        <charset val="134"/>
      </rPr>
      <t xml:space="preserve">                         
3.其它说明：满足规范和其它说明：满足规范和自行深化图纸要求（含与之相关的一切费用）</t>
    </r>
  </si>
  <si>
    <t>项</t>
  </si>
  <si>
    <t>外机配电</t>
  </si>
  <si>
    <r>
      <rPr>
        <sz val="9"/>
        <rFont val="宋体"/>
        <charset val="134"/>
      </rPr>
      <t xml:space="preserve">1.名称:外机配电
</t>
    </r>
    <r>
      <rPr>
        <sz val="9"/>
        <color rgb="FFFF0000"/>
        <rFont val="宋体"/>
        <charset val="134"/>
      </rPr>
      <t>2.包含与空调设备相关的一切电气费用（配电箱、电源线、控制线等）；</t>
    </r>
    <r>
      <rPr>
        <sz val="9"/>
        <rFont val="宋体"/>
        <charset val="134"/>
      </rPr>
      <t xml:space="preserve">
3.其它说明：满足规范和其它说明：满足规范和自行深化图纸要求，具体做法详见设计说明及工程要求</t>
    </r>
  </si>
  <si>
    <t>空调室内机</t>
  </si>
  <si>
    <t>1.名称:风管式空调室内机 40VD018MP8S-GSC
2.规格: (宽/高/深)mm 814/210/467 制冷量: 1.8kw ,制热量: 2.2kw  风量 ：450m³/h输入功率： 0.02kw   噪音：24-29dB(A)                     3.其他参数详见设备表.
4.其它说明：满足规范和其它说明：满足规范和自行深化图纸要求（型号仅供确定参数，非指定品牌）</t>
  </si>
  <si>
    <t>1.名称:风管式空调室内机 40VD022MP8S-GSC
2.规格: (宽/高/深)mm 814/210/467  制冷量: 2.2kw ,制热量:2.6kw 风量 ：450m³/h输入功率：0.02kw  噪音：24-29dB(A)                           3.其他参数详见设备表.
4.其它说明：满足规范和其它说明：满足规范和自行深化图纸要求（型号仅供确定参数，非指定品牌）</t>
  </si>
  <si>
    <t>1.名称:风管式空调室内机 40VD028MP8S-GSC
2.规格: (宽/高/深)mm 814/210/467  制冷量: 2.8kw ,制热量: 3.2kw  风量 ：450m³/h输入功率：  0.02kw 噪音： 24-29dB(A)                                                   3.其他参数详见设备表.
4.其它说明：满足规范和其它说明：满足规范和自行深化图纸要求（型号仅供确定参数，非指定品牌）</t>
  </si>
  <si>
    <t>1.名称:风管式空调室内机 40VD032MP8S-GSC
2.规格:  (宽/高/深)mm 814/210/467 制冷量: 3.2kw ,制热量:3.6kw 风量 550m³/h：输入功率： 0.03kw 噪音：25-32dB(A)                    3.其他参数详见设备表.
4.其它说明：满足规范和自行深化图纸要求（型号仅供确定参数，非指定品牌）</t>
  </si>
  <si>
    <t>1.名称:风管式空调室内机  40VD036MP8S-GSC
2.规格:  (宽/高/深)mm 814/210/467 制冷量: 3.6kw ,制热量:4.0kw 风量 ：550m³/h输入功率：0.03kw 噪音：25-32 dB(A)                                                   3.其他参数详见设备表.
4.其它说明：满足规范和自行深化图纸要求（型号仅供确定参数，非指定品牌）</t>
  </si>
  <si>
    <t>1.名称:风管式空调室内机  40VD045MP8S-GSC
2.规格: (宽/高/深)mm 814/210/467  制冷量:  4.5kw,制热量:5.0kw 风量 ：620m³/h输入功率：0.035kw 噪音：32-37dB(A)                                                   3.其他参数详见设备表.
4.其它说明：满足规范和自行深化图纸要求（型号仅供确定参数，非指定品牌）</t>
  </si>
  <si>
    <t>1.名称:风管式空调室内机  40VD050MP8S-GSC
2.规格:   (宽/高/深)mm 1010/210/467制冷量: 5.0kw ,制热量:5.6kw 风量：800m³/h输入功率：0.045kw 噪音：28-38 dB(A)                                                   3.其他参数详见设备表.
4.其它说明：满足规范和自行深化图纸要求（型号仅供确定参数，非指定品牌）</t>
  </si>
  <si>
    <t>1.名称:风管式空调室内机  40VD056MP8S-GSC
2.规格: (宽/高/深)mm 1010/210/467  制冷量: 5.6kw ,制热量:   6.3kw风量 ：800m³/h输入功率：0.045kw  噪音： 28-38  dB(A)                                3.其他参数详见设备表.
4.其它说明：满足规范和自行深化图纸要求（型号仅供确定参数，非指定品牌）</t>
  </si>
  <si>
    <t>1.名称:风管式空调室内机  40VD063MP8S-GSC
2.规格: (宽/高/深)mm 1214/210/467  制冷量:6.3kw  ,制热量:   7.1kw风量 ：1000m³/h输入功率：0.055kw  噪音： 30-39 dB(A)                                                   3.其他参数详见设备表.
4.其它说明：满足规范和自行深化图纸要求（型号仅供确定参数，非指定品牌）</t>
  </si>
  <si>
    <t>1.名称:风管式空调室内机  40VD071MP8S-GSC
2.规格:  (宽/高/深)mm 1214/210/467 制冷量: 7.1kw ,制热量:   8.0kw风量 ：1000m³/h输入功率：0.055kw 噪音：30-39  dB(A)                              3.其他参数详见设备表.
4.其它说明：满足规范和自行深化图纸要求（型号仅供确定参数，非指定品牌）</t>
  </si>
  <si>
    <t>1.名称:风管式空调室内机  40VD080MP8S-GSC
2.规格:(宽/高/深)mm 1214/210/467   制冷量:  8.0kw,制热量: 9.0kw  风量 ：1000m³/h输入功率：0.055kw 噪音：30-39 dB(A)                                                   3.其他参数详见设备表.
4.其它说明：满足规范和自行深化图纸要求（型号仅供确定参数，非指定品牌）</t>
  </si>
  <si>
    <t>一拖一风管机</t>
  </si>
  <si>
    <t>1.名称:一拖一风管机 40VD072M-1S/38VS072S1S
2.规格:外机：(高/宽/深)mm702/938/392  内机：(高/宽/深)mm 210/1215/467    制冷量: 7.2KW ,制热量:  8.8KW 风量 ：1100m³/h 输入功率：制冷：2.3kw 制热：2.75kw 噪音：内机： 30-38 dB(A) 外机：dB(A)56                                       3.其他参数详见设备表.
4.其它说明：满足规范和自行深化图纸要求（型号仅供确定参数，非指定品牌）</t>
  </si>
  <si>
    <t>线控器</t>
  </si>
  <si>
    <t>1.名称:线控器（包含遥控器）
2.其它说明：满足规范和自行深化图纸要求</t>
  </si>
  <si>
    <t>个</t>
  </si>
  <si>
    <t>风管</t>
  </si>
  <si>
    <t>1.名称:空调管道
2.材质:补充（双面酚醛彩钢复合风管）
5.板材厚度:（自行修改）
6.其它说明：满足规范和自行深化图纸要求</t>
  </si>
  <si>
    <t>m2</t>
  </si>
  <si>
    <t>风管支吊架</t>
  </si>
  <si>
    <t>1.材质：风管支吊架
2.内容：支架制作安装（含除锈刷漆）
3.其它说明：满足规范和自行深化图纸要求</t>
  </si>
  <si>
    <t>kg</t>
  </si>
  <si>
    <t>软接头</t>
  </si>
  <si>
    <t>1.名称:风管软接头
2.其它说明：满足规范和自行深化图纸要求</t>
  </si>
  <si>
    <t>静压风箱</t>
  </si>
  <si>
    <t>1.名称:静压风箱
2.规格:自行补充
3.其它说明：满足规范和自行深化图纸要求</t>
  </si>
  <si>
    <t>止回阀</t>
  </si>
  <si>
    <r>
      <rPr>
        <sz val="9"/>
        <rFont val="宋体"/>
        <charset val="134"/>
      </rPr>
      <t>1.名称:风管止回阀
2.规格::</t>
    </r>
    <r>
      <rPr>
        <sz val="9"/>
        <color rgb="FFFF0000"/>
        <rFont val="宋体"/>
        <charset val="134"/>
      </rPr>
      <t>自行补充</t>
    </r>
    <r>
      <rPr>
        <sz val="9"/>
        <rFont val="宋体"/>
        <charset val="134"/>
      </rPr>
      <t xml:space="preserve">
3.未尽事宜，详见图纸</t>
    </r>
  </si>
  <si>
    <t>套</t>
  </si>
  <si>
    <t>防火阀</t>
  </si>
  <si>
    <r>
      <rPr>
        <sz val="9"/>
        <rFont val="宋体"/>
        <charset val="134"/>
      </rPr>
      <t>1.名称:风管防火阀
2.规格::</t>
    </r>
    <r>
      <rPr>
        <sz val="9"/>
        <color rgb="FFFF0000"/>
        <rFont val="宋体"/>
        <charset val="134"/>
      </rPr>
      <t>自行补充</t>
    </r>
    <r>
      <rPr>
        <sz val="9"/>
        <rFont val="宋体"/>
        <charset val="134"/>
      </rPr>
      <t xml:space="preserve">
3.未尽事宜，详见图纸</t>
    </r>
  </si>
  <si>
    <t>铜管</t>
  </si>
  <si>
    <t>1.安装部位:室内
2.介质:空调水
3.材质、规格:去氢磷铜无缝管φ6.35
4.连接形式:银氮气保护焊
5.含氮气置换
6.其它说明：满足规范和自行深化图纸要求</t>
  </si>
  <si>
    <t>m</t>
  </si>
  <si>
    <t>1.安装部位:室内
2.介质:空调水
3.材质、规格:去氢磷铜无缝管φ9.53
4.连接形式:银氮气保护焊
5.含氮气置换
6.其它说明：满足规范和自行深化图纸要求</t>
  </si>
  <si>
    <t>1.安装部位:室内
2.介质:空调水
3.材质、规格:去氢磷铜无缝管φ12.7
4.连接形式:银氮气保护焊
5.含氮气置换
6.其它说明：满足规范和自行深化图纸要求</t>
  </si>
  <si>
    <t>1.安装部位:室内
2.介质:空调水
3.材质、规格:去氢磷铜无缝管φ15.9
4.连接形式:银氮气保护焊
5.含氮气置换
6.其它说明：满足规范和自行深化图纸要求</t>
  </si>
  <si>
    <t>1.安装部位:室内
2.介质:空调水
3.材质、规格:去氢磷铜无缝管φ19.1
4.连接形式:银氮气保护焊
5.含氮气置换
6.其它说明：满足规范和自行深化图纸要求</t>
  </si>
  <si>
    <t>1.安装部位:室内
2.介质:空调水
3.材质、规格:去氢磷铜无缝管φ22.2
4.连接形式:银氮气保护焊
5.含氮气置换
6.其它说明：满足规范和自行深化图纸要求</t>
  </si>
  <si>
    <t>1.安装部位:室内
2.介质:空调水
3.材质、规格:去氢磷铜无缝管φ28.6
4.连接形式:银氮气保护焊
5.含氮气置换
6.其它说明：满足规范和自行深化图纸要求</t>
  </si>
  <si>
    <t>1.安装部位:室内
2.介质:空调水
3.材质、规格:去氢磷铜无缝管φ34.9
4.连接形式:银氮气保护焊
5.含氮气置换
6.其它说明：满足规范和自行深化图纸要求</t>
  </si>
  <si>
    <t>1.安装部位:室内
2.介质:空调水
3.材质、规格:去氢磷铜无缝管φ38.1
4.连接形式:银氮气保护焊
5.含氮气置换
6.其它说明：满足规范和自行深化图纸要求</t>
  </si>
  <si>
    <t>1.安装部位:室内
2.介质:空调水
3.材质、规格:去氢磷铜无缝管φ41.3
4.连接形式:银氮气保护焊
5.含氮气置换
6.其它说明：满足规范和自行深化图纸要求</t>
  </si>
  <si>
    <t>铜管管件</t>
  </si>
  <si>
    <t>1.名称：分歧管
2.规格：Φ9.53*Φ6.35*Φ6.35
3.介质：冷剂管
4.其它说明：满足规范和自行深化图纸要求</t>
  </si>
  <si>
    <t>1.名称：分歧管
2.规格：Φ9.5*Φ9.53*Φ9.53
3.介质：冷剂管
4.其它说明：满足规范和自行深化图纸要求</t>
  </si>
  <si>
    <t>1.名称：分歧管
2.规格：Φ12.7*Φ9.5*Φ9.53
3.介质：冷剂管
4.其它说明：满足规范和自行深化图纸要求</t>
  </si>
  <si>
    <t>1.名称：分歧管
2.规格：Φ12.7*Φ12.7*Φ6.35
3.介质：冷剂管
4.其它说明：满足规范和自行深化图纸要求</t>
  </si>
  <si>
    <t>1.名称：分歧管
2.规格：Φ15.9*Φ12.7*Φ12.7
3.介质：冷剂管
4.其它说明：满足规范和自行深化图纸要求</t>
  </si>
  <si>
    <t>1.名称：分歧管
2.规格：Φ15.9*Φ15.9*Φ15.88
3.介质：冷剂管
4.其它说明：满足规范和自行深化图纸要求</t>
  </si>
  <si>
    <t>1.名称：分歧管
2.规格：Φ19.1Φ12.7*Φ9.5
3.介质：冷剂管
4.其它说明：满足规范和自行深化图纸要求</t>
  </si>
  <si>
    <t>1.名称：分歧管
2.规格：Φ19.1*Φ12.7*Φ12.7
3.介质：冷剂管
4.其它说明：满足规范和自行深化图纸要求</t>
  </si>
  <si>
    <t>1.名称：分歧管
2.规格：Φ19.1*Φ15.9*Φ12.7
3.介质：冷剂管
4.其它说明：满足规范和自行深化图纸要求</t>
  </si>
  <si>
    <t>1.名称：分歧管
2.规格：Φ19.1*Φ15.88*Φ15.88
3.介质：冷剂管
4.其它说明：满足规范和自行深化图纸要求</t>
  </si>
  <si>
    <t>1.名称：分歧管
2.规格：Φ19.1*Φ19.1*Φ9.53
3.介质：冷剂管
4.其它说明：满足规范和自行深化图纸要求</t>
  </si>
  <si>
    <t>1.名称：分歧管
2.规格：Φ22.2*Φ19.1*Φ15.88
3.介质：冷剂管
4.其它说明：满足规范和自行深化图纸要求</t>
  </si>
  <si>
    <t>1.名称：分歧管
2.规格：Φ22.2*Φ22.2*Φ15.88
3.介质：冷剂管
4.其它说明：满足规范和自行深化图纸要求</t>
  </si>
  <si>
    <t>1.名称：分歧管
2.规格：Φ28.6*Φ22.2*Φ15.88
3.介质：冷剂管
4.其它说明：满足规范和自行深化图纸要求</t>
  </si>
  <si>
    <t>1.名称：分歧管
2.规格：Φ28.6Φ28.6*Φ15.9
3.介质：冷剂管
4.其它说明：满足规范和自行深化图纸要求</t>
  </si>
  <si>
    <t>1.名称：分歧管
2.规格：Φ34.9Φ28.6*Φ19.1
3.介质：冷剂管
4.其它说明：满足规范和自行深化图纸要求</t>
  </si>
  <si>
    <t>1.名称：分歧管
2.规格：Φ34.9*Φ34.9*Φ9.53
3.介质：冷剂管
4.其它说明：满足规范和自行深化图纸要求</t>
  </si>
  <si>
    <t>1.名称：分歧管
2.规格：Φ38.1*Φ38.1*Φ15.88
3.介质：冷剂管
4.其它说明：满足规范和自行深化图纸要求</t>
  </si>
  <si>
    <t>铜管管件如需其他规格不足自行补充......</t>
  </si>
  <si>
    <t>阀门</t>
  </si>
  <si>
    <r>
      <rPr>
        <sz val="9"/>
        <color rgb="FF000000"/>
        <rFont val="宋体"/>
        <charset val="134"/>
      </rPr>
      <t>1.名称：阀门
2.规格：</t>
    </r>
    <r>
      <rPr>
        <sz val="9"/>
        <color rgb="FFFF0000"/>
        <rFont val="宋体"/>
        <charset val="134"/>
      </rPr>
      <t>自行补充</t>
    </r>
    <r>
      <rPr>
        <sz val="9"/>
        <color rgb="FF000000"/>
        <rFont val="宋体"/>
        <charset val="134"/>
      </rPr>
      <t xml:space="preserve">
3.其它说明：满足规范和自行深化图纸要求</t>
    </r>
  </si>
  <si>
    <t>阀门如需其他规格不足自行补充......</t>
  </si>
  <si>
    <t>冷凝水管</t>
  </si>
  <si>
    <r>
      <rPr>
        <sz val="9"/>
        <color rgb="FF000000"/>
        <rFont val="宋体"/>
        <charset val="134"/>
      </rPr>
      <t>1.名称：PVC塑料管
2.规格：</t>
    </r>
    <r>
      <rPr>
        <sz val="9"/>
        <color rgb="FFFF0000"/>
        <rFont val="宋体"/>
        <charset val="134"/>
      </rPr>
      <t>De32</t>
    </r>
    <r>
      <rPr>
        <sz val="9"/>
        <color rgb="FF000000"/>
        <rFont val="宋体"/>
        <charset val="134"/>
      </rPr>
      <t xml:space="preserve">
3.其它说明：满足规范和自行深化图纸要求</t>
    </r>
  </si>
  <si>
    <t>1.名称：PVC塑料管
2.规格：De40
3.其它说明：满足规范和自行深化图纸要求</t>
  </si>
  <si>
    <t>冷凝水管如需其他规格不足自行补充......</t>
  </si>
  <si>
    <t>冷媒充注</t>
  </si>
  <si>
    <t>1.名称：冷媒充注
2.规格：满足使用要求，数量自行修改
3.其它说明：满足规范和自行深化图纸要求</t>
  </si>
  <si>
    <t>电气配线</t>
  </si>
  <si>
    <r>
      <rPr>
        <sz val="9"/>
        <rFont val="宋体"/>
        <charset val="134"/>
      </rPr>
      <t>1.名称:电气配线                   2、材质、规格</t>
    </r>
    <r>
      <rPr>
        <sz val="9"/>
        <color rgb="FFFF0000"/>
        <rFont val="宋体"/>
        <charset val="134"/>
      </rPr>
      <t>WDZB(B1)-BYJ-2.5（数量自行复核调整）</t>
    </r>
    <r>
      <rPr>
        <sz val="9"/>
        <rFont val="宋体"/>
        <charset val="134"/>
      </rPr>
      <t xml:space="preserve">
2.敷设方式:桥架、管内配线
3.其它详见图纸设计要求</t>
    </r>
  </si>
  <si>
    <r>
      <rPr>
        <sz val="9"/>
        <rFont val="宋体"/>
        <charset val="134"/>
      </rPr>
      <t>1.名称:空调室内机控制线（信号线）                   2、材质、规格</t>
    </r>
    <r>
      <rPr>
        <sz val="9"/>
        <color rgb="FFFF0000"/>
        <rFont val="宋体"/>
        <charset val="134"/>
      </rPr>
      <t>自行补充（数量自行复核调整）</t>
    </r>
    <r>
      <rPr>
        <sz val="9"/>
        <rFont val="宋体"/>
        <charset val="134"/>
      </rPr>
      <t xml:space="preserve">
2.敷设方式:桥架、管内配线
3.其它详见图纸设计要求</t>
    </r>
  </si>
  <si>
    <t>配管</t>
  </si>
  <si>
    <t>1.名称:塑料管
2.材质、规格:PC20
3.配置形式:暗配
4.含接线盒、灯头盒、开关盒暗装
5.未尽事宜，详见图纸及相关规范要求</t>
  </si>
  <si>
    <r>
      <rPr>
        <sz val="9"/>
        <rFont val="宋体"/>
        <charset val="134"/>
      </rPr>
      <t>1.名称:</t>
    </r>
    <r>
      <rPr>
        <sz val="9"/>
        <color rgb="FFFF0000"/>
        <rFont val="宋体"/>
        <charset val="134"/>
      </rPr>
      <t>电气配管（数量自行复核调整）
2.材质、规格:JDG20</t>
    </r>
    <r>
      <rPr>
        <sz val="9"/>
        <rFont val="宋体"/>
        <charset val="134"/>
      </rPr>
      <t xml:space="preserve">
3.配置形式:暗配
4.含接线盒、灯头盒、开关盒暗装
5.未尽事宜，详见图纸及相关规范要求</t>
    </r>
  </si>
  <si>
    <t>管道绝热</t>
  </si>
  <si>
    <t>1.绝热材料品种：耐燃B1级橡塑（含铝箔保护层）
2.绝热厚度：15mm
3.其它说明：满足规范和自行深化图纸要求</t>
  </si>
  <si>
    <t>m3</t>
  </si>
  <si>
    <t>管道支架</t>
  </si>
  <si>
    <t>1.材质：管道支吊架
2.内容：支架制作安装（含除锈刷漆）
3.其它说明：满足规范和自行深化图纸要求</t>
  </si>
  <si>
    <t>开洞封堵</t>
  </si>
  <si>
    <t>空调新风打洞封堵</t>
  </si>
  <si>
    <t>空调外机降噪</t>
  </si>
  <si>
    <t>1.名称:空调外机降噪              2.其它说明：满足规范和国家噪声要求</t>
  </si>
  <si>
    <t>二</t>
  </si>
  <si>
    <t>新风工程</t>
  </si>
  <si>
    <t>全热交换器</t>
  </si>
  <si>
    <r>
      <rPr>
        <sz val="9"/>
        <rFont val="宋体"/>
        <charset val="134"/>
      </rPr>
      <t>1.名称:全热交换器
2.参数：</t>
    </r>
    <r>
      <rPr>
        <sz val="9"/>
        <color rgb="FFFF0000"/>
        <rFont val="宋体"/>
        <charset val="134"/>
      </rPr>
      <t>需要补充详细的参数配置</t>
    </r>
    <r>
      <rPr>
        <sz val="9"/>
        <rFont val="宋体"/>
        <charset val="134"/>
      </rPr>
      <t xml:space="preserve">
</t>
    </r>
    <r>
      <rPr>
        <sz val="9"/>
        <color rgb="FFFF0000"/>
        <rFont val="宋体"/>
        <charset val="134"/>
      </rPr>
      <t>3.包含控制柜、电源线路、设备间能保证设备运行的所有配套的管道、阀门构配件、设备支吊架等。（含与之相关的一切费用）</t>
    </r>
    <r>
      <rPr>
        <sz val="9"/>
        <rFont val="宋体"/>
        <charset val="134"/>
      </rPr>
      <t xml:space="preserve">
4.其它说明：满足规范和自行深化图纸要求（含与之相关的一切费用）</t>
    </r>
  </si>
  <si>
    <t>霍尼韦尔</t>
  </si>
  <si>
    <r>
      <rPr>
        <sz val="9"/>
        <rFont val="宋体"/>
        <charset val="134"/>
      </rPr>
      <t>1.名称:新风管道（软风管）
2.材质:</t>
    </r>
    <r>
      <rPr>
        <sz val="9"/>
        <color rgb="FFFF0000"/>
        <rFont val="宋体"/>
        <charset val="134"/>
      </rPr>
      <t>PE</t>
    </r>
    <r>
      <rPr>
        <sz val="9"/>
        <rFont val="宋体"/>
        <charset val="134"/>
      </rPr>
      <t xml:space="preserve">
5.规格:φ75
6.其它说明：满足规范和自行深化图纸要求</t>
    </r>
  </si>
  <si>
    <r>
      <rPr>
        <sz val="9"/>
        <rFont val="宋体"/>
        <charset val="134"/>
      </rPr>
      <t>1.名称:新风管道
2.材质:</t>
    </r>
    <r>
      <rPr>
        <sz val="9"/>
        <color rgb="FFFF0000"/>
        <rFont val="宋体"/>
        <charset val="134"/>
      </rPr>
      <t>PE</t>
    </r>
    <r>
      <rPr>
        <sz val="9"/>
        <rFont val="宋体"/>
        <charset val="134"/>
      </rPr>
      <t xml:space="preserve">
5.规格:</t>
    </r>
    <r>
      <rPr>
        <sz val="9"/>
        <color rgb="FFFF0000"/>
        <rFont val="宋体"/>
        <charset val="134"/>
      </rPr>
      <t>φ110</t>
    </r>
    <r>
      <rPr>
        <sz val="9"/>
        <rFont val="宋体"/>
        <charset val="134"/>
      </rPr>
      <t xml:space="preserve">
6.其它说明：满足规范和自行深化图纸要求</t>
    </r>
  </si>
  <si>
    <r>
      <rPr>
        <sz val="9"/>
        <rFont val="宋体"/>
        <charset val="134"/>
      </rPr>
      <t>1.名称:新风管道
2.材质:</t>
    </r>
    <r>
      <rPr>
        <sz val="9"/>
        <color rgb="FFFF0000"/>
        <rFont val="宋体"/>
        <charset val="134"/>
      </rPr>
      <t>PE</t>
    </r>
    <r>
      <rPr>
        <sz val="9"/>
        <rFont val="宋体"/>
        <charset val="134"/>
      </rPr>
      <t xml:space="preserve">
5.规格:</t>
    </r>
    <r>
      <rPr>
        <sz val="9"/>
        <color rgb="FFFF0000"/>
        <rFont val="宋体"/>
        <charset val="134"/>
      </rPr>
      <t>φ160</t>
    </r>
    <r>
      <rPr>
        <sz val="9"/>
        <rFont val="宋体"/>
        <charset val="134"/>
      </rPr>
      <t xml:space="preserve">
6.其它说明：满足规范和自行深化图纸要求</t>
    </r>
  </si>
  <si>
    <t>1.材质：风管支吊架
2.内容：支架制作安装（含除锈刷漆）
3.其它说明：满足规范和自行深化图纸</t>
  </si>
  <si>
    <t>风管保温</t>
  </si>
  <si>
    <r>
      <rPr>
        <sz val="9"/>
        <rFont val="宋体"/>
        <charset val="134"/>
      </rPr>
      <t>1.名称:</t>
    </r>
    <r>
      <rPr>
        <sz val="9"/>
        <color rgb="FFFF0000"/>
        <rFont val="宋体"/>
        <charset val="134"/>
      </rPr>
      <t>风管保温</t>
    </r>
    <r>
      <rPr>
        <sz val="9"/>
        <rFont val="宋体"/>
        <charset val="134"/>
      </rPr>
      <t xml:space="preserve">
2.材质:
3.厚度:
4.其它说明：满足规范和自行深化图纸</t>
    </r>
  </si>
  <si>
    <t>m³</t>
  </si>
  <si>
    <r>
      <rPr>
        <sz val="9"/>
        <rFont val="宋体"/>
        <charset val="134"/>
      </rPr>
      <t>1.名称:电气配线                   2、材质、规格</t>
    </r>
    <r>
      <rPr>
        <sz val="9"/>
        <color rgb="FFFF0000"/>
        <rFont val="宋体"/>
        <charset val="134"/>
      </rPr>
      <t>WDZB(B1)-BYJ-2.5（数量自行复核调整）</t>
    </r>
    <r>
      <rPr>
        <sz val="9"/>
        <rFont val="宋体"/>
        <charset val="134"/>
      </rPr>
      <t xml:space="preserve">
2.敷设方式:桥架、管内配线
3其它说明：满足规范和自行深化图纸</t>
    </r>
  </si>
  <si>
    <r>
      <rPr>
        <sz val="9"/>
        <rFont val="宋体"/>
        <charset val="134"/>
      </rPr>
      <t>1.名称:新风机控制线（信号线）                   2、材质、规格</t>
    </r>
    <r>
      <rPr>
        <sz val="9"/>
        <color rgb="FFFF0000"/>
        <rFont val="宋体"/>
        <charset val="134"/>
      </rPr>
      <t>自行补充（数量自行复核调整）</t>
    </r>
    <r>
      <rPr>
        <sz val="9"/>
        <rFont val="宋体"/>
        <charset val="134"/>
      </rPr>
      <t xml:space="preserve">
2.敷设方式:桥架、管内配线
3.其它说明：满足规范和自行深化图纸</t>
    </r>
  </si>
  <si>
    <r>
      <rPr>
        <sz val="9"/>
        <rFont val="宋体"/>
        <charset val="134"/>
      </rPr>
      <t>1.</t>
    </r>
    <r>
      <rPr>
        <sz val="9"/>
        <color rgb="FFFF0000"/>
        <rFont val="宋体"/>
        <charset val="134"/>
      </rPr>
      <t>名称:塑料管
2.材质、规格:PC20</t>
    </r>
    <r>
      <rPr>
        <sz val="9"/>
        <rFont val="宋体"/>
        <charset val="134"/>
      </rPr>
      <t xml:space="preserve">
3.配置形式:暗配
4.含接线盒、灯头盒、开关盒暗装
5.未尽事宜，满足规范和自行深化图纸</t>
    </r>
  </si>
  <si>
    <t>金牛</t>
  </si>
  <si>
    <t>新风设备工程检测、调试</t>
  </si>
  <si>
    <t>1.名称:新风设备工程检测、调试</t>
  </si>
  <si>
    <t>系统</t>
  </si>
  <si>
    <t>合  计</t>
  </si>
  <si>
    <t>备注：1.综合单价包括且不限于人工、材料、机械、措施、检验检测、规费、管理费、利润、税金(增值税专用发票)、赶工措施、安全防护、现场文明施工措施、风险等全部费用。
2.本工程清单，无论是否存在缺项、漏项、工程量偏差，均视为乙方已综合考虑在固定合同总价内。</t>
  </si>
  <si>
    <t>综合单价</t>
  </si>
  <si>
    <t>1.名称:空调管道
2.材质:补充（双面酚醛彩钢复合风管）
5.板材厚度:0.5mm
6.其它说明：满足规范和自行深化图纸要求</t>
  </si>
  <si>
    <r>
      <rPr>
        <sz val="9"/>
        <rFont val="宋体"/>
        <charset val="134"/>
      </rPr>
      <t>1.名称:风管防火阀
2.规格::</t>
    </r>
    <r>
      <rPr>
        <sz val="9"/>
        <color rgb="FFFF0000"/>
        <rFont val="宋体"/>
        <charset val="134"/>
      </rPr>
      <t>70℃防火调节阀</t>
    </r>
    <r>
      <rPr>
        <sz val="9"/>
        <rFont val="宋体"/>
        <charset val="134"/>
      </rPr>
      <t xml:space="preserve">
3.未尽事宜，详见图纸</t>
    </r>
  </si>
  <si>
    <t>飞轮</t>
  </si>
  <si>
    <t>1.安装部位:室内
2.介质:空调水
3.材质、规格:去氢磷铜无缝管φ31.8
4.连接形式:银氮气保护焊
5.含氮气置换
6.其它说明：满足规范和自行深化图纸要求</t>
  </si>
  <si>
    <t>易科</t>
  </si>
  <si>
    <r>
      <rPr>
        <sz val="9"/>
        <color rgb="FF000000"/>
        <rFont val="宋体"/>
        <charset val="134"/>
      </rPr>
      <t>1.名称：PVC塑料管
2.规格：</t>
    </r>
    <r>
      <rPr>
        <sz val="9"/>
        <color rgb="FFFF0000"/>
        <rFont val="宋体"/>
        <charset val="134"/>
      </rPr>
      <t>De25</t>
    </r>
    <r>
      <rPr>
        <sz val="9"/>
        <color rgb="FF000000"/>
        <rFont val="宋体"/>
        <charset val="134"/>
      </rPr>
      <t xml:space="preserve">
3.其它说明：满足规范和自行深化图纸要求</t>
    </r>
  </si>
  <si>
    <t>1.名称：PVC塑料管
2.规格：De32
3.其它说明：满足规范和自行深化图纸要求</t>
  </si>
  <si>
    <r>
      <rPr>
        <sz val="9"/>
        <color rgb="FF000000"/>
        <rFont val="宋体"/>
        <charset val="134"/>
      </rPr>
      <t>1.名称：PVC塑料管
2.规格：</t>
    </r>
    <r>
      <rPr>
        <sz val="9"/>
        <color rgb="FFFF0000"/>
        <rFont val="宋体"/>
        <charset val="134"/>
      </rPr>
      <t>De40</t>
    </r>
    <r>
      <rPr>
        <sz val="9"/>
        <color rgb="FF000000"/>
        <rFont val="宋体"/>
        <charset val="134"/>
      </rPr>
      <t xml:space="preserve">
3.其它说明：满足规范和自行深化图纸要求</t>
    </r>
  </si>
  <si>
    <t>1.名称：PVC塑料管
2.规格：De50
3.其它说明：满足规范和自行深化图纸要求</t>
  </si>
  <si>
    <t>冰龙</t>
  </si>
  <si>
    <t>起帆</t>
  </si>
  <si>
    <r>
      <rPr>
        <sz val="9"/>
        <rFont val="宋体"/>
        <charset val="134"/>
      </rPr>
      <t>1.名称:空调室内机控制线（信号线）                   2、材质、规格：</t>
    </r>
    <r>
      <rPr>
        <sz val="9"/>
        <color rgb="FFFF0000"/>
        <rFont val="宋体"/>
        <charset val="134"/>
      </rPr>
      <t>RVVP 2*0.75</t>
    </r>
    <r>
      <rPr>
        <sz val="9"/>
        <rFont val="宋体"/>
        <charset val="134"/>
      </rPr>
      <t xml:space="preserve">
2.敷设方式:桥架、管内配线
3.其它详见图纸设计要求</t>
    </r>
  </si>
  <si>
    <t>华美</t>
  </si>
  <si>
    <r>
      <rPr>
        <sz val="9"/>
        <rFont val="宋体"/>
        <charset val="134"/>
      </rPr>
      <t xml:space="preserve">1.名称:全热交换新风净化一体机 EFD500HPOBSP
2.参数：风量500m3/h；热交换效率夏季65%、冬季73%、噪音38dB、过滤效率99.9%
</t>
    </r>
    <r>
      <rPr>
        <sz val="9"/>
        <color rgb="FFFF0000"/>
        <rFont val="宋体"/>
        <charset val="134"/>
      </rPr>
      <t>3.包含控制柜、电源线路、设备间能保证设备运行的所有配套的管道、阀门构配件、设备支吊架等。（含与之相关的一切费用）</t>
    </r>
    <r>
      <rPr>
        <sz val="9"/>
        <rFont val="宋体"/>
        <charset val="134"/>
      </rPr>
      <t xml:space="preserve">
4.其它说明：满足规范和自行深化图纸要求（含与之相关的一切费用）</t>
    </r>
  </si>
  <si>
    <t>分风箱</t>
  </si>
  <si>
    <t>1.名称:分风箱
2.材质:EPP
6.其它说明：满足规范和自行深化图纸要求</t>
  </si>
  <si>
    <t>1.名称:电气配线                   2、材质、规格WDZB(B1)-BYJ-2.5（数量自行复核调整）
2.敷设方式:桥架、管内配线
3其它说明：满足规范和自行深化图纸</t>
  </si>
  <si>
    <t>1.名称:新风机控制线（信号线）                   2、材质、规格自行补充（数量自行复核调整）
2.敷设方式:桥架、管内配线
3.其它说明：满足规范和自行深化图纸</t>
  </si>
  <si>
    <t>1.名称:塑料管
2.材质、规格:PC20
3.配置形式:暗配
4.含接线盒、灯头盒、开关盒暗装
5.未尽事宜，满足规范和自行深化图纸</t>
  </si>
  <si>
    <t>打孔</t>
  </si>
  <si>
    <t>外墙、室内、烟道开孔，规格：φ166/φ120/φ83</t>
  </si>
  <si>
    <t>外机电缆</t>
  </si>
  <si>
    <r>
      <rPr>
        <sz val="9"/>
        <rFont val="宋体"/>
        <charset val="134"/>
      </rPr>
      <t>1.</t>
    </r>
    <r>
      <rPr>
        <sz val="9"/>
        <color rgb="FFFF0000"/>
        <rFont val="宋体"/>
        <charset val="134"/>
      </rPr>
      <t>名称:外机电缆
2.规格型号:自行调整</t>
    </r>
    <r>
      <rPr>
        <sz val="9"/>
        <rFont val="宋体"/>
        <charset val="134"/>
      </rPr>
      <t xml:space="preserve">
3.配置形式:桥架/穿管敷设
4.未尽事宜，满足规范和自行深化图纸</t>
    </r>
  </si>
  <si>
    <t>此项价格为单列参考价格，不做合计</t>
  </si>
  <si>
    <t>三</t>
  </si>
  <si>
    <t>排风机</t>
  </si>
  <si>
    <t>1.名称:排风扇
2.参数：风量300m3/h，噪音26DB
3.包含人工费及辅材（不含电源线）、设备间能保证设备运行的所有配套的管道、阀门构配件、设备支吊架等。（含与之相关的一切费用）
4.其它说明：电源线要求2.5²X3，可提供开关面板。</t>
  </si>
  <si>
    <t>百朗</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</si>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</sst>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48">
    <font>
      <sz val="9"/>
      <name val="??"/>
      <charset val="134"/>
    </font>
    <font>
      <sz val="9"/>
      <color rgb="FF000000"/>
      <name val="??"/>
      <charset val="134"/>
    </font>
    <font>
      <sz val="9"/>
      <color rgb="FFFF0000"/>
      <name val="??"/>
      <charset val="134"/>
    </font>
    <font>
      <b/>
      <sz val="16"/>
      <name val="宋体"/>
      <charset val="134"/>
    </font>
    <font>
      <b/>
      <sz val="16"/>
      <color rgb="FFFF0000"/>
      <name val="宋体"/>
      <charset val="134"/>
    </font>
    <font>
      <b/>
      <sz val="9"/>
      <name val="宋体"/>
      <charset val="134"/>
    </font>
    <font>
      <b/>
      <sz val="9"/>
      <color rgb="FFFF0000"/>
      <name val="宋体"/>
      <charset val="134"/>
    </font>
    <font>
      <b/>
      <sz val="11"/>
      <name val="宋体"/>
      <charset val="134"/>
    </font>
    <font>
      <sz val="9"/>
      <name val="宋体"/>
      <charset val="134"/>
    </font>
    <font>
      <sz val="9"/>
      <color rgb="FFFF0000"/>
      <name val="宋体"/>
      <charset val="134"/>
    </font>
    <font>
      <sz val="8"/>
      <name val="宋体"/>
      <charset val="134"/>
    </font>
    <font>
      <sz val="9"/>
      <color rgb="FF000000"/>
      <name val="宋体"/>
      <charset val="134"/>
    </font>
    <font>
      <sz val="11"/>
      <color rgb="FFFF0000"/>
      <name val="Calibri"/>
      <charset val="134"/>
    </font>
    <font>
      <sz val="10"/>
      <name val="Arial"/>
      <charset val="134"/>
    </font>
    <font>
      <sz val="10"/>
      <color rgb="FF000000"/>
      <name val="Arial"/>
      <charset val="134"/>
    </font>
    <font>
      <b/>
      <sz val="9"/>
      <color rgb="FF000000"/>
      <name val="??"/>
      <charset val="134"/>
    </font>
    <font>
      <sz val="11"/>
      <name val="宋体"/>
      <charset val="134"/>
    </font>
    <font>
      <sz val="11"/>
      <color rgb="FFFF0000"/>
      <name val="宋体"/>
      <charset val="134"/>
    </font>
    <font>
      <sz val="10"/>
      <color theme="1"/>
      <name val="Arial"/>
      <charset val="134"/>
    </font>
    <font>
      <sz val="11"/>
      <color rgb="FF000000"/>
      <name val="??"/>
      <charset val="134"/>
    </font>
    <font>
      <sz val="12"/>
      <name val="宋体"/>
      <charset val="134"/>
    </font>
    <font>
      <b/>
      <sz val="16"/>
      <name val="楷体_GB2312"/>
      <charset val="134"/>
    </font>
    <font>
      <sz val="10"/>
      <name val="宋体"/>
      <charset val="134"/>
    </font>
    <font>
      <sz val="10"/>
      <name val="楷体_GB2312"/>
      <charset val="134"/>
    </font>
    <font>
      <sz val="10"/>
      <name val="??"/>
      <charset val="134"/>
    </font>
    <font>
      <b/>
      <sz val="10"/>
      <color rgb="FFFF0000"/>
      <name val="宋体"/>
      <charset val="134"/>
    </font>
    <font>
      <sz val="10"/>
      <color rgb="FFFF0000"/>
      <name val="宋体"/>
      <charset val="134"/>
    </font>
    <font>
      <sz val="11"/>
      <color theme="1"/>
      <name val="??"/>
      <charset val="134"/>
      <scheme val="minor"/>
    </font>
    <font>
      <u/>
      <sz val="11"/>
      <color rgb="FF0000FF"/>
      <name val="??"/>
      <charset val="0"/>
      <scheme val="minor"/>
    </font>
    <font>
      <u/>
      <sz val="11"/>
      <color rgb="FF800080"/>
      <name val="??"/>
      <charset val="0"/>
      <scheme val="minor"/>
    </font>
    <font>
      <sz val="11"/>
      <color rgb="FFFF0000"/>
      <name val="??"/>
      <charset val="0"/>
      <scheme val="minor"/>
    </font>
    <font>
      <b/>
      <sz val="18"/>
      <color theme="3"/>
      <name val="??"/>
      <charset val="134"/>
      <scheme val="minor"/>
    </font>
    <font>
      <i/>
      <sz val="11"/>
      <color rgb="FF7F7F7F"/>
      <name val="??"/>
      <charset val="0"/>
      <scheme val="minor"/>
    </font>
    <font>
      <b/>
      <sz val="15"/>
      <color theme="3"/>
      <name val="??"/>
      <charset val="134"/>
      <scheme val="minor"/>
    </font>
    <font>
      <b/>
      <sz val="13"/>
      <color theme="3"/>
      <name val="??"/>
      <charset val="134"/>
      <scheme val="minor"/>
    </font>
    <font>
      <b/>
      <sz val="11"/>
      <color theme="3"/>
      <name val="??"/>
      <charset val="134"/>
      <scheme val="minor"/>
    </font>
    <font>
      <sz val="11"/>
      <color rgb="FF3F3F76"/>
      <name val="??"/>
      <charset val="0"/>
      <scheme val="minor"/>
    </font>
    <font>
      <b/>
      <sz val="11"/>
      <color rgb="FF3F3F3F"/>
      <name val="??"/>
      <charset val="0"/>
      <scheme val="minor"/>
    </font>
    <font>
      <b/>
      <sz val="11"/>
      <color rgb="FFFA7D00"/>
      <name val="??"/>
      <charset val="0"/>
      <scheme val="minor"/>
    </font>
    <font>
      <b/>
      <sz val="11"/>
      <color rgb="FFFFFFFF"/>
      <name val="??"/>
      <charset val="0"/>
      <scheme val="minor"/>
    </font>
    <font>
      <sz val="11"/>
      <color rgb="FFFA7D00"/>
      <name val="??"/>
      <charset val="0"/>
      <scheme val="minor"/>
    </font>
    <font>
      <b/>
      <sz val="11"/>
      <color theme="1"/>
      <name val="??"/>
      <charset val="0"/>
      <scheme val="minor"/>
    </font>
    <font>
      <sz val="11"/>
      <color rgb="FF006100"/>
      <name val="??"/>
      <charset val="0"/>
      <scheme val="minor"/>
    </font>
    <font>
      <sz val="11"/>
      <color rgb="FF9C0006"/>
      <name val="??"/>
      <charset val="0"/>
      <scheme val="minor"/>
    </font>
    <font>
      <sz val="11"/>
      <color rgb="FF9C6500"/>
      <name val="??"/>
      <charset val="0"/>
      <scheme val="minor"/>
    </font>
    <font>
      <sz val="11"/>
      <color theme="0"/>
      <name val="??"/>
      <charset val="0"/>
      <scheme val="minor"/>
    </font>
    <font>
      <sz val="11"/>
      <color theme="1"/>
      <name val="??"/>
      <charset val="0"/>
      <scheme val="minor"/>
    </font>
    <font>
      <sz val="12"/>
      <color rgb="FF000000"/>
      <name val="宋体"/>
      <charset val="134"/>
    </font>
  </fonts>
  <fills count="35">
    <fill>
      <patternFill patternType="none"/>
    </fill>
    <fill>
      <patternFill patternType="gray125"/>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4">
    <border>
      <left/>
      <right/>
      <top/>
      <bottom/>
      <diagonal/>
    </border>
    <border>
      <left style="thin">
        <color auto="1"/>
      </left>
      <right/>
      <top/>
      <bottom/>
      <diagonal/>
    </border>
    <border>
      <left style="medium">
        <color auto="1"/>
      </left>
      <right style="thin">
        <color indexed="8"/>
      </right>
      <top style="medium">
        <color auto="1"/>
      </top>
      <bottom style="thin">
        <color indexed="8"/>
      </bottom>
      <diagonal/>
    </border>
    <border>
      <left style="thin">
        <color indexed="8"/>
      </left>
      <right style="thin">
        <color indexed="8"/>
      </right>
      <top style="medium">
        <color auto="1"/>
      </top>
      <bottom style="thin">
        <color indexed="8"/>
      </bottom>
      <diagonal/>
    </border>
    <border>
      <left style="thin">
        <color indexed="8"/>
      </left>
      <right/>
      <top style="medium">
        <color auto="1"/>
      </top>
      <bottom style="thin">
        <color indexed="8"/>
      </bottom>
      <diagonal/>
    </border>
    <border>
      <left style="thin">
        <color auto="1"/>
      </left>
      <right style="thin">
        <color auto="1"/>
      </right>
      <top style="medium">
        <color auto="1"/>
      </top>
      <bottom style="thin">
        <color auto="1"/>
      </bottom>
      <diagonal/>
    </border>
    <border>
      <left style="medium">
        <color auto="1"/>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medium">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medium">
        <color auto="1"/>
      </right>
      <top style="thin">
        <color indexed="8"/>
      </top>
      <bottom style="thin">
        <color indexed="8"/>
      </bottom>
      <diagonal/>
    </border>
    <border>
      <left style="medium">
        <color auto="1"/>
      </left>
      <right style="thin">
        <color indexed="8"/>
      </right>
      <top style="thin">
        <color indexed="8"/>
      </top>
      <bottom/>
      <diagonal/>
    </border>
    <border>
      <left/>
      <right style="thin">
        <color auto="1"/>
      </right>
      <top style="thin">
        <color auto="1"/>
      </top>
      <bottom/>
      <diagonal/>
    </border>
    <border>
      <left style="thin">
        <color indexed="8"/>
      </left>
      <right style="thin">
        <color indexed="8"/>
      </right>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style="thin">
        <color indexed="8"/>
      </left>
      <right/>
      <top style="thin">
        <color indexed="8"/>
      </top>
      <bottom/>
      <diagonal/>
    </border>
    <border>
      <left style="thin">
        <color indexed="8"/>
      </left>
      <right style="medium">
        <color auto="1"/>
      </right>
      <top style="thin">
        <color indexed="8"/>
      </top>
      <bottom/>
      <diagonal/>
    </border>
    <border>
      <left style="thin">
        <color auto="1"/>
      </left>
      <right style="thin">
        <color auto="1"/>
      </right>
      <top style="thin">
        <color auto="1"/>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bottom/>
      <diagonal/>
    </border>
    <border>
      <left style="thin">
        <color indexed="8"/>
      </left>
      <right style="medium">
        <color auto="1"/>
      </right>
      <top/>
      <bottom/>
      <diagonal/>
    </border>
    <border>
      <left/>
      <right style="medium">
        <color auto="1"/>
      </right>
      <top/>
      <bottom style="medium">
        <color auto="1"/>
      </bottom>
      <diagonal/>
    </border>
    <border>
      <left style="medium">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3" fontId="27" fillId="0" borderId="0" applyFont="0" applyFill="0" applyBorder="0" applyAlignment="0" applyProtection="0">
      <alignment vertical="center"/>
    </xf>
    <xf numFmtId="44" fontId="27" fillId="0" borderId="0" applyFont="0" applyFill="0" applyBorder="0" applyAlignment="0" applyProtection="0">
      <alignment vertical="center"/>
    </xf>
    <xf numFmtId="9" fontId="27" fillId="0" borderId="0" applyFont="0" applyFill="0" applyBorder="0" applyAlignment="0" applyProtection="0">
      <alignment vertical="center"/>
    </xf>
    <xf numFmtId="41" fontId="27" fillId="0" borderId="0" applyFont="0" applyFill="0" applyBorder="0" applyAlignment="0" applyProtection="0">
      <alignment vertical="center"/>
    </xf>
    <xf numFmtId="42" fontId="27" fillId="0" borderId="0" applyFon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4" borderId="36" applyNumberFormat="0" applyFont="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37" applyNumberFormat="0" applyFill="0" applyAlignment="0" applyProtection="0">
      <alignment vertical="center"/>
    </xf>
    <xf numFmtId="0" fontId="34" fillId="0" borderId="37" applyNumberFormat="0" applyFill="0" applyAlignment="0" applyProtection="0">
      <alignment vertical="center"/>
    </xf>
    <xf numFmtId="0" fontId="35" fillId="0" borderId="38" applyNumberFormat="0" applyFill="0" applyAlignment="0" applyProtection="0">
      <alignment vertical="center"/>
    </xf>
    <xf numFmtId="0" fontId="35" fillId="0" borderId="0" applyNumberFormat="0" applyFill="0" applyBorder="0" applyAlignment="0" applyProtection="0">
      <alignment vertical="center"/>
    </xf>
    <xf numFmtId="0" fontId="36" fillId="5" borderId="39" applyNumberFormat="0" applyAlignment="0" applyProtection="0">
      <alignment vertical="center"/>
    </xf>
    <xf numFmtId="0" fontId="37" fillId="6" borderId="40" applyNumberFormat="0" applyAlignment="0" applyProtection="0">
      <alignment vertical="center"/>
    </xf>
    <xf numFmtId="0" fontId="38" fillId="6" borderId="39" applyNumberFormat="0" applyAlignment="0" applyProtection="0">
      <alignment vertical="center"/>
    </xf>
    <xf numFmtId="0" fontId="39" fillId="7" borderId="41" applyNumberFormat="0" applyAlignment="0" applyProtection="0">
      <alignment vertical="center"/>
    </xf>
    <xf numFmtId="0" fontId="40" fillId="0" borderId="42" applyNumberFormat="0" applyFill="0" applyAlignment="0" applyProtection="0">
      <alignment vertical="center"/>
    </xf>
    <xf numFmtId="0" fontId="41" fillId="0" borderId="43" applyNumberFormat="0" applyFill="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6" fillId="12" borderId="0" applyNumberFormat="0" applyBorder="0" applyAlignment="0" applyProtection="0">
      <alignment vertical="center"/>
    </xf>
    <xf numFmtId="0" fontId="46"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6" fillId="28" borderId="0" applyNumberFormat="0" applyBorder="0" applyAlignment="0" applyProtection="0">
      <alignment vertical="center"/>
    </xf>
    <xf numFmtId="0" fontId="46"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6" fillId="32" borderId="0" applyNumberFormat="0" applyBorder="0" applyAlignment="0" applyProtection="0">
      <alignment vertical="center"/>
    </xf>
    <xf numFmtId="0" fontId="46" fillId="33" borderId="0" applyNumberFormat="0" applyBorder="0" applyAlignment="0" applyProtection="0">
      <alignment vertical="center"/>
    </xf>
    <xf numFmtId="0" fontId="45" fillId="34" borderId="0" applyNumberFormat="0" applyBorder="0" applyAlignment="0" applyProtection="0">
      <alignment vertical="center"/>
    </xf>
    <xf numFmtId="176" fontId="47" fillId="0" borderId="9">
      <protection locked="0"/>
    </xf>
    <xf numFmtId="0" fontId="19" fillId="0" borderId="0">
      <protection locked="0"/>
    </xf>
    <xf numFmtId="0" fontId="20" fillId="0" borderId="0">
      <protection locked="0"/>
    </xf>
    <xf numFmtId="0" fontId="47" fillId="0" borderId="0">
      <protection locked="0"/>
    </xf>
    <xf numFmtId="0" fontId="19" fillId="0" borderId="0">
      <alignment vertical="top"/>
      <protection locked="0"/>
    </xf>
    <xf numFmtId="0" fontId="1" fillId="0" borderId="0">
      <protection locked="0"/>
    </xf>
    <xf numFmtId="0" fontId="19" fillId="0" borderId="0">
      <protection locked="0"/>
    </xf>
    <xf numFmtId="0" fontId="20" fillId="0" borderId="0">
      <protection locked="0"/>
    </xf>
    <xf numFmtId="0" fontId="19" fillId="0" borderId="0">
      <protection locked="0"/>
    </xf>
  </cellStyleXfs>
  <cellXfs count="168">
    <xf numFmtId="0" fontId="0" fillId="0" borderId="0" xfId="0">
      <alignment vertical="center"/>
    </xf>
    <xf numFmtId="0" fontId="1" fillId="0" borderId="0" xfId="54" applyAlignment="1" applyProtection="1"/>
    <xf numFmtId="0" fontId="1" fillId="0" borderId="0" xfId="0" applyFont="1" applyAlignment="1">
      <alignment horizontal="center"/>
    </xf>
    <xf numFmtId="0" fontId="1" fillId="0" borderId="0" xfId="0" applyFont="1" applyFill="1" applyAlignment="1"/>
    <xf numFmtId="0" fontId="1" fillId="0" borderId="0" xfId="0" applyFont="1" applyAlignment="1">
      <alignment horizontal="left"/>
    </xf>
    <xf numFmtId="0" fontId="2" fillId="0" borderId="0" xfId="0" applyFont="1" applyAlignment="1">
      <alignment horizontal="center"/>
    </xf>
    <xf numFmtId="0" fontId="1" fillId="0" borderId="0" xfId="54" applyAlignment="1" applyProtection="1">
      <alignment horizontal="center"/>
    </xf>
    <xf numFmtId="0" fontId="3"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5" fillId="0" borderId="2" xfId="54" applyFont="1" applyBorder="1" applyAlignment="1" applyProtection="1">
      <alignment horizontal="center" vertical="center" wrapText="1"/>
    </xf>
    <xf numFmtId="0" fontId="5" fillId="0" borderId="3" xfId="54" applyFont="1" applyBorder="1" applyAlignment="1" applyProtection="1">
      <alignment horizontal="center" vertical="center" wrapText="1"/>
    </xf>
    <xf numFmtId="0" fontId="5" fillId="0" borderId="3" xfId="54" applyFont="1" applyBorder="1" applyAlignment="1" applyProtection="1">
      <alignment horizontal="left" vertical="center" wrapText="1"/>
    </xf>
    <xf numFmtId="0" fontId="6" fillId="0" borderId="4" xfId="54" applyFont="1" applyBorder="1" applyAlignment="1" applyProtection="1">
      <alignment horizontal="center" vertical="center" wrapText="1"/>
    </xf>
    <xf numFmtId="176" fontId="7" fillId="0" borderId="5" xfId="54" applyNumberFormat="1" applyFont="1" applyBorder="1" applyAlignment="1" applyProtection="1">
      <alignment horizontal="center" vertical="center" wrapText="1"/>
    </xf>
    <xf numFmtId="0" fontId="5" fillId="0" borderId="6" xfId="54" applyFont="1" applyBorder="1" applyAlignment="1" applyProtection="1">
      <alignment horizontal="center" vertical="center" wrapText="1"/>
    </xf>
    <xf numFmtId="0" fontId="5" fillId="0" borderId="7" xfId="54" applyFont="1" applyBorder="1" applyAlignment="1" applyProtection="1">
      <alignment horizontal="center" vertical="center" wrapText="1"/>
    </xf>
    <xf numFmtId="0" fontId="5" fillId="0" borderId="7" xfId="54" applyFont="1" applyBorder="1" applyAlignment="1" applyProtection="1">
      <alignment horizontal="left" vertical="center" wrapText="1"/>
    </xf>
    <xf numFmtId="0" fontId="6" fillId="0" borderId="8" xfId="54" applyFont="1" applyBorder="1" applyAlignment="1" applyProtection="1">
      <alignment horizontal="center" vertical="center" wrapText="1"/>
    </xf>
    <xf numFmtId="176" fontId="7" fillId="0" borderId="9" xfId="54" applyNumberFormat="1" applyFont="1" applyBorder="1" applyAlignment="1" applyProtection="1">
      <alignment horizontal="center" vertical="center" wrapText="1"/>
    </xf>
    <xf numFmtId="0" fontId="8" fillId="0" borderId="6" xfId="54" applyFont="1" applyBorder="1" applyAlignment="1" applyProtection="1">
      <alignment horizontal="center" vertical="center" wrapText="1"/>
    </xf>
    <xf numFmtId="0" fontId="8" fillId="0" borderId="7" xfId="54" applyFont="1" applyBorder="1" applyAlignment="1" applyProtection="1">
      <alignment horizontal="left" vertical="center" wrapText="1"/>
    </xf>
    <xf numFmtId="0" fontId="8" fillId="0" borderId="7" xfId="54" applyFont="1" applyBorder="1" applyAlignment="1" applyProtection="1">
      <alignment horizontal="center" vertical="center" wrapText="1"/>
    </xf>
    <xf numFmtId="0" fontId="9" fillId="0" borderId="7" xfId="54" applyFont="1" applyBorder="1" applyAlignment="1" applyProtection="1">
      <alignment horizontal="center" vertical="center" wrapText="1"/>
    </xf>
    <xf numFmtId="0" fontId="10" fillId="0" borderId="10" xfId="0" applyFont="1" applyBorder="1" applyAlignment="1">
      <alignment horizontal="center" vertical="center" wrapText="1"/>
    </xf>
    <xf numFmtId="0" fontId="11" fillId="0" borderId="7" xfId="54" applyFont="1" applyBorder="1" applyAlignment="1" applyProtection="1">
      <alignment horizontal="left" vertical="center" wrapText="1"/>
    </xf>
    <xf numFmtId="0" fontId="10" fillId="0" borderId="10"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54" applyFont="1" applyBorder="1" applyAlignment="1" applyProtection="1">
      <alignment horizontal="center" vertical="center" wrapText="1"/>
    </xf>
    <xf numFmtId="0" fontId="11" fillId="0" borderId="9" xfId="54" applyFont="1" applyBorder="1" applyAlignment="1" applyProtection="1">
      <alignment horizontal="left" vertical="center" wrapText="1"/>
    </xf>
    <xf numFmtId="0" fontId="8" fillId="0" borderId="9" xfId="54" applyFont="1" applyBorder="1" applyAlignment="1" applyProtection="1">
      <alignment horizontal="center" vertical="center" wrapText="1"/>
    </xf>
    <xf numFmtId="0" fontId="9" fillId="0" borderId="12" xfId="54" applyFont="1" applyBorder="1" applyAlignment="1" applyProtection="1">
      <alignment horizontal="center" vertical="center" wrapText="1"/>
    </xf>
    <xf numFmtId="0" fontId="8" fillId="0" borderId="9" xfId="54" applyFont="1" applyBorder="1" applyAlignment="1" applyProtection="1">
      <alignment vertical="center" wrapText="1"/>
    </xf>
    <xf numFmtId="0" fontId="8" fillId="0" borderId="9" xfId="54" applyFont="1" applyBorder="1" applyAlignment="1" applyProtection="1">
      <alignment horizontal="left" vertical="center" wrapText="1"/>
    </xf>
    <xf numFmtId="0" fontId="2" fillId="0" borderId="12" xfId="0" applyFont="1" applyBorder="1" applyAlignment="1">
      <alignment horizontal="center" vertical="center"/>
    </xf>
    <xf numFmtId="0" fontId="9" fillId="0" borderId="9" xfId="56" applyFont="1" applyBorder="1" applyAlignment="1" applyProtection="1">
      <alignment horizontal="center" vertical="center" wrapText="1"/>
    </xf>
    <xf numFmtId="0" fontId="12" fillId="0" borderId="9" xfId="0" applyFont="1" applyBorder="1" applyAlignment="1">
      <alignment horizontal="center" vertical="center"/>
    </xf>
    <xf numFmtId="0" fontId="8" fillId="0" borderId="9" xfId="57" applyFont="1" applyBorder="1" applyAlignment="1" applyProtection="1">
      <alignment horizontal="left" vertical="center" wrapText="1"/>
    </xf>
    <xf numFmtId="0" fontId="8" fillId="0" borderId="9" xfId="0" applyFont="1" applyBorder="1" applyAlignment="1">
      <alignment horizontal="center" vertical="center" wrapText="1"/>
    </xf>
    <xf numFmtId="176" fontId="7" fillId="0" borderId="13" xfId="54" applyNumberFormat="1" applyFont="1" applyBorder="1" applyAlignment="1" applyProtection="1">
      <alignment horizontal="center" vertical="center" wrapText="1"/>
    </xf>
    <xf numFmtId="0" fontId="7" fillId="0" borderId="5" xfId="54" applyFont="1" applyBorder="1" applyAlignment="1" applyProtection="1">
      <alignment horizontal="center" vertical="center" wrapText="1"/>
    </xf>
    <xf numFmtId="0" fontId="5" fillId="0" borderId="5" xfId="54" applyFont="1" applyBorder="1" applyAlignment="1" applyProtection="1">
      <alignment horizontal="center" vertical="center" wrapText="1"/>
    </xf>
    <xf numFmtId="0" fontId="5" fillId="0" borderId="14" xfId="54" applyFont="1" applyBorder="1" applyAlignment="1" applyProtection="1">
      <alignment horizontal="center" vertical="center" wrapText="1"/>
    </xf>
    <xf numFmtId="176" fontId="7" fillId="0" borderId="15" xfId="54" applyNumberFormat="1" applyFont="1" applyBorder="1" applyAlignment="1" applyProtection="1">
      <alignment horizontal="center" vertical="center" wrapText="1"/>
    </xf>
    <xf numFmtId="176" fontId="7" fillId="0" borderId="16" xfId="54" applyNumberFormat="1" applyFont="1" applyBorder="1" applyAlignment="1" applyProtection="1">
      <alignment horizontal="center" vertical="center" wrapText="1"/>
    </xf>
    <xf numFmtId="0" fontId="7" fillId="0" borderId="9" xfId="54" applyFont="1" applyBorder="1" applyAlignment="1" applyProtection="1">
      <alignment horizontal="center" vertical="center" wrapText="1"/>
    </xf>
    <xf numFmtId="0" fontId="5" fillId="0" borderId="9" xfId="54" applyFont="1" applyBorder="1" applyAlignment="1" applyProtection="1">
      <alignment horizontal="center" vertical="center" wrapText="1"/>
    </xf>
    <xf numFmtId="0" fontId="5" fillId="0" borderId="17" xfId="54" applyFont="1" applyBorder="1" applyAlignment="1" applyProtection="1">
      <alignment horizontal="center" vertical="center" wrapText="1"/>
    </xf>
    <xf numFmtId="176" fontId="7" fillId="0" borderId="18" xfId="54" applyNumberFormat="1" applyFont="1" applyBorder="1" applyAlignment="1" applyProtection="1">
      <alignment horizontal="center" vertical="center" wrapText="1"/>
    </xf>
    <xf numFmtId="0" fontId="8" fillId="0" borderId="7" xfId="54" applyFont="1" applyBorder="1" applyAlignment="1" applyProtection="1">
      <alignment horizontal="right" vertical="center" wrapText="1"/>
    </xf>
    <xf numFmtId="43" fontId="8" fillId="0" borderId="7" xfId="54" applyNumberFormat="1" applyFont="1" applyBorder="1" applyAlignment="1" applyProtection="1">
      <alignment horizontal="right" vertical="center" wrapText="1"/>
    </xf>
    <xf numFmtId="0" fontId="8" fillId="0" borderId="8" xfId="54" applyFont="1" applyBorder="1" applyAlignment="1" applyProtection="1">
      <alignment horizontal="right" vertical="center" wrapText="1"/>
    </xf>
    <xf numFmtId="0" fontId="8" fillId="0" borderId="19" xfId="54" applyFont="1" applyBorder="1" applyAlignment="1" applyProtection="1">
      <alignment horizontal="center" vertical="center" wrapText="1"/>
    </xf>
    <xf numFmtId="43" fontId="13" fillId="0" borderId="9" xfId="0" applyNumberFormat="1" applyFont="1" applyBorder="1">
      <alignment vertical="center"/>
    </xf>
    <xf numFmtId="43" fontId="14" fillId="0" borderId="9" xfId="0" applyNumberFormat="1" applyFont="1" applyBorder="1" applyAlignment="1">
      <alignment horizontal="center" vertical="center"/>
    </xf>
    <xf numFmtId="43" fontId="14" fillId="2" borderId="9" xfId="0" applyNumberFormat="1" applyFont="1" applyFill="1" applyBorder="1" applyAlignment="1">
      <alignment horizontal="center" vertical="center"/>
    </xf>
    <xf numFmtId="0" fontId="8" fillId="0" borderId="8" xfId="54" applyFont="1" applyBorder="1" applyAlignment="1" applyProtection="1">
      <alignment horizontal="center" vertical="center" wrapText="1"/>
    </xf>
    <xf numFmtId="0" fontId="8" fillId="0" borderId="12" xfId="54" applyFont="1" applyBorder="1" applyAlignment="1" applyProtection="1">
      <alignment horizontal="center" vertical="center" wrapText="1"/>
    </xf>
    <xf numFmtId="0" fontId="0" fillId="0" borderId="12" xfId="0" applyFont="1" applyBorder="1" applyAlignment="1">
      <alignment horizontal="center" vertical="center"/>
    </xf>
    <xf numFmtId="176" fontId="2" fillId="0" borderId="12" xfId="0" applyNumberFormat="1" applyFont="1" applyBorder="1" applyAlignment="1">
      <alignment horizontal="center" vertical="center"/>
    </xf>
    <xf numFmtId="0" fontId="9" fillId="0" borderId="9" xfId="54" applyFont="1" applyBorder="1" applyAlignment="1" applyProtection="1">
      <alignment horizontal="center" vertical="center" wrapText="1"/>
    </xf>
    <xf numFmtId="0" fontId="2" fillId="3" borderId="9" xfId="0" applyFont="1" applyFill="1" applyBorder="1" applyAlignment="1">
      <alignment horizontal="center" vertical="center"/>
    </xf>
    <xf numFmtId="0" fontId="8" fillId="0" borderId="20" xfId="54" applyFont="1" applyBorder="1" applyAlignment="1" applyProtection="1">
      <alignment horizontal="center" vertical="center" wrapText="1"/>
    </xf>
    <xf numFmtId="0" fontId="5" fillId="0" borderId="21" xfId="54" applyFont="1" applyBorder="1" applyAlignment="1" applyProtection="1">
      <alignment horizontal="center" vertical="center" wrapText="1"/>
    </xf>
    <xf numFmtId="0" fontId="5" fillId="0" borderId="15" xfId="54" applyFont="1" applyBorder="1" applyAlignment="1" applyProtection="1">
      <alignment horizontal="left" vertical="center" wrapText="1"/>
    </xf>
    <xf numFmtId="0" fontId="8" fillId="0" borderId="15" xfId="54" applyFont="1" applyBorder="1" applyAlignment="1" applyProtection="1">
      <alignment horizontal="center" vertical="center" wrapText="1"/>
    </xf>
    <xf numFmtId="0" fontId="8" fillId="0" borderId="20" xfId="54" applyFont="1" applyFill="1" applyBorder="1" applyAlignment="1" applyProtection="1">
      <alignment horizontal="center" vertical="center" wrapText="1"/>
    </xf>
    <xf numFmtId="0" fontId="8" fillId="0" borderId="21" xfId="54" applyFont="1" applyFill="1" applyBorder="1" applyAlignment="1" applyProtection="1">
      <alignment horizontal="center" vertical="center" wrapText="1"/>
    </xf>
    <xf numFmtId="0" fontId="8" fillId="0" borderId="9" xfId="54" applyFont="1" applyFill="1" applyBorder="1" applyAlignment="1" applyProtection="1">
      <alignment horizontal="left" vertical="center" wrapText="1"/>
    </xf>
    <xf numFmtId="0" fontId="8" fillId="0" borderId="15" xfId="54" applyFont="1" applyFill="1" applyBorder="1" applyAlignment="1" applyProtection="1">
      <alignment horizontal="center" vertical="center" wrapText="1"/>
    </xf>
    <xf numFmtId="0" fontId="2" fillId="0" borderId="12" xfId="0" applyFont="1" applyFill="1" applyBorder="1" applyAlignment="1">
      <alignment horizontal="center" vertical="center"/>
    </xf>
    <xf numFmtId="0" fontId="10" fillId="0" borderId="10" xfId="0" applyNumberFormat="1" applyFont="1" applyFill="1" applyBorder="1" applyAlignment="1">
      <alignment horizontal="center" vertical="center" wrapText="1"/>
    </xf>
    <xf numFmtId="0" fontId="8" fillId="0" borderId="10" xfId="0" applyNumberFormat="1" applyFont="1" applyFill="1" applyBorder="1" applyAlignment="1">
      <alignment horizontal="center" vertical="center" wrapText="1"/>
    </xf>
    <xf numFmtId="0" fontId="8" fillId="0" borderId="11" xfId="54" applyFont="1" applyFill="1" applyBorder="1" applyAlignment="1" applyProtection="1">
      <alignment horizontal="center" vertical="center" wrapText="1"/>
    </xf>
    <xf numFmtId="0" fontId="8" fillId="0" borderId="9" xfId="54" applyFont="1" applyFill="1" applyBorder="1" applyAlignment="1" applyProtection="1">
      <alignment horizontal="center" vertical="center" wrapText="1"/>
    </xf>
    <xf numFmtId="0" fontId="9" fillId="0" borderId="7" xfId="54" applyFont="1" applyFill="1" applyBorder="1" applyAlignment="1" applyProtection="1">
      <alignment horizontal="center" vertical="center" wrapText="1"/>
    </xf>
    <xf numFmtId="0" fontId="8" fillId="0" borderId="9" xfId="54" applyFont="1" applyFill="1" applyBorder="1" applyAlignment="1" applyProtection="1">
      <alignment vertical="center" wrapText="1"/>
    </xf>
    <xf numFmtId="0" fontId="8" fillId="0" borderId="7" xfId="54" applyFont="1" applyFill="1" applyBorder="1" applyAlignment="1" applyProtection="1">
      <alignment horizontal="center" vertical="center" wrapText="1"/>
    </xf>
    <xf numFmtId="0" fontId="8" fillId="0" borderId="10" xfId="0" applyFont="1" applyFill="1" applyBorder="1" applyAlignment="1">
      <alignment horizontal="center" vertical="center" wrapText="1"/>
    </xf>
    <xf numFmtId="0" fontId="8" fillId="0" borderId="9" xfId="57" applyFont="1" applyFill="1" applyBorder="1" applyAlignment="1" applyProtection="1">
      <alignment horizontal="left" vertical="center" wrapText="1"/>
    </xf>
    <xf numFmtId="0" fontId="8" fillId="0" borderId="9" xfId="56" applyFont="1" applyFill="1" applyBorder="1" applyAlignment="1" applyProtection="1">
      <alignment horizontal="center" vertical="center" wrapText="1"/>
    </xf>
    <xf numFmtId="0" fontId="0" fillId="0" borderId="12" xfId="0" applyFont="1" applyFill="1" applyBorder="1" applyAlignment="1">
      <alignment horizontal="center" vertical="center"/>
    </xf>
    <xf numFmtId="0" fontId="8" fillId="0" borderId="9" xfId="0" applyFont="1" applyFill="1" applyBorder="1" applyAlignment="1">
      <alignment horizontal="center" vertical="center" wrapText="1"/>
    </xf>
    <xf numFmtId="0" fontId="8" fillId="0" borderId="7" xfId="54" applyFont="1" applyFill="1" applyBorder="1" applyAlignment="1" applyProtection="1">
      <alignment horizontal="left" vertical="center" wrapText="1"/>
    </xf>
    <xf numFmtId="0" fontId="8" fillId="0" borderId="15" xfId="54" applyFont="1" applyFill="1" applyBorder="1" applyAlignment="1" applyProtection="1">
      <alignment horizontal="left" vertical="center" wrapText="1"/>
    </xf>
    <xf numFmtId="0" fontId="0" fillId="0" borderId="15" xfId="0" applyFont="1" applyFill="1" applyBorder="1" applyAlignment="1">
      <alignment horizontal="center" vertical="center"/>
    </xf>
    <xf numFmtId="0" fontId="0" fillId="0" borderId="9" xfId="0" applyFont="1" applyFill="1" applyBorder="1" applyAlignment="1">
      <alignment horizontal="center" vertical="center"/>
    </xf>
    <xf numFmtId="0" fontId="10" fillId="0" borderId="9" xfId="0" applyNumberFormat="1" applyFont="1" applyFill="1" applyBorder="1" applyAlignment="1">
      <alignment horizontal="center" vertical="center" wrapText="1"/>
    </xf>
    <xf numFmtId="0" fontId="8" fillId="0" borderId="0" xfId="54" applyFont="1" applyFill="1" applyBorder="1" applyAlignment="1" applyProtection="1">
      <alignment horizontal="center" vertical="center" wrapText="1"/>
    </xf>
    <xf numFmtId="0" fontId="8" fillId="0" borderId="22" xfId="54" applyFont="1" applyFill="1" applyBorder="1" applyAlignment="1" applyProtection="1">
      <alignment horizontal="center" vertical="center" wrapText="1"/>
    </xf>
    <xf numFmtId="0" fontId="8" fillId="0" borderId="22" xfId="54" applyFont="1" applyFill="1" applyBorder="1" applyAlignment="1" applyProtection="1">
      <alignment horizontal="left" vertical="center" wrapText="1"/>
    </xf>
    <xf numFmtId="0" fontId="9" fillId="0" borderId="22" xfId="54" applyFont="1" applyFill="1" applyBorder="1" applyAlignment="1" applyProtection="1">
      <alignment horizontal="center" vertical="center" wrapText="1"/>
    </xf>
    <xf numFmtId="0" fontId="15" fillId="0" borderId="23" xfId="0" applyFont="1" applyBorder="1" applyAlignment="1">
      <alignment horizontal="center" vertical="center"/>
    </xf>
    <xf numFmtId="0" fontId="15" fillId="0" borderId="11" xfId="0" applyFont="1" applyBorder="1" applyAlignment="1">
      <alignment horizontal="center" vertical="center"/>
    </xf>
    <xf numFmtId="0" fontId="15" fillId="0" borderId="9" xfId="0" applyFont="1" applyBorder="1" applyAlignment="1">
      <alignment horizontal="left" vertical="center"/>
    </xf>
    <xf numFmtId="0" fontId="1" fillId="0" borderId="9" xfId="0" applyFont="1" applyBorder="1" applyAlignment="1">
      <alignment horizontal="center"/>
    </xf>
    <xf numFmtId="0" fontId="2" fillId="0" borderId="9" xfId="0" applyFont="1" applyBorder="1" applyAlignment="1">
      <alignment horizontal="center"/>
    </xf>
    <xf numFmtId="0" fontId="10" fillId="0" borderId="15" xfId="0" applyNumberFormat="1" applyFont="1" applyFill="1" applyBorder="1" applyAlignment="1">
      <alignment horizontal="center" vertical="center" wrapText="1"/>
    </xf>
    <xf numFmtId="0" fontId="8" fillId="0" borderId="15" xfId="0" applyNumberFormat="1" applyFont="1" applyFill="1" applyBorder="1" applyAlignment="1">
      <alignment horizontal="center" vertical="center" wrapText="1"/>
    </xf>
    <xf numFmtId="0" fontId="8" fillId="0" borderId="23" xfId="54" applyFont="1" applyFill="1" applyBorder="1" applyAlignment="1" applyProtection="1">
      <alignment vertical="center" wrapText="1"/>
    </xf>
    <xf numFmtId="0" fontId="8" fillId="0" borderId="24" xfId="54" applyFont="1" applyFill="1" applyBorder="1" applyAlignment="1" applyProtection="1">
      <alignment vertical="center" wrapText="1"/>
    </xf>
    <xf numFmtId="0" fontId="16" fillId="0" borderId="25" xfId="54" applyFont="1" applyBorder="1" applyAlignment="1" applyProtection="1">
      <alignment horizontal="left" vertical="top" wrapText="1"/>
    </xf>
    <xf numFmtId="0" fontId="16" fillId="0" borderId="26" xfId="54" applyFont="1" applyBorder="1" applyAlignment="1" applyProtection="1">
      <alignment horizontal="center" vertical="top" wrapText="1"/>
    </xf>
    <xf numFmtId="0" fontId="16" fillId="0" borderId="26" xfId="54" applyFont="1" applyBorder="1" applyAlignment="1" applyProtection="1">
      <alignment horizontal="left" vertical="top" wrapText="1"/>
    </xf>
    <xf numFmtId="0" fontId="17" fillId="0" borderId="26" xfId="54" applyFont="1" applyBorder="1" applyAlignment="1" applyProtection="1">
      <alignment horizontal="center" vertical="top" wrapText="1"/>
    </xf>
    <xf numFmtId="43" fontId="8" fillId="0" borderId="7" xfId="54" applyNumberFormat="1" applyFont="1" applyBorder="1" applyAlignment="1" applyProtection="1">
      <alignment horizontal="center" vertical="center" wrapText="1"/>
    </xf>
    <xf numFmtId="0" fontId="8" fillId="0" borderId="27" xfId="54" applyFont="1" applyBorder="1" applyAlignment="1" applyProtection="1">
      <alignment horizontal="right" vertical="center" wrapText="1"/>
    </xf>
    <xf numFmtId="0" fontId="8" fillId="0" borderId="9" xfId="54" applyFont="1" applyBorder="1" applyAlignment="1" applyProtection="1">
      <alignment horizontal="right" vertical="center" wrapText="1"/>
    </xf>
    <xf numFmtId="0" fontId="8" fillId="0" borderId="28" xfId="54" applyFont="1" applyFill="1" applyBorder="1" applyAlignment="1" applyProtection="1">
      <alignment horizontal="center" vertical="center" wrapText="1"/>
    </xf>
    <xf numFmtId="43" fontId="13" fillId="0" borderId="9" xfId="0" applyNumberFormat="1" applyFont="1" applyFill="1" applyBorder="1">
      <alignment vertical="center"/>
    </xf>
    <xf numFmtId="43" fontId="14" fillId="0" borderId="9" xfId="0" applyNumberFormat="1" applyFont="1" applyFill="1" applyBorder="1" applyAlignment="1">
      <alignment horizontal="center" vertical="center"/>
    </xf>
    <xf numFmtId="43" fontId="8" fillId="0" borderId="7" xfId="54" applyNumberFormat="1" applyFont="1" applyFill="1" applyBorder="1" applyAlignment="1" applyProtection="1">
      <alignment horizontal="center" vertical="center" wrapText="1"/>
    </xf>
    <xf numFmtId="0" fontId="8" fillId="0" borderId="27" xfId="54" applyFont="1" applyFill="1" applyBorder="1" applyAlignment="1" applyProtection="1">
      <alignment horizontal="right" vertical="center" wrapText="1"/>
    </xf>
    <xf numFmtId="0" fontId="8" fillId="0" borderId="29" xfId="54" applyFont="1" applyBorder="1" applyAlignment="1" applyProtection="1">
      <alignment horizontal="right" vertical="center" wrapText="1"/>
    </xf>
    <xf numFmtId="0" fontId="8" fillId="0" borderId="30" xfId="54" applyFont="1" applyFill="1" applyBorder="1" applyAlignment="1" applyProtection="1">
      <alignment horizontal="right" vertical="center" wrapText="1"/>
    </xf>
    <xf numFmtId="0" fontId="8" fillId="0" borderId="28" xfId="54" applyFont="1" applyBorder="1" applyAlignment="1" applyProtection="1">
      <alignment horizontal="center" vertical="center" wrapText="1"/>
    </xf>
    <xf numFmtId="43" fontId="13" fillId="0" borderId="9" xfId="0" applyNumberFormat="1" applyFont="1" applyFill="1" applyBorder="1" applyAlignment="1">
      <alignment horizontal="center" vertical="center"/>
    </xf>
    <xf numFmtId="0" fontId="8" fillId="0" borderId="7" xfId="54" applyFont="1" applyFill="1" applyBorder="1" applyAlignment="1" applyProtection="1">
      <alignment horizontal="right" vertical="center" wrapText="1"/>
    </xf>
    <xf numFmtId="43" fontId="13" fillId="0" borderId="15" xfId="0" applyNumberFormat="1" applyFont="1" applyFill="1" applyBorder="1">
      <alignment vertical="center"/>
    </xf>
    <xf numFmtId="43" fontId="13" fillId="0" borderId="15" xfId="0" applyNumberFormat="1" applyFont="1" applyFill="1" applyBorder="1" applyAlignment="1">
      <alignment horizontal="center" vertical="center"/>
    </xf>
    <xf numFmtId="43" fontId="8" fillId="0" borderId="30" xfId="54" applyNumberFormat="1" applyFont="1" applyFill="1" applyBorder="1" applyAlignment="1" applyProtection="1">
      <alignment horizontal="center" vertical="center" wrapText="1"/>
    </xf>
    <xf numFmtId="43" fontId="8" fillId="0" borderId="9" xfId="54" applyNumberFormat="1" applyFont="1" applyFill="1" applyBorder="1" applyAlignment="1" applyProtection="1">
      <alignment horizontal="center" vertical="center" wrapText="1"/>
    </xf>
    <xf numFmtId="0" fontId="8" fillId="0" borderId="9" xfId="54" applyFont="1" applyFill="1" applyBorder="1" applyAlignment="1" applyProtection="1">
      <alignment horizontal="right" vertical="center" wrapText="1"/>
    </xf>
    <xf numFmtId="43" fontId="18" fillId="0" borderId="16" xfId="0" applyNumberFormat="1" applyFont="1" applyFill="1" applyBorder="1" applyAlignment="1">
      <alignment horizontal="center" vertical="center"/>
    </xf>
    <xf numFmtId="43" fontId="8" fillId="0" borderId="31" xfId="54" applyNumberFormat="1" applyFont="1" applyFill="1" applyBorder="1" applyAlignment="1" applyProtection="1">
      <alignment horizontal="center" vertical="center" wrapText="1"/>
    </xf>
    <xf numFmtId="0" fontId="8" fillId="0" borderId="32" xfId="54" applyFont="1" applyFill="1" applyBorder="1" applyAlignment="1" applyProtection="1">
      <alignment horizontal="right" vertical="center" wrapText="1"/>
    </xf>
    <xf numFmtId="0" fontId="9" fillId="0" borderId="33" xfId="54" applyFont="1" applyFill="1" applyBorder="1" applyAlignment="1" applyProtection="1">
      <alignment horizontal="center" vertical="center" wrapText="1"/>
    </xf>
    <xf numFmtId="0" fontId="8" fillId="0" borderId="33" xfId="54" applyFont="1" applyFill="1" applyBorder="1" applyAlignment="1" applyProtection="1">
      <alignment horizontal="center" vertical="center" wrapText="1"/>
    </xf>
    <xf numFmtId="0" fontId="1" fillId="0" borderId="9" xfId="54" applyBorder="1" applyAlignment="1" applyProtection="1"/>
    <xf numFmtId="0" fontId="1" fillId="0" borderId="9" xfId="54" applyBorder="1" applyAlignment="1" applyProtection="1">
      <alignment horizontal="center"/>
    </xf>
    <xf numFmtId="43" fontId="8" fillId="0" borderId="15" xfId="54" applyNumberFormat="1" applyFont="1" applyFill="1" applyBorder="1" applyAlignment="1" applyProtection="1">
      <alignment horizontal="center" vertical="center" wrapText="1"/>
    </xf>
    <xf numFmtId="0" fontId="8" fillId="0" borderId="15" xfId="54" applyFont="1" applyFill="1" applyBorder="1" applyAlignment="1" applyProtection="1">
      <alignment horizontal="right" vertical="center" wrapText="1"/>
    </xf>
    <xf numFmtId="0" fontId="8" fillId="0" borderId="15" xfId="54" applyFont="1" applyBorder="1" applyAlignment="1" applyProtection="1">
      <alignment horizontal="right" vertical="center" wrapText="1"/>
    </xf>
    <xf numFmtId="0" fontId="8" fillId="0" borderId="11" xfId="54" applyFont="1" applyFill="1" applyBorder="1" applyAlignment="1" applyProtection="1">
      <alignment vertical="center" wrapText="1"/>
    </xf>
    <xf numFmtId="0" fontId="16" fillId="0" borderId="34" xfId="54" applyFont="1" applyBorder="1" applyAlignment="1" applyProtection="1">
      <alignment horizontal="left" vertical="top" wrapText="1"/>
    </xf>
    <xf numFmtId="0" fontId="9" fillId="0" borderId="9" xfId="54" applyFont="1" applyBorder="1" applyAlignment="1" applyProtection="1">
      <alignment horizontal="left" vertical="center" wrapText="1"/>
    </xf>
    <xf numFmtId="0" fontId="19" fillId="0" borderId="0" xfId="55" applyAlignment="1" applyProtection="1">
      <alignment vertical="center"/>
    </xf>
    <xf numFmtId="0" fontId="8" fillId="0" borderId="21" xfId="54" applyFont="1" applyBorder="1" applyAlignment="1" applyProtection="1">
      <alignment horizontal="center" vertical="center" wrapText="1"/>
    </xf>
    <xf numFmtId="0" fontId="0" fillId="0" borderId="9" xfId="0" applyFont="1" applyBorder="1" applyAlignment="1">
      <alignment horizontal="center" vertical="center"/>
    </xf>
    <xf numFmtId="177" fontId="9" fillId="0" borderId="7" xfId="54" applyNumberFormat="1" applyFont="1" applyBorder="1" applyAlignment="1" applyProtection="1">
      <alignment horizontal="center" vertical="center" wrapText="1"/>
    </xf>
    <xf numFmtId="0" fontId="8" fillId="0" borderId="30" xfId="54" applyFont="1" applyBorder="1" applyAlignment="1" applyProtection="1">
      <alignment horizontal="center" vertical="center" wrapText="1"/>
    </xf>
    <xf numFmtId="0" fontId="8" fillId="0" borderId="30" xfId="54" applyFont="1" applyBorder="1" applyAlignment="1" applyProtection="1">
      <alignment horizontal="left" vertical="center" wrapText="1"/>
    </xf>
    <xf numFmtId="0" fontId="9" fillId="0" borderId="30" xfId="54" applyFont="1" applyBorder="1" applyAlignment="1" applyProtection="1">
      <alignment horizontal="center" vertical="center" wrapText="1"/>
    </xf>
    <xf numFmtId="0" fontId="5" fillId="0" borderId="35" xfId="54" applyFont="1" applyBorder="1" applyAlignment="1" applyProtection="1">
      <alignment horizontal="left" vertical="center" wrapText="1"/>
    </xf>
    <xf numFmtId="0" fontId="5" fillId="0" borderId="9" xfId="54" applyFont="1" applyBorder="1" applyAlignment="1" applyProtection="1">
      <alignment horizontal="left" vertical="center" wrapText="1"/>
    </xf>
    <xf numFmtId="0" fontId="6" fillId="0" borderId="9" xfId="54" applyFont="1" applyBorder="1" applyAlignment="1" applyProtection="1">
      <alignment horizontal="center" vertical="center" wrapText="1"/>
    </xf>
    <xf numFmtId="0" fontId="8" fillId="0" borderId="30" xfId="54" applyFont="1" applyBorder="1" applyAlignment="1" applyProtection="1">
      <alignment horizontal="right" vertical="center" wrapText="1"/>
    </xf>
    <xf numFmtId="0" fontId="1" fillId="0" borderId="9" xfId="54" applyBorder="1" applyAlignment="1" applyProtection="1">
      <alignment horizontal="left"/>
    </xf>
    <xf numFmtId="0" fontId="1" fillId="0" borderId="17" xfId="54" applyBorder="1" applyAlignment="1" applyProtection="1">
      <alignment horizontal="left"/>
    </xf>
    <xf numFmtId="0" fontId="20" fillId="0" borderId="0" xfId="0" applyFont="1" applyAlignment="1">
      <alignment vertical="center" wrapText="1"/>
    </xf>
    <xf numFmtId="0" fontId="20" fillId="0" borderId="0" xfId="0" applyFont="1">
      <alignment vertical="center"/>
    </xf>
    <xf numFmtId="0" fontId="21" fillId="0" borderId="0" xfId="0" applyFont="1" applyAlignment="1">
      <alignment horizontal="center" vertical="center"/>
    </xf>
    <xf numFmtId="49" fontId="7" fillId="0" borderId="9" xfId="49" applyNumberFormat="1" applyFont="1" applyAlignment="1" applyProtection="1">
      <alignment horizontal="left" vertical="center"/>
    </xf>
    <xf numFmtId="49" fontId="7" fillId="0" borderId="9" xfId="49" applyNumberFormat="1" applyFont="1" applyAlignment="1" applyProtection="1">
      <alignment horizontal="left" vertical="center" wrapText="1"/>
    </xf>
    <xf numFmtId="0" fontId="22" fillId="0" borderId="9" xfId="50" applyFont="1" applyBorder="1" applyAlignment="1" applyProtection="1">
      <alignment horizontal="center" vertical="center"/>
    </xf>
    <xf numFmtId="0" fontId="22" fillId="0" borderId="9" xfId="49" applyNumberFormat="1" applyFont="1" applyAlignment="1" applyProtection="1">
      <alignment horizontal="left" vertical="center" wrapText="1"/>
    </xf>
    <xf numFmtId="0" fontId="23" fillId="0" borderId="0" xfId="0" applyFont="1" applyAlignment="1">
      <alignment horizontal="justify" vertical="center" wrapText="1"/>
    </xf>
    <xf numFmtId="0" fontId="24" fillId="0" borderId="9" xfId="51" applyFont="1" applyBorder="1" applyAlignment="1" applyProtection="1">
      <alignment horizontal="justify" vertical="center" wrapText="1"/>
    </xf>
    <xf numFmtId="0" fontId="22" fillId="0" borderId="9" xfId="52" applyFont="1" applyBorder="1" applyAlignment="1" applyProtection="1">
      <alignment horizontal="center" vertical="center"/>
    </xf>
    <xf numFmtId="0" fontId="22" fillId="0" borderId="9" xfId="53" applyNumberFormat="1" applyFont="1" applyFill="1" applyBorder="1" applyAlignment="1" applyProtection="1">
      <alignment vertical="center" wrapText="1"/>
    </xf>
    <xf numFmtId="0" fontId="23" fillId="0" borderId="0" xfId="0" applyFont="1" applyAlignment="1">
      <alignment horizontal="left" vertical="center" wrapText="1"/>
    </xf>
    <xf numFmtId="0" fontId="22" fillId="0" borderId="9" xfId="53" applyNumberFormat="1" applyFont="1" applyFill="1" applyBorder="1" applyAlignment="1" applyProtection="1">
      <alignment horizontal="left" vertical="center" wrapText="1"/>
    </xf>
    <xf numFmtId="0" fontId="22" fillId="0" borderId="9" xfId="49" applyNumberFormat="1" applyFont="1" applyAlignment="1" applyProtection="1">
      <alignment horizontal="center" vertical="center" wrapText="1"/>
    </xf>
    <xf numFmtId="0" fontId="25" fillId="0" borderId="9" xfId="49" applyNumberFormat="1" applyFont="1" applyAlignment="1" applyProtection="1">
      <alignment horizontal="left" vertical="center" wrapText="1"/>
    </xf>
    <xf numFmtId="0" fontId="26" fillId="0" borderId="9" xfId="49" applyNumberFormat="1" applyFont="1" applyAlignment="1" applyProtection="1">
      <alignment horizontal="left" vertical="center" wrapText="1"/>
    </xf>
    <xf numFmtId="0" fontId="7" fillId="0" borderId="0" xfId="0" applyFont="1" applyAlignment="1">
      <alignment horizontal="left" vertical="center"/>
    </xf>
  </cellXfs>
  <cellStyles count="58">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表体数字 3 2 6 6" xfId="49"/>
    <cellStyle name="常规 144 4" xfId="50"/>
    <cellStyle name="常规 11" xfId="51"/>
    <cellStyle name="?餑_x005f_x005f_x005f_x000c_睨_x005f_x005f_x005f_x0017__x005f_x005f_x005f_x000d_帼U_x005f_x005f_x005f_x0001_0_x005f_x005f_x005f_x0005_j'_x005f_x005f_x005f_x0007__x005f_x005f_x005f_x0001__x005f_x005f_x005f_x0001_ 3" xfId="52"/>
    <cellStyle name="常规 10" xfId="53"/>
    <cellStyle name="Normal" xfId="54"/>
    <cellStyle name="常规 103" xfId="55"/>
    <cellStyle name="常规 7" xfId="56"/>
    <cellStyle name="常规 2" xfId="5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www.wps.cn/officeDocument/2023/relationships/customStorage" Target="customStorage/customStorage.xml"/><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2"/>
  <sheetViews>
    <sheetView topLeftCell="A9" workbookViewId="0">
      <selection activeCell="E9" sqref="E9"/>
    </sheetView>
  </sheetViews>
  <sheetFormatPr defaultColWidth="10" defaultRowHeight="15.6" outlineLevelCol="3"/>
  <cols>
    <col min="1" max="1" width="6.5" style="152" customWidth="1"/>
    <col min="2" max="2" width="93.8333333333333" style="152" customWidth="1"/>
    <col min="3" max="3" width="10.3333333333333" style="152"/>
    <col min="4" max="4" width="10.3333333333333" style="152" customWidth="1"/>
    <col min="5" max="31" width="10.3333333333333" style="152"/>
    <col min="32" max="16384" width="10" style="152"/>
  </cols>
  <sheetData>
    <row r="1" ht="24.95" customHeight="1" spans="1:2">
      <c r="A1" s="153" t="s">
        <v>0</v>
      </c>
      <c r="B1" s="153"/>
    </row>
    <row r="2" s="151" customFormat="1" ht="23.1" customHeight="1" spans="1:4">
      <c r="A2" s="154" t="s">
        <v>1</v>
      </c>
      <c r="B2" s="155"/>
      <c r="D2" s="153"/>
    </row>
    <row r="3" s="151" customFormat="1" ht="23.1" customHeight="1" spans="1:4">
      <c r="A3" s="156">
        <v>1</v>
      </c>
      <c r="B3" s="157" t="s">
        <v>2</v>
      </c>
      <c r="D3" s="158"/>
    </row>
    <row r="4" s="151" customFormat="1" ht="81.95" customHeight="1" spans="1:4">
      <c r="A4" s="156">
        <v>2</v>
      </c>
      <c r="B4" s="159" t="s">
        <v>3</v>
      </c>
      <c r="D4" s="158"/>
    </row>
    <row r="5" s="151" customFormat="1" ht="27.95" customHeight="1" spans="1:4">
      <c r="A5" s="154" t="s">
        <v>4</v>
      </c>
      <c r="B5" s="155"/>
      <c r="D5" s="158"/>
    </row>
    <row r="6" s="151" customFormat="1" ht="78" customHeight="1" spans="1:4">
      <c r="A6" s="160">
        <v>1</v>
      </c>
      <c r="B6" s="161" t="s">
        <v>5</v>
      </c>
      <c r="D6" s="158"/>
    </row>
    <row r="7" s="151" customFormat="1" ht="57" customHeight="1" spans="1:4">
      <c r="A7" s="160">
        <v>2</v>
      </c>
      <c r="B7" s="161" t="s">
        <v>6</v>
      </c>
      <c r="D7" s="158"/>
    </row>
    <row r="8" s="151" customFormat="1" ht="45" customHeight="1" spans="1:4">
      <c r="A8" s="160">
        <v>3</v>
      </c>
      <c r="B8" s="161" t="s">
        <v>7</v>
      </c>
      <c r="D8" s="158"/>
    </row>
    <row r="9" s="151" customFormat="1" ht="66" customHeight="1" spans="1:4">
      <c r="A9" s="160">
        <v>4</v>
      </c>
      <c r="B9" s="161" t="s">
        <v>8</v>
      </c>
      <c r="D9" s="162"/>
    </row>
    <row r="10" ht="54" customHeight="1" spans="1:4">
      <c r="A10" s="160">
        <v>5</v>
      </c>
      <c r="B10" s="163" t="s">
        <v>9</v>
      </c>
      <c r="D10" s="162"/>
    </row>
    <row r="11" ht="63" customHeight="1" spans="1:2">
      <c r="A11" s="160">
        <v>6</v>
      </c>
      <c r="B11" s="163" t="s">
        <v>10</v>
      </c>
    </row>
    <row r="12" ht="44.1" customHeight="1" spans="1:2">
      <c r="A12" s="160">
        <v>7</v>
      </c>
      <c r="B12" s="163" t="s">
        <v>11</v>
      </c>
    </row>
    <row r="13" ht="24" customHeight="1" spans="1:2">
      <c r="A13" s="160">
        <v>8</v>
      </c>
      <c r="B13" s="163" t="s">
        <v>12</v>
      </c>
    </row>
    <row r="14" spans="1:2">
      <c r="A14" s="154" t="s">
        <v>13</v>
      </c>
      <c r="B14" s="155"/>
    </row>
    <row r="15" ht="32.1" customHeight="1" spans="1:2">
      <c r="A15" s="160">
        <v>1</v>
      </c>
      <c r="B15" s="157" t="s">
        <v>14</v>
      </c>
    </row>
    <row r="16" ht="21.95" customHeight="1" spans="1:2">
      <c r="A16" s="154" t="s">
        <v>15</v>
      </c>
      <c r="B16" s="155"/>
    </row>
    <row r="17" ht="57" customHeight="1" spans="1:2">
      <c r="A17" s="164">
        <v>1</v>
      </c>
      <c r="B17" s="165" t="s">
        <v>16</v>
      </c>
    </row>
    <row r="18" ht="45" customHeight="1" spans="1:2">
      <c r="A18" s="164">
        <v>2</v>
      </c>
      <c r="B18" s="165" t="s">
        <v>17</v>
      </c>
    </row>
    <row r="19" ht="51.95" customHeight="1" spans="1:2">
      <c r="A19" s="164">
        <v>3</v>
      </c>
      <c r="B19" s="165" t="s">
        <v>18</v>
      </c>
    </row>
    <row r="20" ht="30" customHeight="1" spans="1:2">
      <c r="A20" s="164">
        <v>4</v>
      </c>
      <c r="B20" s="157" t="s">
        <v>19</v>
      </c>
    </row>
    <row r="21" ht="27" customHeight="1" spans="1:2">
      <c r="A21" s="164"/>
      <c r="B21" s="166"/>
    </row>
    <row r="22" spans="1:2">
      <c r="A22" s="167" t="s">
        <v>20</v>
      </c>
      <c r="B22" s="167"/>
    </row>
  </sheetData>
  <mergeCells count="6">
    <mergeCell ref="A1:B1"/>
    <mergeCell ref="A2:B2"/>
    <mergeCell ref="A5:B5"/>
    <mergeCell ref="A14:B14"/>
    <mergeCell ref="A16:B16"/>
    <mergeCell ref="A22:B2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8"/>
  <sheetViews>
    <sheetView topLeftCell="A79" workbookViewId="0">
      <selection activeCell="J76" sqref="J76"/>
    </sheetView>
  </sheetViews>
  <sheetFormatPr defaultColWidth="9" defaultRowHeight="11.4"/>
  <cols>
    <col min="1" max="1" width="4.83333333333333" customWidth="1"/>
    <col min="2" max="2" width="16.1666666666667" style="2" customWidth="1"/>
    <col min="3" max="3" width="59.1666666666667" style="4" customWidth="1"/>
    <col min="4" max="4" width="6" style="2" customWidth="1"/>
    <col min="5" max="5" width="9" style="5" customWidth="1"/>
    <col min="6" max="9" width="9" style="2" customWidth="1"/>
    <col min="10" max="10" width="16.1666666666667" style="2" customWidth="1"/>
    <col min="11" max="11" width="22.1666666666667" style="1" customWidth="1"/>
    <col min="12" max="12" width="23.1666666666667" style="1" customWidth="1"/>
    <col min="13" max="13" width="10.5" style="1" customWidth="1"/>
    <col min="14" max="14" width="8.33333333333333" style="1" customWidth="1"/>
    <col min="15" max="15" width="11.3333333333333" style="6" customWidth="1"/>
  </cols>
  <sheetData>
    <row r="1" s="1" customFormat="1" ht="45.95" customHeight="1" spans="1:15">
      <c r="A1" s="7" t="s">
        <v>21</v>
      </c>
      <c r="B1" s="8"/>
      <c r="C1" s="9"/>
      <c r="D1" s="8"/>
      <c r="E1" s="10"/>
      <c r="F1" s="8"/>
      <c r="G1" s="8"/>
      <c r="H1" s="8"/>
      <c r="I1" s="8"/>
      <c r="J1" s="8"/>
      <c r="K1" s="8"/>
      <c r="L1" s="8"/>
      <c r="M1" s="8"/>
      <c r="N1" s="8"/>
      <c r="O1" s="8"/>
    </row>
    <row r="2" ht="14.25" customHeight="1" spans="1:15">
      <c r="A2" s="11" t="s">
        <v>22</v>
      </c>
      <c r="B2" s="12" t="s">
        <v>23</v>
      </c>
      <c r="C2" s="13" t="s">
        <v>24</v>
      </c>
      <c r="D2" s="12" t="s">
        <v>25</v>
      </c>
      <c r="E2" s="14" t="s">
        <v>26</v>
      </c>
      <c r="F2" s="15" t="s">
        <v>27</v>
      </c>
      <c r="G2" s="15"/>
      <c r="H2" s="15"/>
      <c r="I2" s="15"/>
      <c r="J2" s="15"/>
      <c r="K2" s="15" t="s">
        <v>28</v>
      </c>
      <c r="L2" s="15" t="s">
        <v>29</v>
      </c>
      <c r="M2" s="42" t="s">
        <v>30</v>
      </c>
      <c r="N2" s="43" t="s">
        <v>31</v>
      </c>
      <c r="O2" s="44" t="s">
        <v>32</v>
      </c>
    </row>
    <row r="3" ht="14.25" customHeight="1" spans="1:15">
      <c r="A3" s="16"/>
      <c r="B3" s="17"/>
      <c r="C3" s="18"/>
      <c r="D3" s="17"/>
      <c r="E3" s="19"/>
      <c r="F3" s="20" t="s">
        <v>33</v>
      </c>
      <c r="G3" s="20" t="s">
        <v>34</v>
      </c>
      <c r="H3" s="20" t="s">
        <v>35</v>
      </c>
      <c r="I3" s="20" t="s">
        <v>36</v>
      </c>
      <c r="J3" s="45" t="s">
        <v>37</v>
      </c>
      <c r="K3" s="20"/>
      <c r="L3" s="20"/>
      <c r="M3" s="47"/>
      <c r="N3" s="48"/>
      <c r="O3" s="49"/>
    </row>
    <row r="4" ht="14.25" customHeight="1" spans="1:15">
      <c r="A4" s="16"/>
      <c r="B4" s="17"/>
      <c r="C4" s="18"/>
      <c r="D4" s="17"/>
      <c r="E4" s="19"/>
      <c r="F4" s="20"/>
      <c r="G4" s="20"/>
      <c r="H4" s="20"/>
      <c r="I4" s="20"/>
      <c r="J4" s="50"/>
      <c r="K4" s="20"/>
      <c r="L4" s="20"/>
      <c r="M4" s="47"/>
      <c r="N4" s="48"/>
      <c r="O4" s="49"/>
    </row>
    <row r="5" ht="18" customHeight="1" spans="1:16">
      <c r="A5" s="21" t="s">
        <v>38</v>
      </c>
      <c r="B5" s="17" t="s">
        <v>39</v>
      </c>
      <c r="C5" s="22"/>
      <c r="D5" s="23"/>
      <c r="E5" s="24"/>
      <c r="F5" s="23"/>
      <c r="G5" s="23"/>
      <c r="H5" s="23"/>
      <c r="I5" s="23"/>
      <c r="J5" s="23"/>
      <c r="K5" s="51"/>
      <c r="L5" s="52">
        <f>L6+L7+L8+L11+L12+L13+L14++L15+L16+L17+L18+L19+L20+L21+L22+L23</f>
        <v>679504.99</v>
      </c>
      <c r="M5" s="51"/>
      <c r="N5" s="53"/>
      <c r="O5" s="54"/>
      <c r="P5" s="138"/>
    </row>
    <row r="6" s="2" customFormat="1" ht="182.1" customHeight="1" spans="1:15">
      <c r="A6" s="21">
        <v>1</v>
      </c>
      <c r="B6" s="23" t="s">
        <v>40</v>
      </c>
      <c r="C6" s="26" t="s">
        <v>41</v>
      </c>
      <c r="D6" s="23" t="s">
        <v>42</v>
      </c>
      <c r="E6" s="24">
        <v>2</v>
      </c>
      <c r="F6" s="23"/>
      <c r="G6" s="23">
        <f>26884*1.1</f>
        <v>29572.4</v>
      </c>
      <c r="H6" s="23"/>
      <c r="I6" s="23"/>
      <c r="J6" s="55">
        <f>(F6+G6+H6+I6)*0.13</f>
        <v>3844.412</v>
      </c>
      <c r="K6" s="56">
        <f>ROUND(SUM(F6:J6),2)</f>
        <v>33416.81</v>
      </c>
      <c r="L6" s="56">
        <f>E6*K6</f>
        <v>66833.62</v>
      </c>
      <c r="M6" s="23" t="s">
        <v>43</v>
      </c>
      <c r="N6" s="58"/>
      <c r="O6" s="54"/>
    </row>
    <row r="7" s="2" customFormat="1" ht="120.95" customHeight="1" spans="1:15">
      <c r="A7" s="21">
        <v>2</v>
      </c>
      <c r="B7" s="23" t="s">
        <v>40</v>
      </c>
      <c r="C7" s="26" t="s">
        <v>44</v>
      </c>
      <c r="D7" s="23" t="s">
        <v>42</v>
      </c>
      <c r="E7" s="24">
        <v>2</v>
      </c>
      <c r="F7" s="23"/>
      <c r="G7" s="23">
        <f>30669*1.1</f>
        <v>33735.9</v>
      </c>
      <c r="H7" s="23"/>
      <c r="I7" s="23"/>
      <c r="J7" s="55">
        <f t="shared" ref="J7:J23" si="0">(F7+G7+H7+I7)*0.13</f>
        <v>4385.667</v>
      </c>
      <c r="K7" s="56">
        <f t="shared" ref="K7:K23" si="1">ROUND(SUM(F7:J7),2)</f>
        <v>38121.57</v>
      </c>
      <c r="L7" s="56">
        <f>E7*K7</f>
        <v>76243.14</v>
      </c>
      <c r="M7" s="23" t="s">
        <v>43</v>
      </c>
      <c r="N7" s="58"/>
      <c r="O7" s="54"/>
    </row>
    <row r="8" s="2" customFormat="1" ht="132" customHeight="1" spans="1:15">
      <c r="A8" s="21">
        <v>3</v>
      </c>
      <c r="B8" s="23" t="s">
        <v>40</v>
      </c>
      <c r="C8" s="26" t="s">
        <v>45</v>
      </c>
      <c r="D8" s="23" t="s">
        <v>42</v>
      </c>
      <c r="E8" s="24">
        <v>6</v>
      </c>
      <c r="F8" s="23"/>
      <c r="G8" s="23">
        <f>32292*1.1</f>
        <v>35521.2</v>
      </c>
      <c r="H8" s="23"/>
      <c r="I8" s="23"/>
      <c r="J8" s="55">
        <f t="shared" si="0"/>
        <v>4617.756</v>
      </c>
      <c r="K8" s="56">
        <f t="shared" si="1"/>
        <v>40138.96</v>
      </c>
      <c r="L8" s="56">
        <f t="shared" ref="L8" si="2">E8*K8</f>
        <v>240833.76</v>
      </c>
      <c r="M8" s="23" t="s">
        <v>43</v>
      </c>
      <c r="N8" s="58"/>
      <c r="O8" s="54"/>
    </row>
    <row r="9" s="2" customFormat="1" ht="111" customHeight="1" spans="1:15">
      <c r="A9" s="21">
        <v>5</v>
      </c>
      <c r="B9" s="23" t="s">
        <v>46</v>
      </c>
      <c r="C9" s="22" t="s">
        <v>47</v>
      </c>
      <c r="D9" s="23" t="s">
        <v>48</v>
      </c>
      <c r="E9" s="24">
        <v>1</v>
      </c>
      <c r="F9" s="23"/>
      <c r="G9" s="23">
        <v>0</v>
      </c>
      <c r="H9" s="23"/>
      <c r="I9" s="23"/>
      <c r="J9" s="55">
        <f t="shared" si="0"/>
        <v>0</v>
      </c>
      <c r="K9" s="56">
        <f t="shared" si="1"/>
        <v>0</v>
      </c>
      <c r="L9" s="56"/>
      <c r="M9" s="23"/>
      <c r="N9" s="58"/>
      <c r="O9" s="54"/>
    </row>
    <row r="10" s="2" customFormat="1" ht="111" customHeight="1" spans="1:15">
      <c r="A10" s="21">
        <v>6</v>
      </c>
      <c r="B10" s="23" t="s">
        <v>49</v>
      </c>
      <c r="C10" s="22" t="s">
        <v>50</v>
      </c>
      <c r="D10" s="23" t="s">
        <v>48</v>
      </c>
      <c r="E10" s="24">
        <v>1</v>
      </c>
      <c r="F10" s="23"/>
      <c r="G10" s="23">
        <v>0</v>
      </c>
      <c r="H10" s="23"/>
      <c r="I10" s="23"/>
      <c r="J10" s="55">
        <f t="shared" si="0"/>
        <v>0</v>
      </c>
      <c r="K10" s="56">
        <f t="shared" si="1"/>
        <v>0</v>
      </c>
      <c r="L10" s="56"/>
      <c r="M10" s="23"/>
      <c r="N10" s="58"/>
      <c r="O10" s="54"/>
    </row>
    <row r="11" s="2" customFormat="1" ht="93" customHeight="1" spans="1:15">
      <c r="A11" s="21">
        <v>7</v>
      </c>
      <c r="B11" s="23" t="s">
        <v>51</v>
      </c>
      <c r="C11" s="26" t="s">
        <v>52</v>
      </c>
      <c r="D11" s="23" t="s">
        <v>42</v>
      </c>
      <c r="E11" s="24">
        <v>4</v>
      </c>
      <c r="F11" s="23"/>
      <c r="G11" s="23">
        <f>1704*1.1</f>
        <v>1874.4</v>
      </c>
      <c r="H11" s="23"/>
      <c r="I11" s="23"/>
      <c r="J11" s="55">
        <f t="shared" si="0"/>
        <v>243.672</v>
      </c>
      <c r="K11" s="56">
        <f t="shared" si="1"/>
        <v>2118.07</v>
      </c>
      <c r="L11" s="56">
        <f>E11*K11</f>
        <v>8472.28</v>
      </c>
      <c r="M11" s="23" t="s">
        <v>43</v>
      </c>
      <c r="N11" s="58"/>
      <c r="O11" s="54"/>
    </row>
    <row r="12" s="2" customFormat="1" ht="78.95" customHeight="1" spans="1:15">
      <c r="A12" s="21">
        <v>8</v>
      </c>
      <c r="B12" s="23" t="s">
        <v>51</v>
      </c>
      <c r="C12" s="26" t="s">
        <v>53</v>
      </c>
      <c r="D12" s="23" t="s">
        <v>42</v>
      </c>
      <c r="E12" s="24">
        <v>6</v>
      </c>
      <c r="F12" s="23"/>
      <c r="G12" s="23">
        <f>1794*1.1</f>
        <v>1973.4</v>
      </c>
      <c r="H12" s="23"/>
      <c r="I12" s="23"/>
      <c r="J12" s="55">
        <f t="shared" si="0"/>
        <v>256.542</v>
      </c>
      <c r="K12" s="56">
        <f t="shared" si="1"/>
        <v>2229.94</v>
      </c>
      <c r="L12" s="56">
        <f t="shared" ref="L12:L27" si="3">E12*K12</f>
        <v>13379.64</v>
      </c>
      <c r="M12" s="23" t="s">
        <v>43</v>
      </c>
      <c r="N12" s="58"/>
      <c r="O12" s="54"/>
    </row>
    <row r="13" s="2" customFormat="1" ht="84" customHeight="1" spans="1:15">
      <c r="A13" s="21">
        <v>9</v>
      </c>
      <c r="B13" s="23" t="s">
        <v>51</v>
      </c>
      <c r="C13" s="26" t="s">
        <v>54</v>
      </c>
      <c r="D13" s="23" t="s">
        <v>42</v>
      </c>
      <c r="E13" s="24">
        <v>4</v>
      </c>
      <c r="F13" s="23"/>
      <c r="G13" s="23">
        <f>1822*1.1</f>
        <v>2004.2</v>
      </c>
      <c r="H13" s="23"/>
      <c r="I13" s="23"/>
      <c r="J13" s="55">
        <f t="shared" si="0"/>
        <v>260.546</v>
      </c>
      <c r="K13" s="56">
        <f t="shared" si="1"/>
        <v>2264.75</v>
      </c>
      <c r="L13" s="56">
        <f t="shared" si="3"/>
        <v>9059</v>
      </c>
      <c r="M13" s="23" t="s">
        <v>43</v>
      </c>
      <c r="N13" s="58"/>
      <c r="O13" s="54"/>
    </row>
    <row r="14" s="2" customFormat="1" ht="89.1" customHeight="1" spans="1:15">
      <c r="A14" s="21">
        <v>10</v>
      </c>
      <c r="B14" s="23" t="s">
        <v>51</v>
      </c>
      <c r="C14" s="26" t="s">
        <v>55</v>
      </c>
      <c r="D14" s="23" t="s">
        <v>42</v>
      </c>
      <c r="E14" s="24">
        <v>1</v>
      </c>
      <c r="F14" s="23"/>
      <c r="G14" s="23">
        <f>1840*1.1</f>
        <v>2024</v>
      </c>
      <c r="H14" s="23"/>
      <c r="I14" s="23"/>
      <c r="J14" s="55">
        <f t="shared" si="0"/>
        <v>263.12</v>
      </c>
      <c r="K14" s="56">
        <f t="shared" si="1"/>
        <v>2287.12</v>
      </c>
      <c r="L14" s="56">
        <f t="shared" si="3"/>
        <v>2287.12</v>
      </c>
      <c r="M14" s="23" t="s">
        <v>43</v>
      </c>
      <c r="N14" s="58"/>
      <c r="O14" s="54"/>
    </row>
    <row r="15" s="2" customFormat="1" ht="104.1" customHeight="1" spans="1:15">
      <c r="A15" s="21">
        <v>11</v>
      </c>
      <c r="B15" s="23" t="s">
        <v>51</v>
      </c>
      <c r="C15" s="26" t="s">
        <v>56</v>
      </c>
      <c r="D15" s="23" t="s">
        <v>42</v>
      </c>
      <c r="E15" s="24">
        <v>2</v>
      </c>
      <c r="F15" s="23"/>
      <c r="G15" s="23">
        <f>1893*1.1</f>
        <v>2082.3</v>
      </c>
      <c r="H15" s="23"/>
      <c r="I15" s="23"/>
      <c r="J15" s="55">
        <f t="shared" si="0"/>
        <v>270.699</v>
      </c>
      <c r="K15" s="56">
        <f t="shared" si="1"/>
        <v>2353</v>
      </c>
      <c r="L15" s="56">
        <f t="shared" si="3"/>
        <v>4706</v>
      </c>
      <c r="M15" s="23" t="s">
        <v>43</v>
      </c>
      <c r="N15" s="58"/>
      <c r="O15" s="54"/>
    </row>
    <row r="16" s="2" customFormat="1" ht="104.1" customHeight="1" spans="1:15">
      <c r="A16" s="21">
        <v>11</v>
      </c>
      <c r="B16" s="23" t="s">
        <v>51</v>
      </c>
      <c r="C16" s="26" t="s">
        <v>57</v>
      </c>
      <c r="D16" s="23" t="s">
        <v>42</v>
      </c>
      <c r="E16" s="24">
        <v>6</v>
      </c>
      <c r="F16" s="23"/>
      <c r="G16" s="23">
        <f>2073*1.1</f>
        <v>2280.3</v>
      </c>
      <c r="H16" s="23"/>
      <c r="I16" s="23"/>
      <c r="J16" s="55">
        <f t="shared" si="0"/>
        <v>296.439</v>
      </c>
      <c r="K16" s="56">
        <f t="shared" si="1"/>
        <v>2576.74</v>
      </c>
      <c r="L16" s="56">
        <f t="shared" si="3"/>
        <v>15460.44</v>
      </c>
      <c r="M16" s="23" t="s">
        <v>43</v>
      </c>
      <c r="N16" s="58"/>
      <c r="O16" s="54"/>
    </row>
    <row r="17" s="2" customFormat="1" ht="104.1" customHeight="1" spans="1:15">
      <c r="A17" s="21"/>
      <c r="B17" s="23" t="s">
        <v>51</v>
      </c>
      <c r="C17" s="26" t="s">
        <v>58</v>
      </c>
      <c r="D17" s="23" t="s">
        <v>42</v>
      </c>
      <c r="E17" s="24">
        <v>5</v>
      </c>
      <c r="F17" s="23"/>
      <c r="G17" s="23">
        <f>2091*1.1</f>
        <v>2300.1</v>
      </c>
      <c r="H17" s="23"/>
      <c r="I17" s="23"/>
      <c r="J17" s="55">
        <f t="shared" si="0"/>
        <v>299.013</v>
      </c>
      <c r="K17" s="56">
        <f t="shared" si="1"/>
        <v>2599.11</v>
      </c>
      <c r="L17" s="56">
        <f t="shared" si="3"/>
        <v>12995.55</v>
      </c>
      <c r="M17" s="23" t="s">
        <v>43</v>
      </c>
      <c r="N17" s="58"/>
      <c r="O17" s="54"/>
    </row>
    <row r="18" s="2" customFormat="1" ht="66.6" customHeight="1" spans="1:15">
      <c r="A18" s="21">
        <v>12</v>
      </c>
      <c r="B18" s="23" t="s">
        <v>51</v>
      </c>
      <c r="C18" s="26" t="s">
        <v>59</v>
      </c>
      <c r="D18" s="23" t="s">
        <v>42</v>
      </c>
      <c r="E18" s="24">
        <v>8</v>
      </c>
      <c r="F18" s="23"/>
      <c r="G18" s="23">
        <f>2117*1.1</f>
        <v>2328.7</v>
      </c>
      <c r="H18" s="23"/>
      <c r="I18" s="23"/>
      <c r="J18" s="55">
        <f t="shared" si="0"/>
        <v>302.731</v>
      </c>
      <c r="K18" s="56">
        <f t="shared" si="1"/>
        <v>2631.43</v>
      </c>
      <c r="L18" s="56">
        <f t="shared" si="3"/>
        <v>21051.44</v>
      </c>
      <c r="M18" s="23" t="s">
        <v>43</v>
      </c>
      <c r="N18" s="58"/>
      <c r="O18" s="54"/>
    </row>
    <row r="19" s="2" customFormat="1" ht="87.6" customHeight="1" spans="1:15">
      <c r="A19" s="21"/>
      <c r="B19" s="23" t="s">
        <v>51</v>
      </c>
      <c r="C19" s="26" t="s">
        <v>60</v>
      </c>
      <c r="D19" s="23" t="s">
        <v>42</v>
      </c>
      <c r="E19" s="24">
        <v>18</v>
      </c>
      <c r="F19" s="23"/>
      <c r="G19" s="23">
        <f>2225*1.1</f>
        <v>2447.5</v>
      </c>
      <c r="H19" s="23"/>
      <c r="I19" s="23"/>
      <c r="J19" s="55">
        <f t="shared" si="0"/>
        <v>318.175</v>
      </c>
      <c r="K19" s="56">
        <f t="shared" si="1"/>
        <v>2765.68</v>
      </c>
      <c r="L19" s="56">
        <f t="shared" si="3"/>
        <v>49782.24</v>
      </c>
      <c r="M19" s="23" t="s">
        <v>43</v>
      </c>
      <c r="N19" s="58"/>
      <c r="O19" s="54"/>
    </row>
    <row r="20" s="2" customFormat="1" ht="78.6" customHeight="1" spans="1:15">
      <c r="A20" s="21"/>
      <c r="B20" s="23" t="s">
        <v>51</v>
      </c>
      <c r="C20" s="26" t="s">
        <v>61</v>
      </c>
      <c r="D20" s="23" t="s">
        <v>42</v>
      </c>
      <c r="E20" s="24">
        <v>20</v>
      </c>
      <c r="F20" s="23"/>
      <c r="G20" s="23">
        <f>2260*1.1</f>
        <v>2486</v>
      </c>
      <c r="H20" s="23"/>
      <c r="I20" s="23"/>
      <c r="J20" s="55">
        <f t="shared" si="0"/>
        <v>323.18</v>
      </c>
      <c r="K20" s="56">
        <f t="shared" si="1"/>
        <v>2809.18</v>
      </c>
      <c r="L20" s="56">
        <f t="shared" si="3"/>
        <v>56183.6</v>
      </c>
      <c r="M20" s="23" t="s">
        <v>43</v>
      </c>
      <c r="N20" s="58"/>
      <c r="O20" s="54"/>
    </row>
    <row r="21" s="2" customFormat="1" ht="87.95" customHeight="1" spans="1:15">
      <c r="A21" s="21"/>
      <c r="B21" s="23" t="s">
        <v>51</v>
      </c>
      <c r="C21" s="26" t="s">
        <v>62</v>
      </c>
      <c r="D21" s="23" t="s">
        <v>42</v>
      </c>
      <c r="E21" s="24">
        <v>22</v>
      </c>
      <c r="F21" s="23"/>
      <c r="G21" s="23">
        <f>2306*1.1</f>
        <v>2536.6</v>
      </c>
      <c r="H21" s="23"/>
      <c r="I21" s="23"/>
      <c r="J21" s="55">
        <f t="shared" si="0"/>
        <v>329.758</v>
      </c>
      <c r="K21" s="56">
        <f t="shared" si="1"/>
        <v>2866.36</v>
      </c>
      <c r="L21" s="56">
        <f t="shared" si="3"/>
        <v>63059.92</v>
      </c>
      <c r="M21" s="23" t="s">
        <v>43</v>
      </c>
      <c r="N21" s="58"/>
      <c r="O21" s="54"/>
    </row>
    <row r="22" s="2" customFormat="1" ht="97.5" customHeight="1" spans="1:15">
      <c r="A22" s="21"/>
      <c r="B22" s="23" t="s">
        <v>63</v>
      </c>
      <c r="C22" s="26" t="s">
        <v>64</v>
      </c>
      <c r="D22" s="23" t="s">
        <v>42</v>
      </c>
      <c r="E22" s="24">
        <v>2</v>
      </c>
      <c r="F22" s="23"/>
      <c r="G22" s="23">
        <v>5974</v>
      </c>
      <c r="H22" s="23"/>
      <c r="I22" s="23"/>
      <c r="J22" s="55">
        <f t="shared" si="0"/>
        <v>776.62</v>
      </c>
      <c r="K22" s="56">
        <f t="shared" si="1"/>
        <v>6750.62</v>
      </c>
      <c r="L22" s="56">
        <f t="shared" si="3"/>
        <v>13501.24</v>
      </c>
      <c r="M22" s="23" t="s">
        <v>43</v>
      </c>
      <c r="N22" s="58"/>
      <c r="O22" s="54"/>
    </row>
    <row r="23" s="2" customFormat="1" ht="48" customHeight="1" spans="1:15">
      <c r="A23" s="21">
        <v>13</v>
      </c>
      <c r="B23" s="30" t="s">
        <v>65</v>
      </c>
      <c r="C23" s="31" t="s">
        <v>66</v>
      </c>
      <c r="D23" s="32" t="s">
        <v>67</v>
      </c>
      <c r="E23" s="33">
        <v>96</v>
      </c>
      <c r="F23" s="59"/>
      <c r="G23" s="59">
        <f>215*1.1</f>
        <v>236.5</v>
      </c>
      <c r="H23" s="59"/>
      <c r="I23" s="59"/>
      <c r="J23" s="55">
        <f t="shared" si="0"/>
        <v>30.745</v>
      </c>
      <c r="K23" s="56">
        <f t="shared" si="1"/>
        <v>267.25</v>
      </c>
      <c r="L23" s="56">
        <f t="shared" si="3"/>
        <v>25656</v>
      </c>
      <c r="M23" s="23" t="s">
        <v>43</v>
      </c>
      <c r="N23" s="58"/>
      <c r="O23" s="54"/>
    </row>
    <row r="24" s="2" customFormat="1" ht="75" customHeight="1" spans="1:15">
      <c r="A24" s="21">
        <v>14</v>
      </c>
      <c r="B24" s="30" t="s">
        <v>68</v>
      </c>
      <c r="C24" s="31" t="s">
        <v>69</v>
      </c>
      <c r="D24" s="32" t="s">
        <v>70</v>
      </c>
      <c r="E24" s="24">
        <v>50</v>
      </c>
      <c r="F24" s="23"/>
      <c r="G24" s="23"/>
      <c r="H24" s="23"/>
      <c r="I24" s="23"/>
      <c r="J24" s="23"/>
      <c r="K24" s="56">
        <f t="shared" ref="K24:K69" si="4">ROUND(SUM(F24:J24),2)</f>
        <v>0</v>
      </c>
      <c r="L24" s="23">
        <f t="shared" si="3"/>
        <v>0</v>
      </c>
      <c r="M24" s="23"/>
      <c r="N24" s="58"/>
      <c r="O24" s="54"/>
    </row>
    <row r="25" s="2" customFormat="1" ht="81" customHeight="1" spans="1:15">
      <c r="A25" s="21">
        <v>15</v>
      </c>
      <c r="B25" s="30" t="s">
        <v>68</v>
      </c>
      <c r="C25" s="35" t="s">
        <v>69</v>
      </c>
      <c r="D25" s="32" t="s">
        <v>70</v>
      </c>
      <c r="E25" s="24">
        <v>200</v>
      </c>
      <c r="F25" s="23"/>
      <c r="G25" s="23"/>
      <c r="H25" s="23"/>
      <c r="I25" s="23"/>
      <c r="J25" s="23"/>
      <c r="K25" s="56">
        <f t="shared" si="4"/>
        <v>0</v>
      </c>
      <c r="L25" s="23">
        <f t="shared" si="3"/>
        <v>0</v>
      </c>
      <c r="M25" s="23"/>
      <c r="N25" s="58"/>
      <c r="O25" s="54"/>
    </row>
    <row r="26" s="2" customFormat="1" ht="71.1" customHeight="1" spans="1:15">
      <c r="A26" s="21">
        <v>16</v>
      </c>
      <c r="B26" s="30" t="s">
        <v>68</v>
      </c>
      <c r="C26" s="35" t="s">
        <v>69</v>
      </c>
      <c r="D26" s="32" t="s">
        <v>70</v>
      </c>
      <c r="E26" s="24">
        <v>200</v>
      </c>
      <c r="F26" s="23"/>
      <c r="G26" s="23"/>
      <c r="H26" s="23"/>
      <c r="I26" s="23"/>
      <c r="J26" s="23"/>
      <c r="K26" s="56">
        <f t="shared" si="4"/>
        <v>0</v>
      </c>
      <c r="L26" s="23">
        <f t="shared" si="3"/>
        <v>0</v>
      </c>
      <c r="M26" s="23"/>
      <c r="N26" s="58"/>
      <c r="O26" s="54"/>
    </row>
    <row r="27" s="2" customFormat="1" ht="72" customHeight="1" spans="1:15">
      <c r="A27" s="21">
        <v>17</v>
      </c>
      <c r="B27" s="30" t="s">
        <v>71</v>
      </c>
      <c r="C27" s="34" t="s">
        <v>72</v>
      </c>
      <c r="D27" s="32" t="s">
        <v>73</v>
      </c>
      <c r="E27" s="24">
        <v>300</v>
      </c>
      <c r="F27" s="23"/>
      <c r="G27" s="23"/>
      <c r="H27" s="23"/>
      <c r="I27" s="23"/>
      <c r="J27" s="23"/>
      <c r="K27" s="56">
        <f t="shared" si="4"/>
        <v>0</v>
      </c>
      <c r="L27" s="23">
        <f t="shared" si="3"/>
        <v>0</v>
      </c>
      <c r="M27" s="23"/>
      <c r="N27" s="58"/>
      <c r="O27" s="54"/>
    </row>
    <row r="28" s="2" customFormat="1" ht="33" customHeight="1" spans="1:15">
      <c r="A28" s="21">
        <v>18</v>
      </c>
      <c r="B28" s="30" t="s">
        <v>74</v>
      </c>
      <c r="C28" s="35" t="s">
        <v>75</v>
      </c>
      <c r="D28" s="32" t="s">
        <v>70</v>
      </c>
      <c r="E28" s="24">
        <v>5</v>
      </c>
      <c r="F28" s="23"/>
      <c r="G28" s="23"/>
      <c r="H28" s="23"/>
      <c r="I28" s="23"/>
      <c r="J28" s="23"/>
      <c r="K28" s="56">
        <f t="shared" si="4"/>
        <v>0</v>
      </c>
      <c r="L28" s="23">
        <f t="shared" ref="L28:L43" si="5">E28*K28</f>
        <v>0</v>
      </c>
      <c r="M28" s="23"/>
      <c r="N28" s="58"/>
      <c r="O28" s="54"/>
    </row>
    <row r="29" ht="57" customHeight="1" spans="1:15">
      <c r="A29" s="21">
        <v>19</v>
      </c>
      <c r="B29" s="23" t="s">
        <v>76</v>
      </c>
      <c r="C29" s="22" t="s">
        <v>77</v>
      </c>
      <c r="D29" s="23" t="s">
        <v>67</v>
      </c>
      <c r="E29" s="24">
        <v>10</v>
      </c>
      <c r="F29" s="23"/>
      <c r="G29" s="23"/>
      <c r="H29" s="23"/>
      <c r="I29" s="23"/>
      <c r="J29" s="23"/>
      <c r="K29" s="56">
        <f t="shared" si="4"/>
        <v>0</v>
      </c>
      <c r="L29" s="23">
        <f t="shared" si="5"/>
        <v>0</v>
      </c>
      <c r="M29" s="51"/>
      <c r="N29" s="53"/>
      <c r="O29" s="54"/>
    </row>
    <row r="30" ht="38.1" customHeight="1" spans="1:15">
      <c r="A30" s="21">
        <v>20</v>
      </c>
      <c r="B30" s="23" t="s">
        <v>78</v>
      </c>
      <c r="C30" s="22" t="s">
        <v>79</v>
      </c>
      <c r="D30" s="23" t="s">
        <v>80</v>
      </c>
      <c r="E30" s="24">
        <v>4</v>
      </c>
      <c r="F30" s="23"/>
      <c r="G30" s="23"/>
      <c r="H30" s="23"/>
      <c r="I30" s="23"/>
      <c r="J30" s="23"/>
      <c r="K30" s="56">
        <f t="shared" si="4"/>
        <v>0</v>
      </c>
      <c r="L30" s="23">
        <f t="shared" si="5"/>
        <v>0</v>
      </c>
      <c r="M30" s="51"/>
      <c r="N30" s="53"/>
      <c r="O30" s="54"/>
    </row>
    <row r="31" ht="38.1" customHeight="1" spans="1:15">
      <c r="A31" s="21">
        <v>21</v>
      </c>
      <c r="B31" s="23" t="s">
        <v>81</v>
      </c>
      <c r="C31" s="22" t="s">
        <v>82</v>
      </c>
      <c r="D31" s="23" t="s">
        <v>80</v>
      </c>
      <c r="E31" s="24">
        <v>6</v>
      </c>
      <c r="F31" s="23"/>
      <c r="G31" s="23"/>
      <c r="H31" s="23"/>
      <c r="I31" s="23"/>
      <c r="J31" s="23"/>
      <c r="K31" s="56">
        <f t="shared" si="4"/>
        <v>0</v>
      </c>
      <c r="L31" s="23">
        <f t="shared" si="5"/>
        <v>0</v>
      </c>
      <c r="M31" s="51"/>
      <c r="N31" s="53"/>
      <c r="O31" s="54"/>
    </row>
    <row r="32" ht="87" customHeight="1" spans="1:15">
      <c r="A32" s="21">
        <v>22</v>
      </c>
      <c r="B32" s="30" t="s">
        <v>83</v>
      </c>
      <c r="C32" s="35" t="s">
        <v>84</v>
      </c>
      <c r="D32" s="32" t="s">
        <v>85</v>
      </c>
      <c r="E32" s="24">
        <v>50</v>
      </c>
      <c r="F32" s="23"/>
      <c r="G32" s="23"/>
      <c r="H32" s="23"/>
      <c r="I32" s="23"/>
      <c r="J32" s="23"/>
      <c r="K32" s="56">
        <f t="shared" si="4"/>
        <v>0</v>
      </c>
      <c r="L32" s="23">
        <f t="shared" si="5"/>
        <v>0</v>
      </c>
      <c r="M32" s="51"/>
      <c r="N32" s="53"/>
      <c r="O32" s="54"/>
    </row>
    <row r="33" ht="69" customHeight="1" spans="1:15">
      <c r="A33" s="21">
        <v>23</v>
      </c>
      <c r="B33" s="30" t="s">
        <v>83</v>
      </c>
      <c r="C33" s="35" t="s">
        <v>86</v>
      </c>
      <c r="D33" s="32" t="s">
        <v>85</v>
      </c>
      <c r="E33" s="24">
        <v>50</v>
      </c>
      <c r="F33" s="23"/>
      <c r="G33" s="23"/>
      <c r="H33" s="23"/>
      <c r="I33" s="23"/>
      <c r="J33" s="23"/>
      <c r="K33" s="56">
        <f t="shared" si="4"/>
        <v>0</v>
      </c>
      <c r="L33" s="23">
        <f t="shared" si="5"/>
        <v>0</v>
      </c>
      <c r="M33" s="51"/>
      <c r="N33" s="53"/>
      <c r="O33" s="54"/>
    </row>
    <row r="34" ht="57" customHeight="1" spans="1:15">
      <c r="A34" s="21">
        <v>24</v>
      </c>
      <c r="B34" s="30" t="s">
        <v>83</v>
      </c>
      <c r="C34" s="35" t="s">
        <v>87</v>
      </c>
      <c r="D34" s="32" t="s">
        <v>85</v>
      </c>
      <c r="E34" s="24">
        <v>27.36</v>
      </c>
      <c r="F34" s="23"/>
      <c r="G34" s="23"/>
      <c r="H34" s="23"/>
      <c r="I34" s="23"/>
      <c r="J34" s="23"/>
      <c r="K34" s="56">
        <f t="shared" si="4"/>
        <v>0</v>
      </c>
      <c r="L34" s="23">
        <f t="shared" si="5"/>
        <v>0</v>
      </c>
      <c r="M34" s="51"/>
      <c r="N34" s="53"/>
      <c r="O34" s="54"/>
    </row>
    <row r="35" ht="57" customHeight="1" spans="1:15">
      <c r="A35" s="21">
        <v>25</v>
      </c>
      <c r="B35" s="30" t="s">
        <v>83</v>
      </c>
      <c r="C35" s="35" t="s">
        <v>88</v>
      </c>
      <c r="D35" s="32" t="s">
        <v>85</v>
      </c>
      <c r="E35" s="24">
        <v>37.86</v>
      </c>
      <c r="F35" s="23"/>
      <c r="G35" s="23"/>
      <c r="H35" s="23"/>
      <c r="I35" s="23"/>
      <c r="J35" s="23"/>
      <c r="K35" s="56">
        <f t="shared" si="4"/>
        <v>0</v>
      </c>
      <c r="L35" s="23">
        <f t="shared" si="5"/>
        <v>0</v>
      </c>
      <c r="M35" s="51"/>
      <c r="N35" s="53"/>
      <c r="O35" s="54"/>
    </row>
    <row r="36" ht="57" customHeight="1" spans="1:15">
      <c r="A36" s="21">
        <v>26</v>
      </c>
      <c r="B36" s="30" t="s">
        <v>83</v>
      </c>
      <c r="C36" s="35" t="s">
        <v>89</v>
      </c>
      <c r="D36" s="32" t="s">
        <v>85</v>
      </c>
      <c r="E36" s="24">
        <v>42.89</v>
      </c>
      <c r="F36" s="23"/>
      <c r="G36" s="23"/>
      <c r="H36" s="23"/>
      <c r="I36" s="23"/>
      <c r="J36" s="23"/>
      <c r="K36" s="56">
        <f t="shared" si="4"/>
        <v>0</v>
      </c>
      <c r="L36" s="23">
        <f t="shared" si="5"/>
        <v>0</v>
      </c>
      <c r="M36" s="51"/>
      <c r="N36" s="53"/>
      <c r="O36" s="54"/>
    </row>
    <row r="37" ht="57" customHeight="1" spans="1:15">
      <c r="A37" s="21">
        <v>27</v>
      </c>
      <c r="B37" s="30" t="s">
        <v>83</v>
      </c>
      <c r="C37" s="35" t="s">
        <v>90</v>
      </c>
      <c r="D37" s="32" t="s">
        <v>85</v>
      </c>
      <c r="E37" s="24">
        <v>10.1</v>
      </c>
      <c r="F37" s="23"/>
      <c r="G37" s="23"/>
      <c r="H37" s="23"/>
      <c r="I37" s="23"/>
      <c r="J37" s="23"/>
      <c r="K37" s="56">
        <f t="shared" si="4"/>
        <v>0</v>
      </c>
      <c r="L37" s="23">
        <f t="shared" si="5"/>
        <v>0</v>
      </c>
      <c r="M37" s="51"/>
      <c r="N37" s="53"/>
      <c r="O37" s="54"/>
    </row>
    <row r="38" ht="57" customHeight="1" spans="1:15">
      <c r="A38" s="21">
        <v>28</v>
      </c>
      <c r="B38" s="30" t="s">
        <v>83</v>
      </c>
      <c r="C38" s="35" t="s">
        <v>91</v>
      </c>
      <c r="D38" s="32" t="s">
        <v>85</v>
      </c>
      <c r="E38" s="24">
        <v>6.45</v>
      </c>
      <c r="F38" s="23"/>
      <c r="G38" s="23"/>
      <c r="H38" s="23"/>
      <c r="I38" s="23"/>
      <c r="J38" s="23"/>
      <c r="K38" s="56">
        <f t="shared" si="4"/>
        <v>0</v>
      </c>
      <c r="L38" s="23">
        <f t="shared" si="5"/>
        <v>0</v>
      </c>
      <c r="M38" s="51"/>
      <c r="N38" s="53"/>
      <c r="O38" s="54"/>
    </row>
    <row r="39" ht="57" customHeight="1" spans="1:15">
      <c r="A39" s="21">
        <v>29</v>
      </c>
      <c r="B39" s="30" t="s">
        <v>83</v>
      </c>
      <c r="C39" s="35" t="s">
        <v>92</v>
      </c>
      <c r="D39" s="32" t="s">
        <v>85</v>
      </c>
      <c r="E39" s="24">
        <v>22.3</v>
      </c>
      <c r="F39" s="23"/>
      <c r="G39" s="23"/>
      <c r="H39" s="23"/>
      <c r="I39" s="23"/>
      <c r="J39" s="23"/>
      <c r="K39" s="56">
        <f t="shared" si="4"/>
        <v>0</v>
      </c>
      <c r="L39" s="23">
        <f t="shared" si="5"/>
        <v>0</v>
      </c>
      <c r="M39" s="51"/>
      <c r="N39" s="53"/>
      <c r="O39" s="54"/>
    </row>
    <row r="40" ht="57" customHeight="1" spans="1:15">
      <c r="A40" s="21">
        <v>30</v>
      </c>
      <c r="B40" s="30" t="s">
        <v>83</v>
      </c>
      <c r="C40" s="35" t="s">
        <v>93</v>
      </c>
      <c r="D40" s="32" t="s">
        <v>85</v>
      </c>
      <c r="E40" s="24">
        <v>15</v>
      </c>
      <c r="F40" s="23"/>
      <c r="G40" s="23"/>
      <c r="H40" s="23"/>
      <c r="I40" s="23"/>
      <c r="J40" s="23"/>
      <c r="K40" s="56">
        <f t="shared" si="4"/>
        <v>0</v>
      </c>
      <c r="L40" s="23">
        <f t="shared" si="5"/>
        <v>0</v>
      </c>
      <c r="M40" s="51"/>
      <c r="N40" s="53"/>
      <c r="O40" s="54"/>
    </row>
    <row r="41" ht="57" customHeight="1" spans="1:15">
      <c r="A41" s="21">
        <v>31</v>
      </c>
      <c r="B41" s="30" t="s">
        <v>83</v>
      </c>
      <c r="C41" s="35" t="s">
        <v>94</v>
      </c>
      <c r="D41" s="32" t="s">
        <v>85</v>
      </c>
      <c r="E41" s="33">
        <v>50</v>
      </c>
      <c r="F41" s="59"/>
      <c r="G41" s="59"/>
      <c r="H41" s="59"/>
      <c r="I41" s="59"/>
      <c r="J41" s="59"/>
      <c r="K41" s="56">
        <f t="shared" si="4"/>
        <v>0</v>
      </c>
      <c r="L41" s="23">
        <f t="shared" si="5"/>
        <v>0</v>
      </c>
      <c r="M41" s="51"/>
      <c r="N41" s="53"/>
      <c r="O41" s="54"/>
    </row>
    <row r="42" ht="57" customHeight="1" spans="1:15">
      <c r="A42" s="21">
        <v>32</v>
      </c>
      <c r="B42" s="30" t="s">
        <v>95</v>
      </c>
      <c r="C42" s="35" t="s">
        <v>96</v>
      </c>
      <c r="D42" s="32" t="s">
        <v>67</v>
      </c>
      <c r="E42" s="36">
        <v>3</v>
      </c>
      <c r="F42" s="60"/>
      <c r="G42" s="60"/>
      <c r="H42" s="60"/>
      <c r="I42" s="60"/>
      <c r="J42" s="60"/>
      <c r="K42" s="56">
        <f t="shared" si="4"/>
        <v>0</v>
      </c>
      <c r="L42" s="23">
        <f t="shared" si="5"/>
        <v>0</v>
      </c>
      <c r="M42" s="51"/>
      <c r="N42" s="53"/>
      <c r="O42" s="54"/>
    </row>
    <row r="43" ht="57" customHeight="1" spans="1:15">
      <c r="A43" s="21">
        <v>33</v>
      </c>
      <c r="B43" s="30" t="s">
        <v>95</v>
      </c>
      <c r="C43" s="35" t="s">
        <v>97</v>
      </c>
      <c r="D43" s="32" t="s">
        <v>67</v>
      </c>
      <c r="E43" s="36">
        <v>4</v>
      </c>
      <c r="F43" s="60"/>
      <c r="G43" s="60"/>
      <c r="H43" s="60"/>
      <c r="I43" s="60"/>
      <c r="J43" s="60"/>
      <c r="K43" s="56">
        <f t="shared" si="4"/>
        <v>0</v>
      </c>
      <c r="L43" s="23">
        <f t="shared" si="5"/>
        <v>0</v>
      </c>
      <c r="M43" s="51"/>
      <c r="N43" s="53"/>
      <c r="O43" s="54"/>
    </row>
    <row r="44" ht="57" customHeight="1" spans="1:15">
      <c r="A44" s="21">
        <v>34</v>
      </c>
      <c r="B44" s="30" t="s">
        <v>95</v>
      </c>
      <c r="C44" s="35" t="s">
        <v>98</v>
      </c>
      <c r="D44" s="32" t="s">
        <v>67</v>
      </c>
      <c r="E44" s="36">
        <v>1</v>
      </c>
      <c r="F44" s="60"/>
      <c r="G44" s="60"/>
      <c r="H44" s="60"/>
      <c r="I44" s="60"/>
      <c r="J44" s="60"/>
      <c r="K44" s="56">
        <f t="shared" si="4"/>
        <v>0</v>
      </c>
      <c r="L44" s="23">
        <f t="shared" ref="L44:L60" si="6">E44*K44</f>
        <v>0</v>
      </c>
      <c r="M44" s="51"/>
      <c r="N44" s="53"/>
      <c r="O44" s="54"/>
    </row>
    <row r="45" ht="57" customHeight="1" spans="1:15">
      <c r="A45" s="21">
        <v>35</v>
      </c>
      <c r="B45" s="30" t="s">
        <v>95</v>
      </c>
      <c r="C45" s="35" t="s">
        <v>99</v>
      </c>
      <c r="D45" s="32" t="s">
        <v>67</v>
      </c>
      <c r="E45" s="36">
        <v>1</v>
      </c>
      <c r="F45" s="60"/>
      <c r="G45" s="60"/>
      <c r="H45" s="60"/>
      <c r="I45" s="60"/>
      <c r="J45" s="60"/>
      <c r="K45" s="56">
        <f t="shared" si="4"/>
        <v>0</v>
      </c>
      <c r="L45" s="23">
        <f t="shared" si="6"/>
        <v>0</v>
      </c>
      <c r="M45" s="51"/>
      <c r="N45" s="53"/>
      <c r="O45" s="54"/>
    </row>
    <row r="46" ht="42" customHeight="1" spans="1:15">
      <c r="A46" s="21">
        <v>36</v>
      </c>
      <c r="B46" s="30" t="s">
        <v>95</v>
      </c>
      <c r="C46" s="35" t="s">
        <v>100</v>
      </c>
      <c r="D46" s="32" t="s">
        <v>67</v>
      </c>
      <c r="E46" s="36">
        <v>1</v>
      </c>
      <c r="F46" s="60"/>
      <c r="G46" s="60"/>
      <c r="H46" s="60"/>
      <c r="I46" s="60"/>
      <c r="J46" s="60"/>
      <c r="K46" s="56">
        <f t="shared" si="4"/>
        <v>0</v>
      </c>
      <c r="L46" s="23">
        <f t="shared" si="6"/>
        <v>0</v>
      </c>
      <c r="M46" s="51"/>
      <c r="N46" s="53"/>
      <c r="O46" s="54"/>
    </row>
    <row r="47" ht="57" customHeight="1" spans="1:15">
      <c r="A47" s="21">
        <v>37</v>
      </c>
      <c r="B47" s="30" t="s">
        <v>95</v>
      </c>
      <c r="C47" s="35" t="s">
        <v>101</v>
      </c>
      <c r="D47" s="32" t="s">
        <v>67</v>
      </c>
      <c r="E47" s="36">
        <v>1</v>
      </c>
      <c r="F47" s="60"/>
      <c r="G47" s="60"/>
      <c r="H47" s="60"/>
      <c r="I47" s="60"/>
      <c r="J47" s="60"/>
      <c r="K47" s="56">
        <f t="shared" si="4"/>
        <v>0</v>
      </c>
      <c r="L47" s="23">
        <f t="shared" si="6"/>
        <v>0</v>
      </c>
      <c r="M47" s="51"/>
      <c r="N47" s="53"/>
      <c r="O47" s="54"/>
    </row>
    <row r="48" ht="57" customHeight="1" spans="1:15">
      <c r="A48" s="21">
        <v>38</v>
      </c>
      <c r="B48" s="30" t="s">
        <v>95</v>
      </c>
      <c r="C48" s="35" t="s">
        <v>102</v>
      </c>
      <c r="D48" s="32" t="s">
        <v>67</v>
      </c>
      <c r="E48" s="36">
        <v>1</v>
      </c>
      <c r="F48" s="60"/>
      <c r="G48" s="60"/>
      <c r="H48" s="60"/>
      <c r="I48" s="60"/>
      <c r="J48" s="60"/>
      <c r="K48" s="56">
        <f t="shared" si="4"/>
        <v>0</v>
      </c>
      <c r="L48" s="23">
        <f t="shared" si="6"/>
        <v>0</v>
      </c>
      <c r="M48" s="51"/>
      <c r="N48" s="53"/>
      <c r="O48" s="54"/>
    </row>
    <row r="49" ht="57" customHeight="1" spans="1:15">
      <c r="A49" s="21">
        <v>39</v>
      </c>
      <c r="B49" s="30" t="s">
        <v>95</v>
      </c>
      <c r="C49" s="35" t="s">
        <v>103</v>
      </c>
      <c r="D49" s="32" t="s">
        <v>67</v>
      </c>
      <c r="E49" s="36">
        <v>1</v>
      </c>
      <c r="F49" s="60"/>
      <c r="G49" s="60"/>
      <c r="H49" s="60"/>
      <c r="I49" s="60"/>
      <c r="J49" s="60"/>
      <c r="K49" s="56">
        <f t="shared" si="4"/>
        <v>0</v>
      </c>
      <c r="L49" s="23">
        <f t="shared" si="6"/>
        <v>0</v>
      </c>
      <c r="M49" s="51"/>
      <c r="N49" s="53"/>
      <c r="O49" s="54"/>
    </row>
    <row r="50" ht="57" customHeight="1" spans="1:15">
      <c r="A50" s="21">
        <v>40</v>
      </c>
      <c r="B50" s="30" t="s">
        <v>95</v>
      </c>
      <c r="C50" s="35" t="s">
        <v>104</v>
      </c>
      <c r="D50" s="32" t="s">
        <v>67</v>
      </c>
      <c r="E50" s="36">
        <v>1</v>
      </c>
      <c r="F50" s="60"/>
      <c r="G50" s="60"/>
      <c r="H50" s="60"/>
      <c r="I50" s="60"/>
      <c r="J50" s="60"/>
      <c r="K50" s="56">
        <f t="shared" si="4"/>
        <v>0</v>
      </c>
      <c r="L50" s="23">
        <f t="shared" si="6"/>
        <v>0</v>
      </c>
      <c r="M50" s="51"/>
      <c r="N50" s="53"/>
      <c r="O50" s="54"/>
    </row>
    <row r="51" ht="57" customHeight="1" spans="1:15">
      <c r="A51" s="21">
        <v>41</v>
      </c>
      <c r="B51" s="30" t="s">
        <v>95</v>
      </c>
      <c r="C51" s="35" t="s">
        <v>105</v>
      </c>
      <c r="D51" s="32" t="s">
        <v>67</v>
      </c>
      <c r="E51" s="36">
        <v>1</v>
      </c>
      <c r="F51" s="60"/>
      <c r="G51" s="60"/>
      <c r="H51" s="60"/>
      <c r="I51" s="60"/>
      <c r="J51" s="60"/>
      <c r="K51" s="56">
        <f t="shared" si="4"/>
        <v>0</v>
      </c>
      <c r="L51" s="23">
        <f t="shared" si="6"/>
        <v>0</v>
      </c>
      <c r="M51" s="51"/>
      <c r="N51" s="53"/>
      <c r="O51" s="54"/>
    </row>
    <row r="52" ht="57" customHeight="1" spans="1:15">
      <c r="A52" s="21">
        <v>42</v>
      </c>
      <c r="B52" s="30" t="s">
        <v>95</v>
      </c>
      <c r="C52" s="35" t="s">
        <v>106</v>
      </c>
      <c r="D52" s="32" t="s">
        <v>67</v>
      </c>
      <c r="E52" s="36">
        <v>8</v>
      </c>
      <c r="F52" s="60"/>
      <c r="G52" s="60"/>
      <c r="H52" s="60"/>
      <c r="I52" s="60"/>
      <c r="J52" s="60"/>
      <c r="K52" s="56">
        <f t="shared" si="4"/>
        <v>0</v>
      </c>
      <c r="L52" s="23">
        <f t="shared" si="6"/>
        <v>0</v>
      </c>
      <c r="M52" s="51"/>
      <c r="N52" s="53"/>
      <c r="O52" s="54"/>
    </row>
    <row r="53" ht="57" customHeight="1" spans="1:15">
      <c r="A53" s="21">
        <v>43</v>
      </c>
      <c r="B53" s="30" t="s">
        <v>95</v>
      </c>
      <c r="C53" s="35" t="s">
        <v>107</v>
      </c>
      <c r="D53" s="32" t="s">
        <v>67</v>
      </c>
      <c r="E53" s="36">
        <v>1</v>
      </c>
      <c r="F53" s="60"/>
      <c r="G53" s="60"/>
      <c r="H53" s="60"/>
      <c r="I53" s="60"/>
      <c r="J53" s="60"/>
      <c r="K53" s="56">
        <f t="shared" si="4"/>
        <v>0</v>
      </c>
      <c r="L53" s="23">
        <f t="shared" si="6"/>
        <v>0</v>
      </c>
      <c r="M53" s="51"/>
      <c r="N53" s="53"/>
      <c r="O53" s="54"/>
    </row>
    <row r="54" ht="47.1" customHeight="1" spans="1:15">
      <c r="A54" s="21">
        <v>44</v>
      </c>
      <c r="B54" s="30" t="s">
        <v>95</v>
      </c>
      <c r="C54" s="35" t="s">
        <v>108</v>
      </c>
      <c r="D54" s="32" t="s">
        <v>67</v>
      </c>
      <c r="E54" s="36">
        <v>1</v>
      </c>
      <c r="F54" s="60"/>
      <c r="G54" s="60"/>
      <c r="H54" s="60"/>
      <c r="I54" s="60"/>
      <c r="J54" s="60"/>
      <c r="K54" s="56">
        <f t="shared" si="4"/>
        <v>0</v>
      </c>
      <c r="L54" s="23">
        <f t="shared" si="6"/>
        <v>0</v>
      </c>
      <c r="M54" s="51"/>
      <c r="N54" s="53"/>
      <c r="O54" s="54"/>
    </row>
    <row r="55" ht="45.95" customHeight="1" spans="1:15">
      <c r="A55" s="21">
        <v>45</v>
      </c>
      <c r="B55" s="30" t="s">
        <v>95</v>
      </c>
      <c r="C55" s="35" t="s">
        <v>109</v>
      </c>
      <c r="D55" s="32" t="s">
        <v>67</v>
      </c>
      <c r="E55" s="36">
        <v>1</v>
      </c>
      <c r="F55" s="60"/>
      <c r="G55" s="60"/>
      <c r="H55" s="60"/>
      <c r="I55" s="60"/>
      <c r="J55" s="60"/>
      <c r="K55" s="56">
        <f t="shared" si="4"/>
        <v>0</v>
      </c>
      <c r="L55" s="23">
        <f t="shared" si="6"/>
        <v>0</v>
      </c>
      <c r="M55" s="51"/>
      <c r="N55" s="53"/>
      <c r="O55" s="54"/>
    </row>
    <row r="56" ht="51" customHeight="1" spans="1:15">
      <c r="A56" s="21">
        <v>46</v>
      </c>
      <c r="B56" s="30" t="s">
        <v>95</v>
      </c>
      <c r="C56" s="35" t="s">
        <v>110</v>
      </c>
      <c r="D56" s="32" t="s">
        <v>67</v>
      </c>
      <c r="E56" s="36">
        <v>1</v>
      </c>
      <c r="F56" s="60"/>
      <c r="G56" s="60"/>
      <c r="H56" s="60"/>
      <c r="I56" s="60"/>
      <c r="J56" s="60"/>
      <c r="K56" s="56">
        <f t="shared" si="4"/>
        <v>0</v>
      </c>
      <c r="L56" s="23">
        <f t="shared" si="6"/>
        <v>0</v>
      </c>
      <c r="M56" s="51"/>
      <c r="N56" s="53"/>
      <c r="O56" s="54"/>
    </row>
    <row r="57" ht="44.1" customHeight="1" spans="1:15">
      <c r="A57" s="21">
        <v>47</v>
      </c>
      <c r="B57" s="30" t="s">
        <v>95</v>
      </c>
      <c r="C57" s="35" t="s">
        <v>111</v>
      </c>
      <c r="D57" s="32" t="s">
        <v>67</v>
      </c>
      <c r="E57" s="36">
        <v>1</v>
      </c>
      <c r="F57" s="60"/>
      <c r="G57" s="60"/>
      <c r="H57" s="60"/>
      <c r="I57" s="60"/>
      <c r="J57" s="60"/>
      <c r="K57" s="56">
        <f t="shared" si="4"/>
        <v>0</v>
      </c>
      <c r="L57" s="23">
        <f t="shared" si="6"/>
        <v>0</v>
      </c>
      <c r="M57" s="51"/>
      <c r="N57" s="53"/>
      <c r="O57" s="54"/>
    </row>
    <row r="58" ht="50.1" customHeight="1" spans="1:15">
      <c r="A58" s="21">
        <v>48</v>
      </c>
      <c r="B58" s="30" t="s">
        <v>95</v>
      </c>
      <c r="C58" s="35" t="s">
        <v>112</v>
      </c>
      <c r="D58" s="32" t="s">
        <v>67</v>
      </c>
      <c r="E58" s="36">
        <v>5</v>
      </c>
      <c r="F58" s="60"/>
      <c r="G58" s="60"/>
      <c r="H58" s="60"/>
      <c r="I58" s="60"/>
      <c r="J58" s="60"/>
      <c r="K58" s="56">
        <f t="shared" si="4"/>
        <v>0</v>
      </c>
      <c r="L58" s="23">
        <f t="shared" si="6"/>
        <v>0</v>
      </c>
      <c r="M58" s="51"/>
      <c r="N58" s="53"/>
      <c r="O58" s="54"/>
    </row>
    <row r="59" ht="50.1" customHeight="1" spans="1:15">
      <c r="A59" s="21">
        <v>49</v>
      </c>
      <c r="B59" s="30" t="s">
        <v>95</v>
      </c>
      <c r="C59" s="35" t="s">
        <v>113</v>
      </c>
      <c r="D59" s="32" t="s">
        <v>67</v>
      </c>
      <c r="E59" s="36">
        <v>3</v>
      </c>
      <c r="F59" s="60"/>
      <c r="G59" s="60"/>
      <c r="H59" s="60"/>
      <c r="I59" s="60"/>
      <c r="J59" s="60"/>
      <c r="K59" s="56">
        <f t="shared" si="4"/>
        <v>0</v>
      </c>
      <c r="L59" s="23">
        <f t="shared" si="6"/>
        <v>0</v>
      </c>
      <c r="M59" s="51"/>
      <c r="N59" s="53"/>
      <c r="O59" s="54"/>
    </row>
    <row r="60" ht="45" customHeight="1" spans="1:15">
      <c r="A60" s="21">
        <v>50</v>
      </c>
      <c r="B60" s="30"/>
      <c r="C60" s="137" t="s">
        <v>114</v>
      </c>
      <c r="D60" s="32"/>
      <c r="E60" s="36"/>
      <c r="F60" s="60"/>
      <c r="G60" s="60"/>
      <c r="H60" s="60"/>
      <c r="I60" s="60"/>
      <c r="J60" s="60"/>
      <c r="K60" s="56">
        <f t="shared" si="4"/>
        <v>0</v>
      </c>
      <c r="L60" s="23">
        <f t="shared" si="6"/>
        <v>0</v>
      </c>
      <c r="M60" s="51"/>
      <c r="N60" s="53"/>
      <c r="O60" s="54"/>
    </row>
    <row r="61" ht="45" customHeight="1" spans="1:15">
      <c r="A61" s="21">
        <v>51</v>
      </c>
      <c r="B61" s="30" t="s">
        <v>115</v>
      </c>
      <c r="C61" s="31" t="s">
        <v>116</v>
      </c>
      <c r="D61" s="32" t="s">
        <v>67</v>
      </c>
      <c r="E61" s="60">
        <v>10</v>
      </c>
      <c r="F61" s="97"/>
      <c r="G61" s="60"/>
      <c r="H61" s="60"/>
      <c r="I61" s="60"/>
      <c r="J61" s="60"/>
      <c r="K61" s="56">
        <f t="shared" si="4"/>
        <v>0</v>
      </c>
      <c r="L61" s="23"/>
      <c r="M61" s="51"/>
      <c r="N61" s="53"/>
      <c r="O61" s="54"/>
    </row>
    <row r="62" ht="45" customHeight="1" spans="1:15">
      <c r="A62" s="21">
        <v>52</v>
      </c>
      <c r="B62" s="30"/>
      <c r="C62" s="137" t="s">
        <v>117</v>
      </c>
      <c r="D62" s="32"/>
      <c r="E62" s="36"/>
      <c r="F62" s="60"/>
      <c r="G62" s="60"/>
      <c r="H62" s="60"/>
      <c r="I62" s="60"/>
      <c r="J62" s="60"/>
      <c r="K62" s="56">
        <f t="shared" si="4"/>
        <v>0</v>
      </c>
      <c r="L62" s="23"/>
      <c r="M62" s="51"/>
      <c r="N62" s="53"/>
      <c r="O62" s="54"/>
    </row>
    <row r="63" ht="53.1" customHeight="1" spans="1:15">
      <c r="A63" s="21">
        <v>53</v>
      </c>
      <c r="B63" s="30" t="s">
        <v>118</v>
      </c>
      <c r="C63" s="31" t="s">
        <v>119</v>
      </c>
      <c r="D63" s="37" t="s">
        <v>85</v>
      </c>
      <c r="E63" s="36">
        <v>453</v>
      </c>
      <c r="F63" s="60"/>
      <c r="G63" s="60"/>
      <c r="H63" s="60"/>
      <c r="I63" s="60"/>
      <c r="J63" s="60"/>
      <c r="K63" s="56">
        <f t="shared" si="4"/>
        <v>0</v>
      </c>
      <c r="L63" s="23">
        <f t="shared" ref="L63:L67" si="7">E63*K63</f>
        <v>0</v>
      </c>
      <c r="M63" s="51"/>
      <c r="N63" s="53"/>
      <c r="O63" s="54"/>
    </row>
    <row r="64" ht="60.95" customHeight="1" spans="1:15">
      <c r="A64" s="21">
        <v>54</v>
      </c>
      <c r="B64" s="30" t="s">
        <v>118</v>
      </c>
      <c r="C64" s="31" t="s">
        <v>120</v>
      </c>
      <c r="D64" s="37" t="s">
        <v>85</v>
      </c>
      <c r="E64" s="36">
        <v>129</v>
      </c>
      <c r="F64" s="60"/>
      <c r="G64" s="60"/>
      <c r="H64" s="60"/>
      <c r="I64" s="60"/>
      <c r="J64" s="60"/>
      <c r="K64" s="56">
        <f t="shared" si="4"/>
        <v>0</v>
      </c>
      <c r="L64" s="23">
        <f t="shared" si="7"/>
        <v>0</v>
      </c>
      <c r="M64" s="51"/>
      <c r="N64" s="53"/>
      <c r="O64" s="54"/>
    </row>
    <row r="65" ht="60.95" customHeight="1" spans="1:15">
      <c r="A65" s="21">
        <v>55</v>
      </c>
      <c r="B65" s="30"/>
      <c r="C65" s="137" t="s">
        <v>121</v>
      </c>
      <c r="D65" s="32"/>
      <c r="E65" s="36"/>
      <c r="F65" s="60"/>
      <c r="G65" s="60"/>
      <c r="H65" s="60"/>
      <c r="I65" s="60"/>
      <c r="J65" s="60"/>
      <c r="K65" s="56">
        <f t="shared" si="4"/>
        <v>0</v>
      </c>
      <c r="L65" s="23">
        <f t="shared" si="7"/>
        <v>0</v>
      </c>
      <c r="M65" s="51"/>
      <c r="N65" s="53"/>
      <c r="O65" s="54"/>
    </row>
    <row r="66" ht="60.95" customHeight="1" spans="1:15">
      <c r="A66" s="21">
        <v>56</v>
      </c>
      <c r="B66" s="30" t="s">
        <v>122</v>
      </c>
      <c r="C66" s="31" t="s">
        <v>123</v>
      </c>
      <c r="D66" s="38" t="s">
        <v>73</v>
      </c>
      <c r="E66" s="38">
        <v>98</v>
      </c>
      <c r="F66" s="60"/>
      <c r="G66" s="60"/>
      <c r="H66" s="60"/>
      <c r="I66" s="60"/>
      <c r="J66" s="60"/>
      <c r="K66" s="56">
        <f t="shared" si="4"/>
        <v>0</v>
      </c>
      <c r="L66" s="23">
        <f t="shared" si="7"/>
        <v>0</v>
      </c>
      <c r="M66" s="51"/>
      <c r="N66" s="53"/>
      <c r="O66" s="54"/>
    </row>
    <row r="67" ht="60.95" customHeight="1" spans="1:15">
      <c r="A67" s="21">
        <v>57</v>
      </c>
      <c r="B67" s="32" t="s">
        <v>124</v>
      </c>
      <c r="C67" s="39" t="s">
        <v>125</v>
      </c>
      <c r="D67" s="37" t="s">
        <v>85</v>
      </c>
      <c r="E67" s="36">
        <v>3053.75</v>
      </c>
      <c r="F67" s="60"/>
      <c r="G67" s="60"/>
      <c r="H67" s="60"/>
      <c r="I67" s="60"/>
      <c r="J67" s="60"/>
      <c r="K67" s="56">
        <f t="shared" si="4"/>
        <v>0</v>
      </c>
      <c r="L67" s="23">
        <f t="shared" si="7"/>
        <v>0</v>
      </c>
      <c r="M67" s="51"/>
      <c r="N67" s="53"/>
      <c r="O67" s="54"/>
    </row>
    <row r="68" ht="60.95" customHeight="1" spans="1:15">
      <c r="A68" s="21">
        <v>58</v>
      </c>
      <c r="B68" s="32" t="s">
        <v>124</v>
      </c>
      <c r="C68" s="39" t="s">
        <v>126</v>
      </c>
      <c r="D68" s="37" t="s">
        <v>85</v>
      </c>
      <c r="E68" s="36">
        <v>1800</v>
      </c>
      <c r="F68" s="60"/>
      <c r="G68" s="60"/>
      <c r="H68" s="60"/>
      <c r="I68" s="60"/>
      <c r="J68" s="60"/>
      <c r="K68" s="56">
        <f t="shared" si="4"/>
        <v>0</v>
      </c>
      <c r="L68" s="23"/>
      <c r="M68" s="51"/>
      <c r="N68" s="53"/>
      <c r="O68" s="54"/>
    </row>
    <row r="69" ht="60.95" customHeight="1" spans="1:15">
      <c r="A69" s="21">
        <v>59</v>
      </c>
      <c r="B69" s="40" t="s">
        <v>127</v>
      </c>
      <c r="C69" s="22" t="s">
        <v>128</v>
      </c>
      <c r="D69" s="24" t="s">
        <v>85</v>
      </c>
      <c r="E69" s="36">
        <f>4*3</f>
        <v>12</v>
      </c>
      <c r="F69" s="60"/>
      <c r="G69" s="60"/>
      <c r="H69" s="60"/>
      <c r="I69" s="60"/>
      <c r="J69" s="60"/>
      <c r="K69" s="56">
        <f t="shared" si="4"/>
        <v>0</v>
      </c>
      <c r="L69" s="23">
        <f t="shared" ref="L69:L84" si="8">E69*K69</f>
        <v>0</v>
      </c>
      <c r="M69" s="51"/>
      <c r="N69" s="53"/>
      <c r="O69" s="54"/>
    </row>
    <row r="70" ht="77.1" customHeight="1" spans="1:15">
      <c r="A70" s="21">
        <v>60</v>
      </c>
      <c r="B70" s="40" t="s">
        <v>127</v>
      </c>
      <c r="C70" s="22" t="s">
        <v>129</v>
      </c>
      <c r="D70" s="24" t="s">
        <v>85</v>
      </c>
      <c r="E70" s="61">
        <v>1216.125</v>
      </c>
      <c r="F70" s="60"/>
      <c r="G70" s="60"/>
      <c r="H70" s="60"/>
      <c r="I70" s="60"/>
      <c r="J70" s="60"/>
      <c r="K70" s="56">
        <f t="shared" ref="K70:K77" si="9">ROUND(SUM(F70:J70),2)</f>
        <v>0</v>
      </c>
      <c r="L70" s="23">
        <f t="shared" si="8"/>
        <v>0</v>
      </c>
      <c r="M70" s="51"/>
      <c r="N70" s="53"/>
      <c r="O70" s="54"/>
    </row>
    <row r="71" ht="80.1" customHeight="1" spans="1:15">
      <c r="A71" s="21">
        <v>61</v>
      </c>
      <c r="B71" s="30" t="s">
        <v>130</v>
      </c>
      <c r="C71" s="35" t="s">
        <v>131</v>
      </c>
      <c r="D71" s="62" t="s">
        <v>132</v>
      </c>
      <c r="E71" s="36">
        <v>20</v>
      </c>
      <c r="F71" s="60"/>
      <c r="G71" s="60"/>
      <c r="H71" s="60"/>
      <c r="I71" s="60"/>
      <c r="J71" s="60"/>
      <c r="K71" s="56">
        <f t="shared" si="9"/>
        <v>0</v>
      </c>
      <c r="L71" s="23">
        <f t="shared" si="8"/>
        <v>0</v>
      </c>
      <c r="M71" s="51"/>
      <c r="N71" s="53"/>
      <c r="O71" s="54"/>
    </row>
    <row r="72" ht="60" customHeight="1" spans="1:15">
      <c r="A72" s="21">
        <v>62</v>
      </c>
      <c r="B72" s="30" t="s">
        <v>133</v>
      </c>
      <c r="C72" s="34" t="s">
        <v>134</v>
      </c>
      <c r="D72" s="32" t="s">
        <v>73</v>
      </c>
      <c r="E72" s="36">
        <v>300</v>
      </c>
      <c r="F72" s="60"/>
      <c r="G72" s="60"/>
      <c r="H72" s="60"/>
      <c r="I72" s="60"/>
      <c r="J72" s="60"/>
      <c r="K72" s="56">
        <f t="shared" si="9"/>
        <v>0</v>
      </c>
      <c r="L72" s="23">
        <f t="shared" si="8"/>
        <v>0</v>
      </c>
      <c r="M72" s="51"/>
      <c r="N72" s="53"/>
      <c r="O72" s="54"/>
    </row>
    <row r="73" ht="36" customHeight="1" spans="1:15">
      <c r="A73" s="21">
        <v>63</v>
      </c>
      <c r="B73" s="32" t="s">
        <v>135</v>
      </c>
      <c r="C73" s="35" t="s">
        <v>136</v>
      </c>
      <c r="D73" s="32" t="s">
        <v>48</v>
      </c>
      <c r="E73" s="63">
        <v>1</v>
      </c>
      <c r="F73" s="60"/>
      <c r="G73" s="60"/>
      <c r="H73" s="60"/>
      <c r="I73" s="60"/>
      <c r="J73" s="60"/>
      <c r="K73" s="56">
        <f t="shared" si="9"/>
        <v>0</v>
      </c>
      <c r="L73" s="23">
        <f t="shared" si="8"/>
        <v>0</v>
      </c>
      <c r="M73" s="51"/>
      <c r="N73" s="53"/>
      <c r="O73" s="54"/>
    </row>
    <row r="74" ht="30.95" customHeight="1" spans="1:15">
      <c r="A74" s="21">
        <v>64</v>
      </c>
      <c r="B74" s="30" t="s">
        <v>137</v>
      </c>
      <c r="C74" s="35" t="s">
        <v>138</v>
      </c>
      <c r="D74" s="32" t="s">
        <v>48</v>
      </c>
      <c r="E74" s="36">
        <v>1</v>
      </c>
      <c r="F74" s="60"/>
      <c r="G74" s="60"/>
      <c r="H74" s="60"/>
      <c r="I74" s="60"/>
      <c r="J74" s="60"/>
      <c r="K74" s="56">
        <f t="shared" si="9"/>
        <v>0</v>
      </c>
      <c r="L74" s="23">
        <f t="shared" si="8"/>
        <v>0</v>
      </c>
      <c r="M74" s="51"/>
      <c r="N74" s="53"/>
      <c r="O74" s="54"/>
    </row>
    <row r="75" ht="30.95" customHeight="1" spans="1:15">
      <c r="A75" s="64"/>
      <c r="B75" s="65" t="s">
        <v>139</v>
      </c>
      <c r="C75" s="66" t="s">
        <v>140</v>
      </c>
      <c r="D75" s="67"/>
      <c r="E75" s="36"/>
      <c r="F75" s="60"/>
      <c r="G75" s="60"/>
      <c r="H75" s="60"/>
      <c r="I75" s="60"/>
      <c r="J75" s="60"/>
      <c r="K75" s="56">
        <f t="shared" si="9"/>
        <v>0</v>
      </c>
      <c r="L75" s="107">
        <v>473826</v>
      </c>
      <c r="M75" s="148"/>
      <c r="N75" s="108"/>
      <c r="O75" s="117"/>
    </row>
    <row r="76" ht="108" customHeight="1" spans="1:15">
      <c r="A76" s="64">
        <v>1</v>
      </c>
      <c r="B76" s="139" t="s">
        <v>141</v>
      </c>
      <c r="C76" s="35" t="s">
        <v>142</v>
      </c>
      <c r="D76" s="67" t="s">
        <v>42</v>
      </c>
      <c r="E76" s="36">
        <v>17</v>
      </c>
      <c r="F76" s="60">
        <f>300*1.1</f>
        <v>330</v>
      </c>
      <c r="G76" s="60">
        <f>18000*1.1</f>
        <v>19800</v>
      </c>
      <c r="H76" s="60">
        <f>300*1.1</f>
        <v>330</v>
      </c>
      <c r="I76" s="60">
        <f>500*1.1</f>
        <v>550</v>
      </c>
      <c r="J76" s="60">
        <f>(I76+H76+G76+F76)*0.13</f>
        <v>2731.3</v>
      </c>
      <c r="K76" s="56">
        <f t="shared" si="9"/>
        <v>23741.3</v>
      </c>
      <c r="L76" s="107">
        <f>E76*K76</f>
        <v>403602.1</v>
      </c>
      <c r="M76" s="148" t="s">
        <v>143</v>
      </c>
      <c r="N76" s="108"/>
      <c r="O76" s="117"/>
    </row>
    <row r="77" ht="54.95" customHeight="1" spans="1:15">
      <c r="A77" s="64">
        <v>5</v>
      </c>
      <c r="B77" s="30" t="s">
        <v>68</v>
      </c>
      <c r="C77" s="35" t="s">
        <v>144</v>
      </c>
      <c r="D77" s="32" t="s">
        <v>85</v>
      </c>
      <c r="E77" s="24">
        <v>2040</v>
      </c>
      <c r="F77" s="60">
        <f t="shared" ref="F77:I77" si="10">5*1.1</f>
        <v>5.5</v>
      </c>
      <c r="G77" s="60">
        <f>10*1.1</f>
        <v>11</v>
      </c>
      <c r="H77" s="60">
        <f t="shared" si="10"/>
        <v>5.5</v>
      </c>
      <c r="I77" s="60">
        <f t="shared" si="10"/>
        <v>5.5</v>
      </c>
      <c r="J77" s="60">
        <f>(I77+H77+G77+F77)*0.09</f>
        <v>2.475</v>
      </c>
      <c r="K77" s="56">
        <f t="shared" si="9"/>
        <v>29.98</v>
      </c>
      <c r="L77" s="107">
        <f>E77*K77</f>
        <v>61159.2</v>
      </c>
      <c r="M77" s="148" t="s">
        <v>143</v>
      </c>
      <c r="N77" s="108"/>
      <c r="O77" s="117"/>
    </row>
    <row r="78" ht="66" customHeight="1" spans="1:15">
      <c r="A78" s="64">
        <v>6</v>
      </c>
      <c r="B78" s="30" t="s">
        <v>68</v>
      </c>
      <c r="C78" s="35" t="s">
        <v>145</v>
      </c>
      <c r="D78" s="32" t="s">
        <v>85</v>
      </c>
      <c r="E78" s="24">
        <v>850</v>
      </c>
      <c r="F78" s="60">
        <f t="shared" ref="F78:I78" si="11">5*1.1</f>
        <v>5.5</v>
      </c>
      <c r="G78" s="60">
        <f>15*1.1</f>
        <v>16.5</v>
      </c>
      <c r="H78" s="60">
        <f t="shared" si="11"/>
        <v>5.5</v>
      </c>
      <c r="I78" s="60">
        <f t="shared" si="11"/>
        <v>5.5</v>
      </c>
      <c r="J78" s="60">
        <f t="shared" ref="J78:J79" si="12">(I78+H78+G78+F78)*0.09</f>
        <v>2.97</v>
      </c>
      <c r="K78" s="56">
        <f t="shared" ref="K78:K85" si="13">ROUND(SUM(F78:J78),2)</f>
        <v>35.97</v>
      </c>
      <c r="L78" s="23">
        <f t="shared" ref="L78:L79" si="14">E78*K78</f>
        <v>30574.5</v>
      </c>
      <c r="M78" s="148" t="s">
        <v>143</v>
      </c>
      <c r="N78" s="108"/>
      <c r="O78" s="117"/>
    </row>
    <row r="79" ht="65.1" customHeight="1" spans="1:15">
      <c r="A79" s="64">
        <v>7</v>
      </c>
      <c r="B79" s="30" t="s">
        <v>68</v>
      </c>
      <c r="C79" s="35" t="s">
        <v>146</v>
      </c>
      <c r="D79" s="32" t="s">
        <v>85</v>
      </c>
      <c r="E79" s="24">
        <v>340</v>
      </c>
      <c r="F79" s="60">
        <f t="shared" ref="F79:I79" si="15">5*1.1</f>
        <v>5.5</v>
      </c>
      <c r="G79" s="60">
        <f>25*1.1</f>
        <v>27.5</v>
      </c>
      <c r="H79" s="60">
        <f t="shared" si="15"/>
        <v>5.5</v>
      </c>
      <c r="I79" s="60">
        <f t="shared" si="15"/>
        <v>5.5</v>
      </c>
      <c r="J79" s="60">
        <f t="shared" si="12"/>
        <v>3.96</v>
      </c>
      <c r="K79" s="56">
        <f t="shared" si="13"/>
        <v>47.96</v>
      </c>
      <c r="L79" s="23">
        <f t="shared" si="14"/>
        <v>16306.4</v>
      </c>
      <c r="M79" s="148" t="s">
        <v>143</v>
      </c>
      <c r="N79" s="108"/>
      <c r="O79" s="117"/>
    </row>
    <row r="80" ht="84" customHeight="1" spans="1:15">
      <c r="A80" s="64">
        <v>9</v>
      </c>
      <c r="B80" s="30" t="s">
        <v>71</v>
      </c>
      <c r="C80" s="34" t="s">
        <v>147</v>
      </c>
      <c r="D80" s="32" t="s">
        <v>73</v>
      </c>
      <c r="E80" s="24">
        <v>300</v>
      </c>
      <c r="F80" s="60"/>
      <c r="G80" s="60"/>
      <c r="H80" s="60"/>
      <c r="I80" s="60"/>
      <c r="J80" s="60"/>
      <c r="K80" s="56">
        <f t="shared" si="13"/>
        <v>0</v>
      </c>
      <c r="L80" s="23">
        <f t="shared" si="8"/>
        <v>0</v>
      </c>
      <c r="M80" s="148"/>
      <c r="N80" s="108"/>
      <c r="O80" s="117"/>
    </row>
    <row r="81" ht="60" customHeight="1" spans="1:15">
      <c r="A81" s="64">
        <v>10</v>
      </c>
      <c r="B81" s="30" t="s">
        <v>148</v>
      </c>
      <c r="C81" s="35" t="s">
        <v>149</v>
      </c>
      <c r="D81" s="140" t="s">
        <v>150</v>
      </c>
      <c r="E81" s="141">
        <v>10</v>
      </c>
      <c r="F81" s="60"/>
      <c r="G81" s="60"/>
      <c r="H81" s="60"/>
      <c r="I81" s="60"/>
      <c r="J81" s="60"/>
      <c r="K81" s="56">
        <f t="shared" si="13"/>
        <v>0</v>
      </c>
      <c r="L81" s="23">
        <f t="shared" si="8"/>
        <v>0</v>
      </c>
      <c r="M81" s="148"/>
      <c r="N81" s="108"/>
      <c r="O81" s="117"/>
    </row>
    <row r="82" ht="66" customHeight="1" spans="1:15">
      <c r="A82" s="64">
        <v>11</v>
      </c>
      <c r="B82" s="32" t="s">
        <v>124</v>
      </c>
      <c r="C82" s="39" t="s">
        <v>151</v>
      </c>
      <c r="D82" s="37" t="s">
        <v>85</v>
      </c>
      <c r="E82" s="36">
        <v>1500</v>
      </c>
      <c r="F82" s="60"/>
      <c r="G82" s="60"/>
      <c r="H82" s="60"/>
      <c r="I82" s="60"/>
      <c r="J82" s="60">
        <f t="shared" ref="J82:J84" si="16">(I82+H82+G82+F82)*0.09</f>
        <v>0</v>
      </c>
      <c r="K82" s="56">
        <f t="shared" si="13"/>
        <v>0</v>
      </c>
      <c r="L82" s="23">
        <f t="shared" si="8"/>
        <v>0</v>
      </c>
      <c r="M82" s="148"/>
      <c r="N82" s="108"/>
      <c r="O82" s="117"/>
    </row>
    <row r="83" ht="66" customHeight="1" spans="1:15">
      <c r="A83" s="64">
        <v>12</v>
      </c>
      <c r="B83" s="32" t="s">
        <v>124</v>
      </c>
      <c r="C83" s="39" t="s">
        <v>152</v>
      </c>
      <c r="D83" s="37" t="s">
        <v>85</v>
      </c>
      <c r="E83" s="36">
        <v>850</v>
      </c>
      <c r="F83" s="60">
        <f>1*1.1</f>
        <v>1.1</v>
      </c>
      <c r="G83" s="60">
        <f>1*1.1</f>
        <v>1.1</v>
      </c>
      <c r="H83" s="60">
        <v>0</v>
      </c>
      <c r="I83" s="60">
        <v>0</v>
      </c>
      <c r="J83" s="60">
        <f t="shared" si="16"/>
        <v>0.198</v>
      </c>
      <c r="K83" s="56">
        <f t="shared" si="13"/>
        <v>2.4</v>
      </c>
      <c r="L83" s="23">
        <f t="shared" si="8"/>
        <v>2040</v>
      </c>
      <c r="M83" s="148" t="s">
        <v>143</v>
      </c>
      <c r="N83" s="108"/>
      <c r="O83" s="117"/>
    </row>
    <row r="84" ht="66" customHeight="1" spans="1:15">
      <c r="A84" s="64">
        <v>13</v>
      </c>
      <c r="B84" s="40" t="s">
        <v>127</v>
      </c>
      <c r="C84" s="22" t="s">
        <v>153</v>
      </c>
      <c r="D84" s="24" t="s">
        <v>85</v>
      </c>
      <c r="E84" s="36">
        <v>850</v>
      </c>
      <c r="F84" s="60">
        <f>1*1.1</f>
        <v>1.1</v>
      </c>
      <c r="G84" s="60">
        <f>1*1.1</f>
        <v>1.1</v>
      </c>
      <c r="H84" s="60">
        <v>0</v>
      </c>
      <c r="I84" s="60">
        <v>0</v>
      </c>
      <c r="J84" s="60">
        <f t="shared" si="16"/>
        <v>0.198</v>
      </c>
      <c r="K84" s="56">
        <f t="shared" si="13"/>
        <v>2.4</v>
      </c>
      <c r="L84" s="107">
        <f t="shared" si="8"/>
        <v>2040</v>
      </c>
      <c r="M84" s="148" t="s">
        <v>154</v>
      </c>
      <c r="N84" s="108"/>
      <c r="O84" s="117"/>
    </row>
    <row r="85" ht="35.1" customHeight="1" spans="1:15">
      <c r="A85" s="64">
        <v>14</v>
      </c>
      <c r="B85" s="30" t="s">
        <v>155</v>
      </c>
      <c r="C85" s="35" t="s">
        <v>156</v>
      </c>
      <c r="D85" s="32" t="s">
        <v>157</v>
      </c>
      <c r="E85" s="140">
        <v>1</v>
      </c>
      <c r="F85" s="60"/>
      <c r="G85" s="60"/>
      <c r="H85" s="60"/>
      <c r="I85" s="60"/>
      <c r="J85" s="60"/>
      <c r="K85" s="56">
        <f t="shared" si="13"/>
        <v>0</v>
      </c>
      <c r="L85" s="23">
        <v>5000</v>
      </c>
      <c r="M85" s="148"/>
      <c r="N85" s="108"/>
      <c r="O85" s="117"/>
    </row>
    <row r="86" ht="18" customHeight="1" spans="1:15">
      <c r="A86" s="64"/>
      <c r="B86" s="142"/>
      <c r="C86" s="143"/>
      <c r="D86" s="142"/>
      <c r="E86" s="144"/>
      <c r="F86" s="142"/>
      <c r="G86" s="142"/>
      <c r="H86" s="142"/>
      <c r="I86" s="142"/>
      <c r="J86" s="142"/>
      <c r="K86" s="148"/>
      <c r="L86" s="148"/>
      <c r="M86" s="148"/>
      <c r="N86" s="108"/>
      <c r="O86" s="117"/>
    </row>
    <row r="87" ht="18" customHeight="1" spans="1:15">
      <c r="A87" s="145" t="s">
        <v>158</v>
      </c>
      <c r="B87" s="48"/>
      <c r="C87" s="146"/>
      <c r="D87" s="48"/>
      <c r="E87" s="147"/>
      <c r="F87" s="48"/>
      <c r="G87" s="48"/>
      <c r="H87" s="48"/>
      <c r="I87" s="48"/>
      <c r="J87" s="48"/>
      <c r="K87" s="149"/>
      <c r="L87" s="149"/>
      <c r="M87" s="149"/>
      <c r="N87" s="149"/>
      <c r="O87" s="150"/>
    </row>
    <row r="88" ht="48" customHeight="1" spans="1:15">
      <c r="A88" s="103" t="s">
        <v>159</v>
      </c>
      <c r="B88" s="104"/>
      <c r="C88" s="105"/>
      <c r="D88" s="104"/>
      <c r="E88" s="106"/>
      <c r="F88" s="104"/>
      <c r="G88" s="104"/>
      <c r="H88" s="104"/>
      <c r="I88" s="104"/>
      <c r="J88" s="104"/>
      <c r="K88" s="105"/>
      <c r="L88" s="105"/>
      <c r="M88" s="105"/>
      <c r="N88" s="105"/>
      <c r="O88" s="136"/>
    </row>
  </sheetData>
  <autoFilter xmlns:etc="http://www.wps.cn/officeDocument/2017/etCustomData" ref="B1:B88" etc:filterBottomFollowUsedRange="0">
    <extLst/>
  </autoFilter>
  <mergeCells count="19">
    <mergeCell ref="A1:O1"/>
    <mergeCell ref="F2:J2"/>
    <mergeCell ref="A87:O87"/>
    <mergeCell ref="A88:O88"/>
    <mergeCell ref="A2:A4"/>
    <mergeCell ref="B2:B4"/>
    <mergeCell ref="C2:C4"/>
    <mergeCell ref="D2:D4"/>
    <mergeCell ref="E2:E4"/>
    <mergeCell ref="F3:F4"/>
    <mergeCell ref="G3:G4"/>
    <mergeCell ref="H3:H4"/>
    <mergeCell ref="I3:I4"/>
    <mergeCell ref="J3:J4"/>
    <mergeCell ref="K2:K4"/>
    <mergeCell ref="L2:L4"/>
    <mergeCell ref="M2:M4"/>
    <mergeCell ref="N2:N4"/>
    <mergeCell ref="O2:O4"/>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88"/>
  <sheetViews>
    <sheetView tabSelected="1" zoomScale="85" zoomScaleNormal="85" workbookViewId="0">
      <pane ySplit="5" topLeftCell="A18" activePane="bottomLeft" state="frozen"/>
      <selection/>
      <selection pane="bottomLeft" activeCell="S81" sqref="S81"/>
    </sheetView>
  </sheetViews>
  <sheetFormatPr defaultColWidth="9" defaultRowHeight="11.4"/>
  <cols>
    <col min="1" max="1" width="4.83333333333333" customWidth="1"/>
    <col min="2" max="2" width="16.1666666666667" style="2" customWidth="1"/>
    <col min="3" max="3" width="59.1666666666667" style="4" customWidth="1"/>
    <col min="4" max="4" width="6" style="2" customWidth="1"/>
    <col min="5" max="5" width="9" style="5" customWidth="1"/>
    <col min="6" max="6" width="15.6666666666667" style="2" customWidth="1"/>
    <col min="7" max="9" width="9" style="2" customWidth="1"/>
    <col min="10" max="10" width="16.1666666666667" style="2" customWidth="1"/>
    <col min="11" max="11" width="22.1666666666667" style="1" customWidth="1"/>
    <col min="12" max="12" width="22.1666666666667" style="1" hidden="1" customWidth="1"/>
    <col min="13" max="13" width="23.1666666666667" style="1" customWidth="1"/>
    <col min="14" max="14" width="10.5" style="1" customWidth="1"/>
    <col min="15" max="15" width="8.33333333333333" style="1" customWidth="1"/>
    <col min="16" max="16" width="11.3333333333333" style="6" customWidth="1"/>
    <col min="18" max="18" width="12.8541666666667"/>
    <col min="20" max="20" width="10.5729166666667"/>
  </cols>
  <sheetData>
    <row r="1" s="1" customFormat="1" ht="45.95" customHeight="1" spans="1:16">
      <c r="A1" s="7" t="s">
        <v>21</v>
      </c>
      <c r="B1" s="8"/>
      <c r="C1" s="9"/>
      <c r="D1" s="8"/>
      <c r="E1" s="10"/>
      <c r="F1" s="8"/>
      <c r="G1" s="8"/>
      <c r="H1" s="8"/>
      <c r="I1" s="8"/>
      <c r="J1" s="8"/>
      <c r="K1" s="8"/>
      <c r="L1" s="8"/>
      <c r="M1" s="8"/>
      <c r="N1" s="8"/>
      <c r="O1" s="8"/>
      <c r="P1" s="8"/>
    </row>
    <row r="2" ht="14.25" customHeight="1" spans="1:16">
      <c r="A2" s="11" t="s">
        <v>22</v>
      </c>
      <c r="B2" s="12" t="s">
        <v>23</v>
      </c>
      <c r="C2" s="13" t="s">
        <v>24</v>
      </c>
      <c r="D2" s="12" t="s">
        <v>25</v>
      </c>
      <c r="E2" s="14" t="s">
        <v>26</v>
      </c>
      <c r="F2" s="15" t="s">
        <v>27</v>
      </c>
      <c r="G2" s="15"/>
      <c r="H2" s="15"/>
      <c r="I2" s="15"/>
      <c r="J2" s="15"/>
      <c r="K2" s="15" t="s">
        <v>28</v>
      </c>
      <c r="L2" s="41" t="s">
        <v>160</v>
      </c>
      <c r="M2" s="15" t="s">
        <v>29</v>
      </c>
      <c r="N2" s="42" t="s">
        <v>30</v>
      </c>
      <c r="O2" s="43" t="s">
        <v>31</v>
      </c>
      <c r="P2" s="44" t="s">
        <v>32</v>
      </c>
    </row>
    <row r="3" ht="14.25" customHeight="1" spans="1:16">
      <c r="A3" s="16"/>
      <c r="B3" s="17"/>
      <c r="C3" s="18"/>
      <c r="D3" s="17"/>
      <c r="E3" s="19"/>
      <c r="F3" s="20" t="s">
        <v>33</v>
      </c>
      <c r="G3" s="20" t="s">
        <v>34</v>
      </c>
      <c r="H3" s="20" t="s">
        <v>35</v>
      </c>
      <c r="I3" s="20" t="s">
        <v>36</v>
      </c>
      <c r="J3" s="45" t="s">
        <v>37</v>
      </c>
      <c r="K3" s="20"/>
      <c r="L3" s="46"/>
      <c r="M3" s="20"/>
      <c r="N3" s="47"/>
      <c r="O3" s="48"/>
      <c r="P3" s="49"/>
    </row>
    <row r="4" ht="14.25" customHeight="1" spans="1:16">
      <c r="A4" s="16"/>
      <c r="B4" s="17"/>
      <c r="C4" s="18"/>
      <c r="D4" s="17"/>
      <c r="E4" s="19"/>
      <c r="F4" s="20"/>
      <c r="G4" s="20"/>
      <c r="H4" s="20"/>
      <c r="I4" s="20"/>
      <c r="J4" s="50"/>
      <c r="K4" s="20"/>
      <c r="L4" s="50"/>
      <c r="M4" s="20"/>
      <c r="N4" s="47"/>
      <c r="O4" s="48"/>
      <c r="P4" s="49"/>
    </row>
    <row r="5" ht="36" customHeight="1" spans="1:16">
      <c r="A5" s="21" t="s">
        <v>38</v>
      </c>
      <c r="B5" s="17" t="s">
        <v>39</v>
      </c>
      <c r="C5" s="22"/>
      <c r="D5" s="23"/>
      <c r="E5" s="24"/>
      <c r="F5" s="25"/>
      <c r="G5" s="25"/>
      <c r="H5" s="25"/>
      <c r="I5" s="23"/>
      <c r="J5" s="23"/>
      <c r="K5" s="51"/>
      <c r="L5" s="51"/>
      <c r="M5" s="52">
        <f>SUM(M6:M68)</f>
        <v>787297.026</v>
      </c>
      <c r="N5" s="51"/>
      <c r="O5" s="53"/>
      <c r="P5" s="54"/>
    </row>
    <row r="6" s="2" customFormat="1" ht="182.1" customHeight="1" spans="1:16">
      <c r="A6" s="21">
        <v>1</v>
      </c>
      <c r="B6" s="23" t="s">
        <v>40</v>
      </c>
      <c r="C6" s="26" t="s">
        <v>41</v>
      </c>
      <c r="D6" s="23" t="s">
        <v>42</v>
      </c>
      <c r="E6" s="24">
        <v>2</v>
      </c>
      <c r="F6" s="27">
        <v>531.107</v>
      </c>
      <c r="G6" s="28">
        <v>24358.644</v>
      </c>
      <c r="H6" s="27">
        <v>67.1579999999991</v>
      </c>
      <c r="I6" s="23">
        <v>85.064</v>
      </c>
      <c r="J6" s="55">
        <f t="shared" ref="J6:J24" si="0">(F6+G6+H6+I6)*0.13</f>
        <v>3255.45649</v>
      </c>
      <c r="K6" s="56">
        <f t="shared" ref="K6:K24" si="1">ROUND(SUM(F6:J6),2)</f>
        <v>28297.43</v>
      </c>
      <c r="L6" s="56">
        <f t="shared" ref="L6:L24" si="2">F6+G6+H6+I6</f>
        <v>25041.973</v>
      </c>
      <c r="M6" s="57">
        <f t="shared" ref="M6:M24" si="3">K6*E6</f>
        <v>56594.86</v>
      </c>
      <c r="N6" s="23" t="s">
        <v>43</v>
      </c>
      <c r="O6" s="58"/>
      <c r="P6" s="54"/>
    </row>
    <row r="7" s="2" customFormat="1" ht="120.95" customHeight="1" spans="1:16">
      <c r="A7" s="21">
        <v>2</v>
      </c>
      <c r="B7" s="23" t="s">
        <v>40</v>
      </c>
      <c r="C7" s="26" t="s">
        <v>44</v>
      </c>
      <c r="D7" s="23" t="s">
        <v>42</v>
      </c>
      <c r="E7" s="24">
        <v>2</v>
      </c>
      <c r="F7" s="27">
        <v>846.674</v>
      </c>
      <c r="G7" s="28">
        <v>27731.079</v>
      </c>
      <c r="H7" s="27">
        <v>87.5340000000018</v>
      </c>
      <c r="I7" s="23">
        <v>101.669</v>
      </c>
      <c r="J7" s="55">
        <f t="shared" si="0"/>
        <v>3739.70428</v>
      </c>
      <c r="K7" s="56">
        <f t="shared" si="1"/>
        <v>32506.66</v>
      </c>
      <c r="L7" s="56">
        <f t="shared" si="2"/>
        <v>28766.956</v>
      </c>
      <c r="M7" s="57">
        <f t="shared" si="3"/>
        <v>65013.32</v>
      </c>
      <c r="N7" s="23" t="s">
        <v>43</v>
      </c>
      <c r="O7" s="58"/>
      <c r="P7" s="54"/>
    </row>
    <row r="8" s="2" customFormat="1" ht="132" customHeight="1" spans="1:16">
      <c r="A8" s="21">
        <v>3</v>
      </c>
      <c r="B8" s="23" t="s">
        <v>40</v>
      </c>
      <c r="C8" s="26" t="s">
        <v>45</v>
      </c>
      <c r="D8" s="23" t="s">
        <v>42</v>
      </c>
      <c r="E8" s="24">
        <v>6</v>
      </c>
      <c r="F8" s="27">
        <v>846.674</v>
      </c>
      <c r="G8" s="28">
        <v>29177.172</v>
      </c>
      <c r="H8" s="27">
        <v>87.5340000000018</v>
      </c>
      <c r="I8" s="23">
        <v>101.669</v>
      </c>
      <c r="J8" s="55">
        <f t="shared" si="0"/>
        <v>3927.69637</v>
      </c>
      <c r="K8" s="56">
        <f t="shared" si="1"/>
        <v>34140.75</v>
      </c>
      <c r="L8" s="56">
        <f t="shared" si="2"/>
        <v>30213.049</v>
      </c>
      <c r="M8" s="57">
        <f t="shared" si="3"/>
        <v>204844.5</v>
      </c>
      <c r="N8" s="23" t="s">
        <v>43</v>
      </c>
      <c r="O8" s="58"/>
      <c r="P8" s="54"/>
    </row>
    <row r="9" s="2" customFormat="1" ht="111" customHeight="1" spans="1:16">
      <c r="A9" s="21">
        <v>4</v>
      </c>
      <c r="B9" s="23" t="s">
        <v>46</v>
      </c>
      <c r="C9" s="22" t="s">
        <v>47</v>
      </c>
      <c r="D9" s="23" t="s">
        <v>48</v>
      </c>
      <c r="E9" s="24">
        <v>1</v>
      </c>
      <c r="F9" s="25">
        <v>2500</v>
      </c>
      <c r="G9" s="29">
        <v>5400</v>
      </c>
      <c r="H9" s="27">
        <v>1700</v>
      </c>
      <c r="I9" s="23">
        <v>500</v>
      </c>
      <c r="J9" s="55">
        <f t="shared" si="0"/>
        <v>1313</v>
      </c>
      <c r="K9" s="56">
        <f t="shared" si="1"/>
        <v>11413</v>
      </c>
      <c r="L9" s="56">
        <f t="shared" si="2"/>
        <v>10100</v>
      </c>
      <c r="M9" s="57">
        <f t="shared" si="3"/>
        <v>11413</v>
      </c>
      <c r="N9" s="23"/>
      <c r="O9" s="58"/>
      <c r="P9" s="54"/>
    </row>
    <row r="10" s="2" customFormat="1" ht="111" customHeight="1" spans="1:16">
      <c r="A10" s="21">
        <v>5</v>
      </c>
      <c r="B10" s="23" t="s">
        <v>49</v>
      </c>
      <c r="C10" s="22" t="s">
        <v>50</v>
      </c>
      <c r="D10" s="23" t="s">
        <v>48</v>
      </c>
      <c r="E10" s="24">
        <v>1</v>
      </c>
      <c r="F10" s="25">
        <v>3600</v>
      </c>
      <c r="G10" s="29">
        <v>9800</v>
      </c>
      <c r="H10" s="27">
        <v>5400</v>
      </c>
      <c r="I10" s="23">
        <v>2200</v>
      </c>
      <c r="J10" s="55">
        <f t="shared" si="0"/>
        <v>2730</v>
      </c>
      <c r="K10" s="56">
        <f t="shared" si="1"/>
        <v>23730</v>
      </c>
      <c r="L10" s="56">
        <f t="shared" si="2"/>
        <v>21000</v>
      </c>
      <c r="M10" s="57">
        <f t="shared" si="3"/>
        <v>23730</v>
      </c>
      <c r="N10" s="23"/>
      <c r="O10" s="58"/>
      <c r="P10" s="54"/>
    </row>
    <row r="11" s="2" customFormat="1" ht="93" customHeight="1" spans="1:16">
      <c r="A11" s="21">
        <v>6</v>
      </c>
      <c r="B11" s="23" t="s">
        <v>51</v>
      </c>
      <c r="C11" s="26" t="s">
        <v>52</v>
      </c>
      <c r="D11" s="23" t="s">
        <v>42</v>
      </c>
      <c r="E11" s="24">
        <v>4</v>
      </c>
      <c r="F11" s="27">
        <v>134.635</v>
      </c>
      <c r="G11" s="28">
        <v>1518.264</v>
      </c>
      <c r="H11" s="27">
        <v>64.4129999999999</v>
      </c>
      <c r="I11" s="23">
        <v>38.107</v>
      </c>
      <c r="J11" s="55">
        <f t="shared" si="0"/>
        <v>228.20447</v>
      </c>
      <c r="K11" s="56">
        <f t="shared" si="1"/>
        <v>1983.62</v>
      </c>
      <c r="L11" s="56">
        <f t="shared" si="2"/>
        <v>1755.419</v>
      </c>
      <c r="M11" s="57">
        <f t="shared" si="3"/>
        <v>7934.48</v>
      </c>
      <c r="N11" s="23" t="s">
        <v>43</v>
      </c>
      <c r="O11" s="58"/>
      <c r="P11" s="54"/>
    </row>
    <row r="12" s="2" customFormat="1" ht="78.95" customHeight="1" spans="1:16">
      <c r="A12" s="21">
        <v>7</v>
      </c>
      <c r="B12" s="23" t="s">
        <v>51</v>
      </c>
      <c r="C12" s="26" t="s">
        <v>53</v>
      </c>
      <c r="D12" s="23" t="s">
        <v>42</v>
      </c>
      <c r="E12" s="24">
        <v>6</v>
      </c>
      <c r="F12" s="27">
        <v>134.635</v>
      </c>
      <c r="G12" s="28">
        <v>1598.454</v>
      </c>
      <c r="H12" s="27">
        <v>64.4129999999999</v>
      </c>
      <c r="I12" s="23">
        <v>38.107</v>
      </c>
      <c r="J12" s="55">
        <f t="shared" si="0"/>
        <v>238.62917</v>
      </c>
      <c r="K12" s="56">
        <f t="shared" si="1"/>
        <v>2074.24</v>
      </c>
      <c r="L12" s="56">
        <f t="shared" si="2"/>
        <v>1835.609</v>
      </c>
      <c r="M12" s="57">
        <f t="shared" si="3"/>
        <v>12445.44</v>
      </c>
      <c r="N12" s="23" t="s">
        <v>43</v>
      </c>
      <c r="O12" s="58"/>
      <c r="P12" s="54"/>
    </row>
    <row r="13" s="2" customFormat="1" ht="84" customHeight="1" spans="1:16">
      <c r="A13" s="21">
        <v>8</v>
      </c>
      <c r="B13" s="23" t="s">
        <v>51</v>
      </c>
      <c r="C13" s="26" t="s">
        <v>54</v>
      </c>
      <c r="D13" s="23" t="s">
        <v>42</v>
      </c>
      <c r="E13" s="24">
        <v>4</v>
      </c>
      <c r="F13" s="27">
        <v>134.635</v>
      </c>
      <c r="G13" s="28">
        <v>1623.402</v>
      </c>
      <c r="H13" s="27">
        <v>64.4129999999999</v>
      </c>
      <c r="I13" s="23">
        <v>38.107</v>
      </c>
      <c r="J13" s="55">
        <f t="shared" si="0"/>
        <v>241.87241</v>
      </c>
      <c r="K13" s="56">
        <f t="shared" si="1"/>
        <v>2102.43</v>
      </c>
      <c r="L13" s="56">
        <f t="shared" si="2"/>
        <v>1860.557</v>
      </c>
      <c r="M13" s="57">
        <f t="shared" si="3"/>
        <v>8409.72</v>
      </c>
      <c r="N13" s="23" t="s">
        <v>43</v>
      </c>
      <c r="O13" s="58"/>
      <c r="P13" s="54"/>
    </row>
    <row r="14" s="2" customFormat="1" ht="89.1" customHeight="1" spans="1:16">
      <c r="A14" s="21">
        <v>9</v>
      </c>
      <c r="B14" s="23" t="s">
        <v>51</v>
      </c>
      <c r="C14" s="26" t="s">
        <v>55</v>
      </c>
      <c r="D14" s="23" t="s">
        <v>42</v>
      </c>
      <c r="E14" s="24">
        <v>1</v>
      </c>
      <c r="F14" s="27">
        <v>134.635</v>
      </c>
      <c r="G14" s="28">
        <v>1639.44</v>
      </c>
      <c r="H14" s="27">
        <v>64.4130000000002</v>
      </c>
      <c r="I14" s="23">
        <v>38.107</v>
      </c>
      <c r="J14" s="55">
        <f t="shared" si="0"/>
        <v>243.95735</v>
      </c>
      <c r="K14" s="56">
        <f t="shared" si="1"/>
        <v>2120.55</v>
      </c>
      <c r="L14" s="56">
        <f t="shared" si="2"/>
        <v>1876.595</v>
      </c>
      <c r="M14" s="57">
        <f t="shared" si="3"/>
        <v>2120.55</v>
      </c>
      <c r="N14" s="23" t="s">
        <v>43</v>
      </c>
      <c r="O14" s="58"/>
      <c r="P14" s="54"/>
    </row>
    <row r="15" s="2" customFormat="1" ht="104.1" customHeight="1" spans="1:16">
      <c r="A15" s="21">
        <v>10</v>
      </c>
      <c r="B15" s="23" t="s">
        <v>51</v>
      </c>
      <c r="C15" s="26" t="s">
        <v>56</v>
      </c>
      <c r="D15" s="23" t="s">
        <v>42</v>
      </c>
      <c r="E15" s="24">
        <v>2</v>
      </c>
      <c r="F15" s="27">
        <v>134.635</v>
      </c>
      <c r="G15" s="28">
        <v>1686.663</v>
      </c>
      <c r="H15" s="27">
        <v>64.4129999999997</v>
      </c>
      <c r="I15" s="23">
        <v>38.107</v>
      </c>
      <c r="J15" s="55">
        <f t="shared" si="0"/>
        <v>250.09634</v>
      </c>
      <c r="K15" s="56">
        <f t="shared" si="1"/>
        <v>2173.91</v>
      </c>
      <c r="L15" s="56">
        <f t="shared" si="2"/>
        <v>1923.818</v>
      </c>
      <c r="M15" s="57">
        <f t="shared" si="3"/>
        <v>4347.82</v>
      </c>
      <c r="N15" s="23" t="s">
        <v>43</v>
      </c>
      <c r="O15" s="58"/>
      <c r="P15" s="54"/>
    </row>
    <row r="16" s="2" customFormat="1" ht="104.1" customHeight="1" spans="1:16">
      <c r="A16" s="21">
        <v>11</v>
      </c>
      <c r="B16" s="23" t="s">
        <v>51</v>
      </c>
      <c r="C16" s="26" t="s">
        <v>57</v>
      </c>
      <c r="D16" s="23" t="s">
        <v>42</v>
      </c>
      <c r="E16" s="24">
        <v>6</v>
      </c>
      <c r="F16" s="27">
        <v>134.635</v>
      </c>
      <c r="G16" s="28">
        <v>1847.043</v>
      </c>
      <c r="H16" s="27">
        <v>64.4129999999997</v>
      </c>
      <c r="I16" s="23">
        <v>38.107</v>
      </c>
      <c r="J16" s="55">
        <f t="shared" si="0"/>
        <v>270.94574</v>
      </c>
      <c r="K16" s="56">
        <f t="shared" si="1"/>
        <v>2355.14</v>
      </c>
      <c r="L16" s="56">
        <f t="shared" si="2"/>
        <v>2084.198</v>
      </c>
      <c r="M16" s="57">
        <f t="shared" si="3"/>
        <v>14130.84</v>
      </c>
      <c r="N16" s="23" t="s">
        <v>43</v>
      </c>
      <c r="O16" s="58"/>
      <c r="P16" s="54"/>
    </row>
    <row r="17" s="2" customFormat="1" ht="104.1" customHeight="1" spans="1:16">
      <c r="A17" s="21">
        <v>12</v>
      </c>
      <c r="B17" s="23" t="s">
        <v>51</v>
      </c>
      <c r="C17" s="26" t="s">
        <v>58</v>
      </c>
      <c r="D17" s="23" t="s">
        <v>42</v>
      </c>
      <c r="E17" s="24">
        <v>5</v>
      </c>
      <c r="F17" s="27">
        <v>134.635</v>
      </c>
      <c r="G17" s="28">
        <v>1863.081</v>
      </c>
      <c r="H17" s="27">
        <v>64.4130000000002</v>
      </c>
      <c r="I17" s="23">
        <v>38.107</v>
      </c>
      <c r="J17" s="55">
        <f t="shared" si="0"/>
        <v>273.03068</v>
      </c>
      <c r="K17" s="56">
        <f t="shared" si="1"/>
        <v>2373.27</v>
      </c>
      <c r="L17" s="56">
        <f t="shared" si="2"/>
        <v>2100.236</v>
      </c>
      <c r="M17" s="57">
        <f t="shared" si="3"/>
        <v>11866.35</v>
      </c>
      <c r="N17" s="23" t="s">
        <v>43</v>
      </c>
      <c r="O17" s="58"/>
      <c r="P17" s="54"/>
    </row>
    <row r="18" s="2" customFormat="1" ht="66.6" customHeight="1" spans="1:16">
      <c r="A18" s="21">
        <v>13</v>
      </c>
      <c r="B18" s="23" t="s">
        <v>51</v>
      </c>
      <c r="C18" s="26" t="s">
        <v>59</v>
      </c>
      <c r="D18" s="23" t="s">
        <v>42</v>
      </c>
      <c r="E18" s="24">
        <v>8</v>
      </c>
      <c r="F18" s="27">
        <v>134.635</v>
      </c>
      <c r="G18" s="28">
        <v>1886.247</v>
      </c>
      <c r="H18" s="27">
        <v>64.4130000000002</v>
      </c>
      <c r="I18" s="23">
        <v>38.107</v>
      </c>
      <c r="J18" s="55">
        <f t="shared" si="0"/>
        <v>276.04226</v>
      </c>
      <c r="K18" s="56">
        <f t="shared" si="1"/>
        <v>2399.44</v>
      </c>
      <c r="L18" s="56">
        <f t="shared" si="2"/>
        <v>2123.402</v>
      </c>
      <c r="M18" s="57">
        <f t="shared" si="3"/>
        <v>19195.52</v>
      </c>
      <c r="N18" s="23" t="s">
        <v>43</v>
      </c>
      <c r="O18" s="58"/>
      <c r="P18" s="54"/>
    </row>
    <row r="19" s="2" customFormat="1" ht="87.6" customHeight="1" spans="1:16">
      <c r="A19" s="21">
        <v>14</v>
      </c>
      <c r="B19" s="23" t="s">
        <v>51</v>
      </c>
      <c r="C19" s="26" t="s">
        <v>60</v>
      </c>
      <c r="D19" s="23" t="s">
        <v>42</v>
      </c>
      <c r="E19" s="24">
        <v>18</v>
      </c>
      <c r="F19" s="27">
        <v>134.635</v>
      </c>
      <c r="G19" s="28">
        <v>1982.475</v>
      </c>
      <c r="H19" s="27">
        <v>64.4130000000002</v>
      </c>
      <c r="I19" s="23">
        <v>38.107</v>
      </c>
      <c r="J19" s="55">
        <f t="shared" si="0"/>
        <v>288.5519</v>
      </c>
      <c r="K19" s="56">
        <f t="shared" si="1"/>
        <v>2508.18</v>
      </c>
      <c r="L19" s="56">
        <f t="shared" si="2"/>
        <v>2219.63</v>
      </c>
      <c r="M19" s="57">
        <f t="shared" si="3"/>
        <v>45147.24</v>
      </c>
      <c r="N19" s="23" t="s">
        <v>43</v>
      </c>
      <c r="O19" s="58"/>
      <c r="P19" s="54"/>
    </row>
    <row r="20" s="2" customFormat="1" ht="78.6" customHeight="1" spans="1:16">
      <c r="A20" s="21">
        <v>15</v>
      </c>
      <c r="B20" s="23" t="s">
        <v>51</v>
      </c>
      <c r="C20" s="26" t="s">
        <v>61</v>
      </c>
      <c r="D20" s="23" t="s">
        <v>42</v>
      </c>
      <c r="E20" s="24">
        <v>20</v>
      </c>
      <c r="F20" s="27">
        <v>134.635</v>
      </c>
      <c r="G20" s="28">
        <v>2013.66</v>
      </c>
      <c r="H20" s="27">
        <v>64.4130000000002</v>
      </c>
      <c r="I20" s="23">
        <v>38.107</v>
      </c>
      <c r="J20" s="55">
        <f t="shared" si="0"/>
        <v>292.60595</v>
      </c>
      <c r="K20" s="56">
        <f t="shared" si="1"/>
        <v>2543.42</v>
      </c>
      <c r="L20" s="56">
        <f t="shared" si="2"/>
        <v>2250.815</v>
      </c>
      <c r="M20" s="57">
        <f t="shared" si="3"/>
        <v>50868.4</v>
      </c>
      <c r="N20" s="23" t="s">
        <v>43</v>
      </c>
      <c r="O20" s="58"/>
      <c r="P20" s="54"/>
    </row>
    <row r="21" s="2" customFormat="1" ht="87.95" customHeight="1" spans="1:16">
      <c r="A21" s="21">
        <v>16</v>
      </c>
      <c r="B21" s="23" t="s">
        <v>51</v>
      </c>
      <c r="C21" s="26" t="s">
        <v>62</v>
      </c>
      <c r="D21" s="23" t="s">
        <v>42</v>
      </c>
      <c r="E21" s="24">
        <v>22</v>
      </c>
      <c r="F21" s="27">
        <v>134.635</v>
      </c>
      <c r="G21" s="28">
        <v>2054.646</v>
      </c>
      <c r="H21" s="27">
        <v>64.4130000000002</v>
      </c>
      <c r="I21" s="23">
        <v>38.107</v>
      </c>
      <c r="J21" s="55">
        <f t="shared" si="0"/>
        <v>297.93413</v>
      </c>
      <c r="K21" s="56">
        <f t="shared" si="1"/>
        <v>2589.74</v>
      </c>
      <c r="L21" s="56">
        <f t="shared" si="2"/>
        <v>2291.801</v>
      </c>
      <c r="M21" s="57">
        <f t="shared" si="3"/>
        <v>56974.28</v>
      </c>
      <c r="N21" s="23" t="s">
        <v>43</v>
      </c>
      <c r="O21" s="58"/>
      <c r="P21" s="54"/>
    </row>
    <row r="22" s="2" customFormat="1" ht="97.5" customHeight="1" spans="1:16">
      <c r="A22" s="21">
        <v>17</v>
      </c>
      <c r="B22" s="23" t="s">
        <v>63</v>
      </c>
      <c r="C22" s="26" t="s">
        <v>64</v>
      </c>
      <c r="D22" s="23" t="s">
        <v>42</v>
      </c>
      <c r="E22" s="24">
        <v>2</v>
      </c>
      <c r="F22" s="27">
        <v>134.635</v>
      </c>
      <c r="G22" s="28">
        <v>2408.94</v>
      </c>
      <c r="H22" s="27">
        <v>64.4130000000002</v>
      </c>
      <c r="I22" s="23">
        <v>38.107</v>
      </c>
      <c r="J22" s="55">
        <f t="shared" si="0"/>
        <v>343.99235</v>
      </c>
      <c r="K22" s="56">
        <f t="shared" si="1"/>
        <v>2990.09</v>
      </c>
      <c r="L22" s="56">
        <f t="shared" si="2"/>
        <v>2646.095</v>
      </c>
      <c r="M22" s="57">
        <f t="shared" si="3"/>
        <v>5980.18</v>
      </c>
      <c r="N22" s="23" t="s">
        <v>43</v>
      </c>
      <c r="O22" s="58"/>
      <c r="P22" s="54"/>
    </row>
    <row r="23" s="2" customFormat="1" ht="48" customHeight="1" spans="1:16">
      <c r="A23" s="21">
        <v>18</v>
      </c>
      <c r="B23" s="30" t="s">
        <v>65</v>
      </c>
      <c r="C23" s="31" t="s">
        <v>66</v>
      </c>
      <c r="D23" s="32" t="s">
        <v>67</v>
      </c>
      <c r="E23" s="33">
        <v>96</v>
      </c>
      <c r="F23" s="27">
        <v>23.353</v>
      </c>
      <c r="G23" s="28">
        <v>212.85</v>
      </c>
      <c r="H23" s="27">
        <v>10.35</v>
      </c>
      <c r="I23" s="59">
        <v>6.05</v>
      </c>
      <c r="J23" s="55">
        <f t="shared" si="0"/>
        <v>32.83839</v>
      </c>
      <c r="K23" s="56">
        <f t="shared" si="1"/>
        <v>285.44</v>
      </c>
      <c r="L23" s="56">
        <f t="shared" si="2"/>
        <v>252.603</v>
      </c>
      <c r="M23" s="57">
        <f t="shared" si="3"/>
        <v>27402.24</v>
      </c>
      <c r="N23" s="23" t="s">
        <v>43</v>
      </c>
      <c r="O23" s="58"/>
      <c r="P23" s="54"/>
    </row>
    <row r="24" s="2" customFormat="1" ht="75" customHeight="1" spans="1:16">
      <c r="A24" s="21">
        <v>19</v>
      </c>
      <c r="B24" s="30" t="s">
        <v>68</v>
      </c>
      <c r="C24" s="31" t="s">
        <v>161</v>
      </c>
      <c r="D24" s="32" t="s">
        <v>70</v>
      </c>
      <c r="E24" s="24">
        <v>80</v>
      </c>
      <c r="F24" s="27">
        <v>10.611</v>
      </c>
      <c r="G24" s="28">
        <v>45.909</v>
      </c>
      <c r="H24" s="27">
        <v>8.037</v>
      </c>
      <c r="I24" s="23">
        <v>3.582</v>
      </c>
      <c r="J24" s="55">
        <f t="shared" si="0"/>
        <v>8.85807</v>
      </c>
      <c r="K24" s="56">
        <f t="shared" si="1"/>
        <v>77</v>
      </c>
      <c r="L24" s="56">
        <f t="shared" si="2"/>
        <v>68.139</v>
      </c>
      <c r="M24" s="57">
        <f t="shared" si="3"/>
        <v>6160</v>
      </c>
      <c r="N24" s="23"/>
      <c r="O24" s="58"/>
      <c r="P24" s="54"/>
    </row>
    <row r="25" s="2" customFormat="1" ht="72" customHeight="1" spans="1:16">
      <c r="A25" s="21">
        <v>22</v>
      </c>
      <c r="B25" s="30" t="s">
        <v>71</v>
      </c>
      <c r="C25" s="34" t="s">
        <v>72</v>
      </c>
      <c r="D25" s="32" t="s">
        <v>73</v>
      </c>
      <c r="E25" s="24">
        <v>300</v>
      </c>
      <c r="F25" s="27">
        <v>9.585</v>
      </c>
      <c r="G25" s="29">
        <v>0</v>
      </c>
      <c r="H25" s="27">
        <v>7.623</v>
      </c>
      <c r="I25" s="23">
        <v>2.501</v>
      </c>
      <c r="J25" s="55">
        <f t="shared" ref="J25:J67" si="4">(F25+G25+H25+I25)*0.13</f>
        <v>2.56217</v>
      </c>
      <c r="K25" s="56">
        <f t="shared" ref="K25:K67" si="5">ROUND(SUM(F25:J25),2)</f>
        <v>22.27</v>
      </c>
      <c r="L25" s="56">
        <f t="shared" ref="L25:L68" si="6">F25+G25+H25+I25</f>
        <v>19.709</v>
      </c>
      <c r="M25" s="57">
        <f t="shared" ref="M25:M68" si="7">K25*E25</f>
        <v>6681</v>
      </c>
      <c r="N25" s="23"/>
      <c r="O25" s="58"/>
      <c r="P25" s="54"/>
    </row>
    <row r="26" s="2" customFormat="1" ht="33" customHeight="1" spans="1:16">
      <c r="A26" s="21">
        <v>23</v>
      </c>
      <c r="B26" s="30" t="s">
        <v>74</v>
      </c>
      <c r="C26" s="35" t="s">
        <v>75</v>
      </c>
      <c r="D26" s="32" t="s">
        <v>70</v>
      </c>
      <c r="E26" s="24">
        <v>5</v>
      </c>
      <c r="F26" s="27">
        <v>221.301</v>
      </c>
      <c r="G26" s="29">
        <v>0</v>
      </c>
      <c r="H26" s="27">
        <v>117.954</v>
      </c>
      <c r="I26" s="23">
        <v>74.745</v>
      </c>
      <c r="J26" s="55">
        <f t="shared" si="4"/>
        <v>53.82</v>
      </c>
      <c r="K26" s="56">
        <f t="shared" si="5"/>
        <v>467.82</v>
      </c>
      <c r="L26" s="56">
        <f t="shared" si="6"/>
        <v>414</v>
      </c>
      <c r="M26" s="57">
        <f t="shared" si="7"/>
        <v>2339.1</v>
      </c>
      <c r="N26" s="23"/>
      <c r="O26" s="58"/>
      <c r="P26" s="54"/>
    </row>
    <row r="27" ht="57" customHeight="1" spans="1:16">
      <c r="A27" s="21">
        <v>24</v>
      </c>
      <c r="B27" s="23" t="s">
        <v>76</v>
      </c>
      <c r="C27" s="22" t="s">
        <v>77</v>
      </c>
      <c r="D27" s="23" t="s">
        <v>67</v>
      </c>
      <c r="E27" s="24">
        <v>10</v>
      </c>
      <c r="F27" s="27">
        <v>200.475</v>
      </c>
      <c r="G27" s="28">
        <v>300</v>
      </c>
      <c r="H27" s="27">
        <v>149.256</v>
      </c>
      <c r="I27" s="23">
        <v>60.016</v>
      </c>
      <c r="J27" s="55">
        <f t="shared" si="4"/>
        <v>92.26711</v>
      </c>
      <c r="K27" s="56">
        <f t="shared" si="5"/>
        <v>802.01</v>
      </c>
      <c r="L27" s="56">
        <f t="shared" si="6"/>
        <v>709.747</v>
      </c>
      <c r="M27" s="57">
        <f t="shared" si="7"/>
        <v>8020.1</v>
      </c>
      <c r="N27" s="51"/>
      <c r="O27" s="53"/>
      <c r="P27" s="54"/>
    </row>
    <row r="28" ht="38.1" customHeight="1" spans="1:16">
      <c r="A28" s="21">
        <v>25</v>
      </c>
      <c r="B28" s="23" t="s">
        <v>78</v>
      </c>
      <c r="C28" s="22" t="s">
        <v>79</v>
      </c>
      <c r="D28" s="23" t="s">
        <v>80</v>
      </c>
      <c r="E28" s="24">
        <v>4</v>
      </c>
      <c r="F28" s="27">
        <v>17.999</v>
      </c>
      <c r="G28" s="28">
        <v>53</v>
      </c>
      <c r="H28" s="27">
        <v>7.28999999999999</v>
      </c>
      <c r="I28" s="23">
        <v>10.071</v>
      </c>
      <c r="J28" s="55">
        <f t="shared" si="4"/>
        <v>11.4868</v>
      </c>
      <c r="K28" s="56">
        <f t="shared" si="5"/>
        <v>99.85</v>
      </c>
      <c r="L28" s="56">
        <f t="shared" si="6"/>
        <v>88.36</v>
      </c>
      <c r="M28" s="57">
        <f t="shared" si="7"/>
        <v>399.4</v>
      </c>
      <c r="N28" s="51"/>
      <c r="O28" s="53"/>
      <c r="P28" s="54"/>
    </row>
    <row r="29" ht="38.1" customHeight="1" spans="1:16">
      <c r="A29" s="21">
        <v>26</v>
      </c>
      <c r="B29" s="23" t="s">
        <v>81</v>
      </c>
      <c r="C29" s="22" t="s">
        <v>162</v>
      </c>
      <c r="D29" s="23" t="s">
        <v>80</v>
      </c>
      <c r="E29" s="24">
        <v>6</v>
      </c>
      <c r="F29" s="27">
        <v>71.739</v>
      </c>
      <c r="G29" s="28">
        <v>160</v>
      </c>
      <c r="H29" s="27">
        <v>13.563</v>
      </c>
      <c r="I29" s="23">
        <v>26.082</v>
      </c>
      <c r="J29" s="55">
        <f t="shared" si="4"/>
        <v>35.27992</v>
      </c>
      <c r="K29" s="56">
        <f t="shared" si="5"/>
        <v>306.66</v>
      </c>
      <c r="L29" s="56">
        <f t="shared" si="6"/>
        <v>271.384</v>
      </c>
      <c r="M29" s="57">
        <f t="shared" si="7"/>
        <v>1839.96</v>
      </c>
      <c r="N29" s="51"/>
      <c r="O29" s="53"/>
      <c r="P29" s="54"/>
    </row>
    <row r="30" ht="87" customHeight="1" spans="1:16">
      <c r="A30" s="21">
        <v>27</v>
      </c>
      <c r="B30" s="30" t="s">
        <v>83</v>
      </c>
      <c r="C30" s="35" t="s">
        <v>84</v>
      </c>
      <c r="D30" s="32" t="s">
        <v>85</v>
      </c>
      <c r="E30" s="24">
        <v>140.6</v>
      </c>
      <c r="F30" s="27">
        <v>5.363</v>
      </c>
      <c r="G30" s="28">
        <v>2.7</v>
      </c>
      <c r="H30" s="27">
        <v>0.207</v>
      </c>
      <c r="I30" s="23">
        <v>1.98</v>
      </c>
      <c r="J30" s="55">
        <f t="shared" si="4"/>
        <v>1.3325</v>
      </c>
      <c r="K30" s="56">
        <f t="shared" si="5"/>
        <v>11.58</v>
      </c>
      <c r="L30" s="56">
        <f t="shared" si="6"/>
        <v>10.25</v>
      </c>
      <c r="M30" s="57">
        <f t="shared" si="7"/>
        <v>1628.148</v>
      </c>
      <c r="N30" s="51" t="s">
        <v>163</v>
      </c>
      <c r="O30" s="53"/>
      <c r="P30" s="54"/>
    </row>
    <row r="31" ht="69" customHeight="1" spans="1:16">
      <c r="A31" s="21">
        <v>28</v>
      </c>
      <c r="B31" s="30" t="s">
        <v>83</v>
      </c>
      <c r="C31" s="35" t="s">
        <v>86</v>
      </c>
      <c r="D31" s="32" t="s">
        <v>85</v>
      </c>
      <c r="E31" s="24">
        <v>443.5</v>
      </c>
      <c r="F31" s="27">
        <v>5.363</v>
      </c>
      <c r="G31" s="28">
        <v>8.1</v>
      </c>
      <c r="H31" s="27">
        <v>0.207</v>
      </c>
      <c r="I31" s="23">
        <v>1.98</v>
      </c>
      <c r="J31" s="55">
        <f t="shared" si="4"/>
        <v>2.0345</v>
      </c>
      <c r="K31" s="56">
        <f t="shared" si="5"/>
        <v>17.68</v>
      </c>
      <c r="L31" s="56">
        <f t="shared" si="6"/>
        <v>15.65</v>
      </c>
      <c r="M31" s="57">
        <f t="shared" si="7"/>
        <v>7841.08</v>
      </c>
      <c r="N31" s="51" t="s">
        <v>163</v>
      </c>
      <c r="O31" s="53"/>
      <c r="P31" s="54"/>
    </row>
    <row r="32" ht="57" customHeight="1" spans="1:16">
      <c r="A32" s="21">
        <v>29</v>
      </c>
      <c r="B32" s="30" t="s">
        <v>83</v>
      </c>
      <c r="C32" s="35" t="s">
        <v>87</v>
      </c>
      <c r="D32" s="32" t="s">
        <v>85</v>
      </c>
      <c r="E32" s="24">
        <v>133.9</v>
      </c>
      <c r="F32" s="27">
        <v>5.363</v>
      </c>
      <c r="G32" s="28">
        <v>14.4</v>
      </c>
      <c r="H32" s="27">
        <v>0.207</v>
      </c>
      <c r="I32" s="23">
        <v>1.98</v>
      </c>
      <c r="J32" s="55">
        <f t="shared" si="4"/>
        <v>2.8535</v>
      </c>
      <c r="K32" s="56">
        <f t="shared" si="5"/>
        <v>24.8</v>
      </c>
      <c r="L32" s="56">
        <f t="shared" si="6"/>
        <v>21.95</v>
      </c>
      <c r="M32" s="57">
        <f t="shared" si="7"/>
        <v>3320.72</v>
      </c>
      <c r="N32" s="51" t="s">
        <v>163</v>
      </c>
      <c r="O32" s="53"/>
      <c r="P32" s="54"/>
    </row>
    <row r="33" ht="57" customHeight="1" spans="1:16">
      <c r="A33" s="21">
        <v>30</v>
      </c>
      <c r="B33" s="30" t="s">
        <v>83</v>
      </c>
      <c r="C33" s="35" t="s">
        <v>88</v>
      </c>
      <c r="D33" s="32" t="s">
        <v>85</v>
      </c>
      <c r="E33" s="24">
        <v>340.2</v>
      </c>
      <c r="F33" s="27">
        <v>5.363</v>
      </c>
      <c r="G33" s="28">
        <v>26.1</v>
      </c>
      <c r="H33" s="27">
        <v>0.207</v>
      </c>
      <c r="I33" s="23">
        <v>1.98</v>
      </c>
      <c r="J33" s="55">
        <f t="shared" si="4"/>
        <v>4.3745</v>
      </c>
      <c r="K33" s="56">
        <f t="shared" si="5"/>
        <v>38.02</v>
      </c>
      <c r="L33" s="56">
        <f t="shared" si="6"/>
        <v>33.65</v>
      </c>
      <c r="M33" s="57">
        <f t="shared" si="7"/>
        <v>12934.404</v>
      </c>
      <c r="N33" s="51" t="s">
        <v>163</v>
      </c>
      <c r="O33" s="53"/>
      <c r="P33" s="54"/>
    </row>
    <row r="34" ht="57" customHeight="1" spans="1:16">
      <c r="A34" s="21">
        <v>31</v>
      </c>
      <c r="B34" s="30" t="s">
        <v>83</v>
      </c>
      <c r="C34" s="35" t="s">
        <v>89</v>
      </c>
      <c r="D34" s="32" t="s">
        <v>85</v>
      </c>
      <c r="E34" s="24">
        <v>111.6</v>
      </c>
      <c r="F34" s="27">
        <v>5.363</v>
      </c>
      <c r="G34" s="28">
        <v>34.2</v>
      </c>
      <c r="H34" s="27">
        <v>0.206999999999997</v>
      </c>
      <c r="I34" s="23">
        <v>1.98</v>
      </c>
      <c r="J34" s="55">
        <f t="shared" si="4"/>
        <v>5.4275</v>
      </c>
      <c r="K34" s="56">
        <f t="shared" si="5"/>
        <v>47.18</v>
      </c>
      <c r="L34" s="56">
        <f t="shared" si="6"/>
        <v>41.75</v>
      </c>
      <c r="M34" s="57">
        <f t="shared" si="7"/>
        <v>5265.288</v>
      </c>
      <c r="N34" s="51" t="s">
        <v>163</v>
      </c>
      <c r="O34" s="53"/>
      <c r="P34" s="54"/>
    </row>
    <row r="35" ht="57" customHeight="1" spans="1:16">
      <c r="A35" s="21">
        <v>32</v>
      </c>
      <c r="B35" s="30" t="s">
        <v>83</v>
      </c>
      <c r="C35" s="35" t="s">
        <v>90</v>
      </c>
      <c r="D35" s="32" t="s">
        <v>85</v>
      </c>
      <c r="E35" s="24">
        <v>66.9</v>
      </c>
      <c r="F35" s="27">
        <v>7.451</v>
      </c>
      <c r="G35" s="28">
        <v>38.7</v>
      </c>
      <c r="H35" s="27">
        <v>0.278999999999996</v>
      </c>
      <c r="I35" s="23">
        <v>2.646</v>
      </c>
      <c r="J35" s="55">
        <f t="shared" si="4"/>
        <v>6.37988</v>
      </c>
      <c r="K35" s="56">
        <f t="shared" si="5"/>
        <v>55.46</v>
      </c>
      <c r="L35" s="56">
        <f t="shared" si="6"/>
        <v>49.076</v>
      </c>
      <c r="M35" s="57">
        <f t="shared" si="7"/>
        <v>3710.274</v>
      </c>
      <c r="N35" s="51" t="s">
        <v>163</v>
      </c>
      <c r="O35" s="53"/>
      <c r="P35" s="54"/>
    </row>
    <row r="36" ht="57" customHeight="1" spans="1:16">
      <c r="A36" s="21">
        <v>33</v>
      </c>
      <c r="B36" s="30" t="s">
        <v>83</v>
      </c>
      <c r="C36" s="35" t="s">
        <v>91</v>
      </c>
      <c r="D36" s="32" t="s">
        <v>85</v>
      </c>
      <c r="E36" s="24">
        <v>72.2</v>
      </c>
      <c r="F36" s="27">
        <v>7.451</v>
      </c>
      <c r="G36" s="28">
        <v>59.4</v>
      </c>
      <c r="H36" s="27">
        <v>0.279000000000002</v>
      </c>
      <c r="I36" s="23">
        <v>2.646</v>
      </c>
      <c r="J36" s="55">
        <f t="shared" si="4"/>
        <v>9.07088</v>
      </c>
      <c r="K36" s="56">
        <f t="shared" si="5"/>
        <v>78.85</v>
      </c>
      <c r="L36" s="56">
        <f t="shared" si="6"/>
        <v>69.776</v>
      </c>
      <c r="M36" s="57">
        <f t="shared" si="7"/>
        <v>5692.97</v>
      </c>
      <c r="N36" s="51" t="s">
        <v>163</v>
      </c>
      <c r="O36" s="53"/>
      <c r="P36" s="54"/>
    </row>
    <row r="37" ht="57" customHeight="1" spans="1:16">
      <c r="A37" s="21">
        <v>34</v>
      </c>
      <c r="B37" s="30" t="s">
        <v>83</v>
      </c>
      <c r="C37" s="35" t="s">
        <v>164</v>
      </c>
      <c r="D37" s="32" t="s">
        <v>85</v>
      </c>
      <c r="E37" s="24">
        <v>52</v>
      </c>
      <c r="F37" s="27">
        <v>7.451</v>
      </c>
      <c r="G37" s="28">
        <v>74.7</v>
      </c>
      <c r="H37" s="27">
        <v>0.279000000000002</v>
      </c>
      <c r="I37" s="23">
        <v>2.646</v>
      </c>
      <c r="J37" s="55">
        <f t="shared" si="4"/>
        <v>11.05988</v>
      </c>
      <c r="K37" s="56">
        <f t="shared" si="5"/>
        <v>96.14</v>
      </c>
      <c r="L37" s="56">
        <f t="shared" si="6"/>
        <v>85.076</v>
      </c>
      <c r="M37" s="57">
        <f t="shared" si="7"/>
        <v>4999.28</v>
      </c>
      <c r="N37" s="51" t="s">
        <v>163</v>
      </c>
      <c r="O37" s="53"/>
      <c r="P37" s="54"/>
    </row>
    <row r="38" ht="57" customHeight="1" spans="1:16">
      <c r="A38" s="21">
        <v>35</v>
      </c>
      <c r="B38" s="30" t="s">
        <v>83</v>
      </c>
      <c r="C38" s="35" t="s">
        <v>93</v>
      </c>
      <c r="D38" s="32" t="s">
        <v>85</v>
      </c>
      <c r="E38" s="24">
        <v>22.7</v>
      </c>
      <c r="F38" s="27">
        <v>9.332</v>
      </c>
      <c r="G38" s="28">
        <v>96.705</v>
      </c>
      <c r="H38" s="27">
        <v>0.422999999999999</v>
      </c>
      <c r="I38" s="23">
        <v>3.24</v>
      </c>
      <c r="J38" s="55">
        <f t="shared" si="4"/>
        <v>14.261</v>
      </c>
      <c r="K38" s="56">
        <f t="shared" si="5"/>
        <v>123.96</v>
      </c>
      <c r="L38" s="56">
        <f t="shared" si="6"/>
        <v>109.7</v>
      </c>
      <c r="M38" s="57">
        <f t="shared" si="7"/>
        <v>2813.892</v>
      </c>
      <c r="N38" s="51" t="s">
        <v>163</v>
      </c>
      <c r="O38" s="53"/>
      <c r="P38" s="54"/>
    </row>
    <row r="39" ht="57" customHeight="1" spans="1:16">
      <c r="A39" s="21">
        <v>37</v>
      </c>
      <c r="B39" s="30" t="s">
        <v>95</v>
      </c>
      <c r="C39" s="35" t="s">
        <v>96</v>
      </c>
      <c r="D39" s="32" t="s">
        <v>67</v>
      </c>
      <c r="E39" s="36">
        <v>3</v>
      </c>
      <c r="F39" s="27">
        <v>51.678</v>
      </c>
      <c r="G39" s="28">
        <v>20.7</v>
      </c>
      <c r="H39" s="27">
        <v>1.503</v>
      </c>
      <c r="I39" s="60">
        <v>11.128</v>
      </c>
      <c r="J39" s="55">
        <f t="shared" si="4"/>
        <v>11.05117</v>
      </c>
      <c r="K39" s="56">
        <f t="shared" si="5"/>
        <v>96.06</v>
      </c>
      <c r="L39" s="56">
        <f t="shared" si="6"/>
        <v>85.009</v>
      </c>
      <c r="M39" s="57">
        <f t="shared" si="7"/>
        <v>288.18</v>
      </c>
      <c r="N39" s="51" t="s">
        <v>165</v>
      </c>
      <c r="O39" s="53"/>
      <c r="P39" s="54"/>
    </row>
    <row r="40" ht="57" customHeight="1" spans="1:16">
      <c r="A40" s="21">
        <v>38</v>
      </c>
      <c r="B40" s="30" t="s">
        <v>95</v>
      </c>
      <c r="C40" s="35" t="s">
        <v>97</v>
      </c>
      <c r="D40" s="32" t="s">
        <v>67</v>
      </c>
      <c r="E40" s="36">
        <v>4</v>
      </c>
      <c r="F40" s="27">
        <v>50.994</v>
      </c>
      <c r="G40" s="28">
        <v>21.6</v>
      </c>
      <c r="H40" s="27">
        <v>1.503</v>
      </c>
      <c r="I40" s="60">
        <v>11.128</v>
      </c>
      <c r="J40" s="55">
        <f t="shared" si="4"/>
        <v>11.07925</v>
      </c>
      <c r="K40" s="56">
        <f t="shared" si="5"/>
        <v>96.3</v>
      </c>
      <c r="L40" s="56">
        <f t="shared" si="6"/>
        <v>85.225</v>
      </c>
      <c r="M40" s="57">
        <f t="shared" si="7"/>
        <v>385.2</v>
      </c>
      <c r="N40" s="51" t="s">
        <v>165</v>
      </c>
      <c r="O40" s="53"/>
      <c r="P40" s="54"/>
    </row>
    <row r="41" ht="57" customHeight="1" spans="1:16">
      <c r="A41" s="21">
        <v>39</v>
      </c>
      <c r="B41" s="30" t="s">
        <v>95</v>
      </c>
      <c r="C41" s="35" t="s">
        <v>98</v>
      </c>
      <c r="D41" s="32" t="s">
        <v>67</v>
      </c>
      <c r="E41" s="36">
        <v>1</v>
      </c>
      <c r="F41" s="27">
        <v>50.31</v>
      </c>
      <c r="G41" s="28">
        <v>22.5</v>
      </c>
      <c r="H41" s="27">
        <v>1.503</v>
      </c>
      <c r="I41" s="60">
        <v>11.128</v>
      </c>
      <c r="J41" s="55">
        <f t="shared" si="4"/>
        <v>11.10733</v>
      </c>
      <c r="K41" s="56">
        <f t="shared" si="5"/>
        <v>96.55</v>
      </c>
      <c r="L41" s="56">
        <f t="shared" si="6"/>
        <v>85.441</v>
      </c>
      <c r="M41" s="57">
        <f t="shared" si="7"/>
        <v>96.55</v>
      </c>
      <c r="N41" s="51" t="s">
        <v>165</v>
      </c>
      <c r="O41" s="53"/>
      <c r="P41" s="54"/>
    </row>
    <row r="42" ht="57" customHeight="1" spans="1:16">
      <c r="A42" s="21">
        <v>40</v>
      </c>
      <c r="B42" s="30" t="s">
        <v>95</v>
      </c>
      <c r="C42" s="35" t="s">
        <v>99</v>
      </c>
      <c r="D42" s="32" t="s">
        <v>67</v>
      </c>
      <c r="E42" s="36">
        <v>4</v>
      </c>
      <c r="F42" s="27">
        <v>49.626</v>
      </c>
      <c r="G42" s="28">
        <v>23.4</v>
      </c>
      <c r="H42" s="27">
        <v>1.494</v>
      </c>
      <c r="I42" s="60">
        <v>11.128</v>
      </c>
      <c r="J42" s="55">
        <f t="shared" si="4"/>
        <v>11.13424</v>
      </c>
      <c r="K42" s="56">
        <f t="shared" si="5"/>
        <v>96.78</v>
      </c>
      <c r="L42" s="56">
        <f t="shared" si="6"/>
        <v>85.648</v>
      </c>
      <c r="M42" s="57">
        <f t="shared" si="7"/>
        <v>387.12</v>
      </c>
      <c r="N42" s="51" t="s">
        <v>165</v>
      </c>
      <c r="O42" s="53"/>
      <c r="P42" s="54"/>
    </row>
    <row r="43" ht="42" customHeight="1" spans="1:16">
      <c r="A43" s="21">
        <v>41</v>
      </c>
      <c r="B43" s="30" t="s">
        <v>95</v>
      </c>
      <c r="C43" s="35" t="s">
        <v>100</v>
      </c>
      <c r="D43" s="32" t="s">
        <v>67</v>
      </c>
      <c r="E43" s="36">
        <v>3</v>
      </c>
      <c r="F43" s="27">
        <v>62.658</v>
      </c>
      <c r="G43" s="28">
        <v>24.3</v>
      </c>
      <c r="H43" s="27">
        <v>1.512</v>
      </c>
      <c r="I43" s="60">
        <v>11.128</v>
      </c>
      <c r="J43" s="55">
        <f t="shared" si="4"/>
        <v>12.94774</v>
      </c>
      <c r="K43" s="56">
        <f t="shared" si="5"/>
        <v>112.55</v>
      </c>
      <c r="L43" s="56">
        <f t="shared" si="6"/>
        <v>99.598</v>
      </c>
      <c r="M43" s="57">
        <f t="shared" si="7"/>
        <v>337.65</v>
      </c>
      <c r="N43" s="51" t="s">
        <v>165</v>
      </c>
      <c r="O43" s="53"/>
      <c r="P43" s="54"/>
    </row>
    <row r="44" ht="57" customHeight="1" spans="1:16">
      <c r="A44" s="21">
        <v>42</v>
      </c>
      <c r="B44" s="30" t="s">
        <v>95</v>
      </c>
      <c r="C44" s="35" t="s">
        <v>101</v>
      </c>
      <c r="D44" s="32" t="s">
        <v>67</v>
      </c>
      <c r="E44" s="36">
        <v>4</v>
      </c>
      <c r="F44" s="27">
        <v>61.281</v>
      </c>
      <c r="G44" s="28">
        <v>26.1</v>
      </c>
      <c r="H44" s="27">
        <v>1.503</v>
      </c>
      <c r="I44" s="60">
        <v>11.128</v>
      </c>
      <c r="J44" s="55">
        <f t="shared" si="4"/>
        <v>13.00156</v>
      </c>
      <c r="K44" s="56">
        <f t="shared" si="5"/>
        <v>113.01</v>
      </c>
      <c r="L44" s="56">
        <f t="shared" si="6"/>
        <v>100.012</v>
      </c>
      <c r="M44" s="57">
        <f t="shared" si="7"/>
        <v>452.04</v>
      </c>
      <c r="N44" s="51" t="s">
        <v>165</v>
      </c>
      <c r="O44" s="53"/>
      <c r="P44" s="54"/>
    </row>
    <row r="45" ht="57" customHeight="1" spans="1:16">
      <c r="A45" s="21">
        <v>43</v>
      </c>
      <c r="B45" s="30" t="s">
        <v>95</v>
      </c>
      <c r="C45" s="35" t="s">
        <v>102</v>
      </c>
      <c r="D45" s="32" t="s">
        <v>67</v>
      </c>
      <c r="E45" s="36">
        <v>6</v>
      </c>
      <c r="F45" s="27">
        <v>60.597</v>
      </c>
      <c r="G45" s="28">
        <v>27</v>
      </c>
      <c r="H45" s="27">
        <v>1.503</v>
      </c>
      <c r="I45" s="60">
        <v>11.128</v>
      </c>
      <c r="J45" s="55">
        <f t="shared" si="4"/>
        <v>13.02964</v>
      </c>
      <c r="K45" s="56">
        <f t="shared" si="5"/>
        <v>113.26</v>
      </c>
      <c r="L45" s="56">
        <f t="shared" si="6"/>
        <v>100.228</v>
      </c>
      <c r="M45" s="57">
        <f t="shared" si="7"/>
        <v>679.56</v>
      </c>
      <c r="N45" s="51" t="s">
        <v>165</v>
      </c>
      <c r="O45" s="53"/>
      <c r="P45" s="54"/>
    </row>
    <row r="46" ht="57" customHeight="1" spans="1:16">
      <c r="A46" s="21">
        <v>44</v>
      </c>
      <c r="B46" s="30" t="s">
        <v>95</v>
      </c>
      <c r="C46" s="35" t="s">
        <v>103</v>
      </c>
      <c r="D46" s="32" t="s">
        <v>67</v>
      </c>
      <c r="E46" s="36">
        <v>6</v>
      </c>
      <c r="F46" s="27">
        <v>58.536</v>
      </c>
      <c r="G46" s="28">
        <v>29.7</v>
      </c>
      <c r="H46" s="27">
        <v>1.50299999999999</v>
      </c>
      <c r="I46" s="60">
        <v>11.128</v>
      </c>
      <c r="J46" s="55">
        <f t="shared" si="4"/>
        <v>13.11271</v>
      </c>
      <c r="K46" s="56">
        <f t="shared" si="5"/>
        <v>113.98</v>
      </c>
      <c r="L46" s="56">
        <f t="shared" si="6"/>
        <v>100.867</v>
      </c>
      <c r="M46" s="57">
        <f t="shared" si="7"/>
        <v>683.88</v>
      </c>
      <c r="N46" s="51" t="s">
        <v>165</v>
      </c>
      <c r="O46" s="53"/>
      <c r="P46" s="54"/>
    </row>
    <row r="47" ht="57" customHeight="1" spans="1:16">
      <c r="A47" s="21">
        <v>45</v>
      </c>
      <c r="B47" s="30" t="s">
        <v>95</v>
      </c>
      <c r="C47" s="35" t="s">
        <v>104</v>
      </c>
      <c r="D47" s="32" t="s">
        <v>67</v>
      </c>
      <c r="E47" s="36">
        <v>6</v>
      </c>
      <c r="F47" s="27">
        <v>57.168</v>
      </c>
      <c r="G47" s="28">
        <v>31.5</v>
      </c>
      <c r="H47" s="27">
        <v>1.50299999999999</v>
      </c>
      <c r="I47" s="60">
        <v>11.128</v>
      </c>
      <c r="J47" s="55">
        <f t="shared" si="4"/>
        <v>13.16887</v>
      </c>
      <c r="K47" s="56">
        <f t="shared" si="5"/>
        <v>114.47</v>
      </c>
      <c r="L47" s="56">
        <f t="shared" si="6"/>
        <v>101.299</v>
      </c>
      <c r="M47" s="57">
        <f t="shared" si="7"/>
        <v>686.82</v>
      </c>
      <c r="N47" s="51" t="s">
        <v>165</v>
      </c>
      <c r="O47" s="53"/>
      <c r="P47" s="54"/>
    </row>
    <row r="48" ht="57" customHeight="1" spans="1:16">
      <c r="A48" s="21">
        <v>46</v>
      </c>
      <c r="B48" s="30" t="s">
        <v>95</v>
      </c>
      <c r="C48" s="35" t="s">
        <v>105</v>
      </c>
      <c r="D48" s="32" t="s">
        <v>67</v>
      </c>
      <c r="E48" s="36">
        <v>7</v>
      </c>
      <c r="F48" s="27">
        <v>55.107</v>
      </c>
      <c r="G48" s="28">
        <v>34.2</v>
      </c>
      <c r="H48" s="27">
        <v>1.50299999999999</v>
      </c>
      <c r="I48" s="60">
        <v>11.128</v>
      </c>
      <c r="J48" s="55">
        <f t="shared" si="4"/>
        <v>13.25194</v>
      </c>
      <c r="K48" s="56">
        <f t="shared" si="5"/>
        <v>115.19</v>
      </c>
      <c r="L48" s="56">
        <f t="shared" si="6"/>
        <v>101.938</v>
      </c>
      <c r="M48" s="57">
        <f t="shared" si="7"/>
        <v>806.33</v>
      </c>
      <c r="N48" s="51" t="s">
        <v>165</v>
      </c>
      <c r="O48" s="53"/>
      <c r="P48" s="54"/>
    </row>
    <row r="49" ht="57" customHeight="1" spans="1:16">
      <c r="A49" s="21">
        <v>47</v>
      </c>
      <c r="B49" s="30" t="s">
        <v>95</v>
      </c>
      <c r="C49" s="35" t="s">
        <v>106</v>
      </c>
      <c r="D49" s="32" t="s">
        <v>67</v>
      </c>
      <c r="E49" s="36">
        <v>8</v>
      </c>
      <c r="F49" s="27">
        <v>53.739</v>
      </c>
      <c r="G49" s="28">
        <v>36</v>
      </c>
      <c r="H49" s="27">
        <v>1.50299999999999</v>
      </c>
      <c r="I49" s="60">
        <v>11.128</v>
      </c>
      <c r="J49" s="55">
        <f t="shared" si="4"/>
        <v>13.3081</v>
      </c>
      <c r="K49" s="56">
        <f t="shared" si="5"/>
        <v>115.68</v>
      </c>
      <c r="L49" s="56">
        <f t="shared" si="6"/>
        <v>102.37</v>
      </c>
      <c r="M49" s="57">
        <f t="shared" si="7"/>
        <v>925.44</v>
      </c>
      <c r="N49" s="51" t="s">
        <v>165</v>
      </c>
      <c r="O49" s="53"/>
      <c r="P49" s="54"/>
    </row>
    <row r="50" ht="57" customHeight="1" spans="1:16">
      <c r="A50" s="21">
        <v>48</v>
      </c>
      <c r="B50" s="30" t="s">
        <v>95</v>
      </c>
      <c r="C50" s="35" t="s">
        <v>107</v>
      </c>
      <c r="D50" s="32" t="s">
        <v>67</v>
      </c>
      <c r="E50" s="36">
        <v>12</v>
      </c>
      <c r="F50" s="27">
        <v>51.723</v>
      </c>
      <c r="G50" s="28">
        <v>37.8</v>
      </c>
      <c r="H50" s="27">
        <v>2.322</v>
      </c>
      <c r="I50" s="60">
        <v>11.128</v>
      </c>
      <c r="J50" s="55">
        <f t="shared" si="4"/>
        <v>13.38649</v>
      </c>
      <c r="K50" s="56">
        <f t="shared" si="5"/>
        <v>116.36</v>
      </c>
      <c r="L50" s="56">
        <f t="shared" si="6"/>
        <v>102.973</v>
      </c>
      <c r="M50" s="57">
        <f t="shared" si="7"/>
        <v>1396.32</v>
      </c>
      <c r="N50" s="51" t="s">
        <v>165</v>
      </c>
      <c r="O50" s="53"/>
      <c r="P50" s="54"/>
    </row>
    <row r="51" ht="47.1" customHeight="1" spans="1:16">
      <c r="A51" s="21">
        <v>49</v>
      </c>
      <c r="B51" s="30" t="s">
        <v>95</v>
      </c>
      <c r="C51" s="35" t="s">
        <v>108</v>
      </c>
      <c r="D51" s="32" t="s">
        <v>67</v>
      </c>
      <c r="E51" s="36">
        <v>10</v>
      </c>
      <c r="F51" s="27">
        <v>56.511</v>
      </c>
      <c r="G51" s="28">
        <v>40.5</v>
      </c>
      <c r="H51" s="27">
        <v>2.34</v>
      </c>
      <c r="I51" s="60">
        <v>11.128</v>
      </c>
      <c r="J51" s="55">
        <f t="shared" si="4"/>
        <v>14.36227</v>
      </c>
      <c r="K51" s="56">
        <f t="shared" si="5"/>
        <v>124.84</v>
      </c>
      <c r="L51" s="56">
        <f t="shared" si="6"/>
        <v>110.479</v>
      </c>
      <c r="M51" s="57">
        <f t="shared" si="7"/>
        <v>1248.4</v>
      </c>
      <c r="N51" s="51" t="s">
        <v>165</v>
      </c>
      <c r="O51" s="53"/>
      <c r="P51" s="54"/>
    </row>
    <row r="52" ht="45.95" customHeight="1" spans="1:16">
      <c r="A52" s="21">
        <v>50</v>
      </c>
      <c r="B52" s="30" t="s">
        <v>95</v>
      </c>
      <c r="C52" s="35" t="s">
        <v>109</v>
      </c>
      <c r="D52" s="32" t="s">
        <v>67</v>
      </c>
      <c r="E52" s="36">
        <v>8</v>
      </c>
      <c r="F52" s="27">
        <v>54.459</v>
      </c>
      <c r="G52" s="28">
        <v>43.2</v>
      </c>
      <c r="H52" s="27">
        <v>2.331</v>
      </c>
      <c r="I52" s="60">
        <v>11.128</v>
      </c>
      <c r="J52" s="55">
        <f t="shared" si="4"/>
        <v>14.44534</v>
      </c>
      <c r="K52" s="56">
        <f t="shared" si="5"/>
        <v>125.56</v>
      </c>
      <c r="L52" s="56">
        <f t="shared" si="6"/>
        <v>111.118</v>
      </c>
      <c r="M52" s="57">
        <f t="shared" si="7"/>
        <v>1004.48</v>
      </c>
      <c r="N52" s="51" t="s">
        <v>165</v>
      </c>
      <c r="O52" s="53"/>
      <c r="P52" s="54"/>
    </row>
    <row r="53" ht="51" customHeight="1" spans="1:16">
      <c r="A53" s="21">
        <v>51</v>
      </c>
      <c r="B53" s="30" t="s">
        <v>95</v>
      </c>
      <c r="C53" s="35" t="s">
        <v>110</v>
      </c>
      <c r="D53" s="32" t="s">
        <v>67</v>
      </c>
      <c r="E53" s="36">
        <v>7</v>
      </c>
      <c r="F53" s="27">
        <v>53.091</v>
      </c>
      <c r="G53" s="28">
        <v>45</v>
      </c>
      <c r="H53" s="27">
        <v>2.331</v>
      </c>
      <c r="I53" s="60">
        <v>11.128</v>
      </c>
      <c r="J53" s="55">
        <f t="shared" si="4"/>
        <v>14.5015</v>
      </c>
      <c r="K53" s="56">
        <f t="shared" si="5"/>
        <v>126.05</v>
      </c>
      <c r="L53" s="56">
        <f t="shared" si="6"/>
        <v>111.55</v>
      </c>
      <c r="M53" s="57">
        <f t="shared" si="7"/>
        <v>882.35</v>
      </c>
      <c r="N53" s="51" t="s">
        <v>165</v>
      </c>
      <c r="O53" s="53"/>
      <c r="P53" s="54"/>
    </row>
    <row r="54" ht="44.1" customHeight="1" spans="1:16">
      <c r="A54" s="21">
        <v>52</v>
      </c>
      <c r="B54" s="30" t="s">
        <v>95</v>
      </c>
      <c r="C54" s="35" t="s">
        <v>111</v>
      </c>
      <c r="D54" s="32" t="s">
        <v>67</v>
      </c>
      <c r="E54" s="36">
        <v>3</v>
      </c>
      <c r="F54" s="27">
        <v>48.834</v>
      </c>
      <c r="G54" s="28">
        <v>49.5</v>
      </c>
      <c r="H54" s="27">
        <v>3.375</v>
      </c>
      <c r="I54" s="60">
        <v>11.128</v>
      </c>
      <c r="J54" s="55">
        <f t="shared" si="4"/>
        <v>14.66881</v>
      </c>
      <c r="K54" s="56">
        <f t="shared" si="5"/>
        <v>127.51</v>
      </c>
      <c r="L54" s="56">
        <f t="shared" si="6"/>
        <v>112.837</v>
      </c>
      <c r="M54" s="57">
        <f t="shared" si="7"/>
        <v>382.53</v>
      </c>
      <c r="N54" s="51" t="s">
        <v>165</v>
      </c>
      <c r="O54" s="53"/>
      <c r="P54" s="54"/>
    </row>
    <row r="55" ht="50.1" customHeight="1" spans="1:16">
      <c r="A55" s="21">
        <v>53</v>
      </c>
      <c r="B55" s="30" t="s">
        <v>95</v>
      </c>
      <c r="C55" s="35" t="s">
        <v>112</v>
      </c>
      <c r="D55" s="32" t="s">
        <v>67</v>
      </c>
      <c r="E55" s="36">
        <v>2</v>
      </c>
      <c r="F55" s="27">
        <v>45.414</v>
      </c>
      <c r="G55" s="28">
        <v>54</v>
      </c>
      <c r="H55" s="27">
        <v>3.36599999999999</v>
      </c>
      <c r="I55" s="60">
        <v>11.128</v>
      </c>
      <c r="J55" s="55">
        <f t="shared" si="4"/>
        <v>14.80804</v>
      </c>
      <c r="K55" s="56">
        <f t="shared" si="5"/>
        <v>128.72</v>
      </c>
      <c r="L55" s="56">
        <f t="shared" si="6"/>
        <v>113.908</v>
      </c>
      <c r="M55" s="57">
        <f t="shared" si="7"/>
        <v>257.44</v>
      </c>
      <c r="N55" s="51" t="s">
        <v>165</v>
      </c>
      <c r="O55" s="53"/>
      <c r="P55" s="54"/>
    </row>
    <row r="56" ht="50.1" customHeight="1" spans="1:16">
      <c r="A56" s="21">
        <v>54</v>
      </c>
      <c r="B56" s="30" t="s">
        <v>95</v>
      </c>
      <c r="C56" s="35" t="s">
        <v>113</v>
      </c>
      <c r="D56" s="32" t="s">
        <v>67</v>
      </c>
      <c r="E56" s="36">
        <v>4</v>
      </c>
      <c r="F56" s="27">
        <v>41.994</v>
      </c>
      <c r="G56" s="28">
        <v>58.5</v>
      </c>
      <c r="H56" s="27">
        <v>3.357</v>
      </c>
      <c r="I56" s="60">
        <v>11.128</v>
      </c>
      <c r="J56" s="55">
        <f t="shared" si="4"/>
        <v>14.94727</v>
      </c>
      <c r="K56" s="56">
        <f t="shared" si="5"/>
        <v>129.93</v>
      </c>
      <c r="L56" s="56">
        <f t="shared" si="6"/>
        <v>114.979</v>
      </c>
      <c r="M56" s="57">
        <f t="shared" si="7"/>
        <v>519.72</v>
      </c>
      <c r="N56" s="51" t="s">
        <v>165</v>
      </c>
      <c r="O56" s="53"/>
      <c r="P56" s="54"/>
    </row>
    <row r="57" ht="53.1" customHeight="1" spans="1:16">
      <c r="A57" s="21">
        <v>59</v>
      </c>
      <c r="B57" s="30" t="s">
        <v>118</v>
      </c>
      <c r="C57" s="31" t="s">
        <v>166</v>
      </c>
      <c r="D57" s="37" t="s">
        <v>85</v>
      </c>
      <c r="E57" s="36">
        <v>87</v>
      </c>
      <c r="F57" s="27">
        <v>2.268</v>
      </c>
      <c r="G57" s="28">
        <v>1.404</v>
      </c>
      <c r="H57" s="27">
        <v>0.126</v>
      </c>
      <c r="I57" s="60">
        <v>0.702</v>
      </c>
      <c r="J57" s="55">
        <f t="shared" si="4"/>
        <v>0.585</v>
      </c>
      <c r="K57" s="56">
        <f t="shared" si="5"/>
        <v>5.09</v>
      </c>
      <c r="L57" s="56">
        <f t="shared" si="6"/>
        <v>4.5</v>
      </c>
      <c r="M57" s="57">
        <f t="shared" si="7"/>
        <v>442.83</v>
      </c>
      <c r="N57" s="51"/>
      <c r="O57" s="53"/>
      <c r="P57" s="54"/>
    </row>
    <row r="58" ht="60.95" customHeight="1" spans="1:16">
      <c r="A58" s="21">
        <v>60</v>
      </c>
      <c r="B58" s="30" t="s">
        <v>118</v>
      </c>
      <c r="C58" s="31" t="s">
        <v>167</v>
      </c>
      <c r="D58" s="37" t="s">
        <v>85</v>
      </c>
      <c r="E58" s="36">
        <v>251.3</v>
      </c>
      <c r="F58" s="27">
        <v>3.96</v>
      </c>
      <c r="G58" s="28">
        <v>3.663</v>
      </c>
      <c r="H58" s="27">
        <v>0.144</v>
      </c>
      <c r="I58" s="60">
        <v>1.233</v>
      </c>
      <c r="J58" s="55">
        <f t="shared" si="4"/>
        <v>1.17</v>
      </c>
      <c r="K58" s="56">
        <f t="shared" si="5"/>
        <v>10.17</v>
      </c>
      <c r="L58" s="56">
        <f t="shared" si="6"/>
        <v>9</v>
      </c>
      <c r="M58" s="57">
        <f t="shared" si="7"/>
        <v>2555.721</v>
      </c>
      <c r="N58" s="51"/>
      <c r="O58" s="53"/>
      <c r="P58" s="54"/>
    </row>
    <row r="59" ht="60.95" customHeight="1" spans="1:16">
      <c r="A59" s="21">
        <v>61</v>
      </c>
      <c r="B59" s="30" t="s">
        <v>118</v>
      </c>
      <c r="C59" s="31" t="s">
        <v>168</v>
      </c>
      <c r="D59" s="37" t="s">
        <v>85</v>
      </c>
      <c r="E59" s="36">
        <v>142.9</v>
      </c>
      <c r="F59" s="27">
        <v>5.337</v>
      </c>
      <c r="G59" s="28">
        <v>4.545</v>
      </c>
      <c r="H59" s="27">
        <v>0.153</v>
      </c>
      <c r="I59" s="60">
        <v>1.665</v>
      </c>
      <c r="J59" s="55">
        <f t="shared" si="4"/>
        <v>1.521</v>
      </c>
      <c r="K59" s="56">
        <f t="shared" si="5"/>
        <v>13.22</v>
      </c>
      <c r="L59" s="56">
        <f t="shared" si="6"/>
        <v>11.7</v>
      </c>
      <c r="M59" s="57">
        <f t="shared" si="7"/>
        <v>1889.138</v>
      </c>
      <c r="N59" s="51"/>
      <c r="O59" s="53"/>
      <c r="P59" s="54"/>
    </row>
    <row r="60" ht="60.95" customHeight="1" spans="1:16">
      <c r="A60" s="21">
        <v>62</v>
      </c>
      <c r="B60" s="30" t="s">
        <v>118</v>
      </c>
      <c r="C60" s="31" t="s">
        <v>169</v>
      </c>
      <c r="D60" s="37" t="s">
        <v>85</v>
      </c>
      <c r="E60" s="36">
        <v>60.1</v>
      </c>
      <c r="F60" s="27">
        <v>7.308</v>
      </c>
      <c r="G60" s="28">
        <v>6.435</v>
      </c>
      <c r="H60" s="27">
        <v>0.171</v>
      </c>
      <c r="I60" s="60">
        <v>2.286</v>
      </c>
      <c r="J60" s="55">
        <f t="shared" si="4"/>
        <v>2.106</v>
      </c>
      <c r="K60" s="56">
        <f t="shared" si="5"/>
        <v>18.31</v>
      </c>
      <c r="L60" s="56">
        <f t="shared" si="6"/>
        <v>16.2</v>
      </c>
      <c r="M60" s="57">
        <f t="shared" si="7"/>
        <v>1100.431</v>
      </c>
      <c r="N60" s="51"/>
      <c r="O60" s="53"/>
      <c r="P60" s="54"/>
    </row>
    <row r="61" ht="60.95" customHeight="1" spans="1:16">
      <c r="A61" s="21">
        <v>63</v>
      </c>
      <c r="B61" s="30" t="s">
        <v>122</v>
      </c>
      <c r="C61" s="31" t="s">
        <v>123</v>
      </c>
      <c r="D61" s="38" t="s">
        <v>73</v>
      </c>
      <c r="E61" s="38">
        <v>220</v>
      </c>
      <c r="F61" s="25">
        <v>18</v>
      </c>
      <c r="G61" s="29">
        <v>22</v>
      </c>
      <c r="H61" s="27">
        <v>9</v>
      </c>
      <c r="I61" s="60">
        <v>2.5</v>
      </c>
      <c r="J61" s="55">
        <f t="shared" si="4"/>
        <v>6.695</v>
      </c>
      <c r="K61" s="56">
        <f t="shared" si="5"/>
        <v>58.2</v>
      </c>
      <c r="L61" s="56">
        <f t="shared" si="6"/>
        <v>51.5</v>
      </c>
      <c r="M61" s="57">
        <f t="shared" si="7"/>
        <v>12804</v>
      </c>
      <c r="N61" s="51" t="s">
        <v>170</v>
      </c>
      <c r="O61" s="53"/>
      <c r="P61" s="54"/>
    </row>
    <row r="62" ht="60.95" customHeight="1" spans="1:16">
      <c r="A62" s="21">
        <v>64</v>
      </c>
      <c r="B62" s="32" t="s">
        <v>124</v>
      </c>
      <c r="C62" s="39" t="s">
        <v>125</v>
      </c>
      <c r="D62" s="37" t="s">
        <v>85</v>
      </c>
      <c r="E62" s="36">
        <v>0</v>
      </c>
      <c r="F62" s="27">
        <v>0.945</v>
      </c>
      <c r="G62" s="28">
        <v>2.61</v>
      </c>
      <c r="H62" s="27">
        <v>0.162</v>
      </c>
      <c r="I62" s="60">
        <v>0.306</v>
      </c>
      <c r="J62" s="55">
        <f t="shared" si="4"/>
        <v>0.52299</v>
      </c>
      <c r="K62" s="56">
        <f t="shared" si="5"/>
        <v>4.55</v>
      </c>
      <c r="L62" s="56">
        <f t="shared" si="6"/>
        <v>4.023</v>
      </c>
      <c r="M62" s="57">
        <f t="shared" si="7"/>
        <v>0</v>
      </c>
      <c r="N62" s="51" t="s">
        <v>171</v>
      </c>
      <c r="O62" s="53"/>
      <c r="P62" s="54"/>
    </row>
    <row r="63" ht="60.95" customHeight="1" spans="1:16">
      <c r="A63" s="21">
        <v>65</v>
      </c>
      <c r="B63" s="32" t="s">
        <v>124</v>
      </c>
      <c r="C63" s="39" t="s">
        <v>172</v>
      </c>
      <c r="D63" s="37" t="s">
        <v>85</v>
      </c>
      <c r="E63" s="36">
        <v>1800</v>
      </c>
      <c r="F63" s="27">
        <v>0.648</v>
      </c>
      <c r="G63" s="28">
        <v>3.6</v>
      </c>
      <c r="H63" s="27">
        <v>0.117</v>
      </c>
      <c r="I63" s="60">
        <v>0.189</v>
      </c>
      <c r="J63" s="55">
        <f t="shared" ref="J63:J68" si="8">(F63+G63+H63+I63)*0.13</f>
        <v>0.59202</v>
      </c>
      <c r="K63" s="56">
        <f t="shared" ref="K63:K68" si="9">ROUND(SUM(F63:J63),2)</f>
        <v>5.15</v>
      </c>
      <c r="L63" s="56">
        <f t="shared" si="6"/>
        <v>4.554</v>
      </c>
      <c r="M63" s="57">
        <f t="shared" si="7"/>
        <v>9270</v>
      </c>
      <c r="N63" s="51" t="s">
        <v>171</v>
      </c>
      <c r="O63" s="53"/>
      <c r="P63" s="54"/>
    </row>
    <row r="64" ht="60.95" customHeight="1" spans="1:16">
      <c r="A64" s="21">
        <v>66</v>
      </c>
      <c r="B64" s="40" t="s">
        <v>127</v>
      </c>
      <c r="C64" s="22" t="s">
        <v>128</v>
      </c>
      <c r="D64" s="24" t="s">
        <v>85</v>
      </c>
      <c r="E64" s="36">
        <f>4*3</f>
        <v>12</v>
      </c>
      <c r="F64" s="27">
        <v>19.476</v>
      </c>
      <c r="G64" s="28">
        <v>3.357</v>
      </c>
      <c r="H64" s="27">
        <v>0.423</v>
      </c>
      <c r="I64" s="60">
        <v>6.426</v>
      </c>
      <c r="J64" s="55">
        <f t="shared" si="8"/>
        <v>3.85866</v>
      </c>
      <c r="K64" s="56">
        <f t="shared" si="9"/>
        <v>33.54</v>
      </c>
      <c r="L64" s="56">
        <f t="shared" si="6"/>
        <v>29.682</v>
      </c>
      <c r="M64" s="57">
        <f t="shared" si="7"/>
        <v>402.48</v>
      </c>
      <c r="N64" s="51" t="s">
        <v>154</v>
      </c>
      <c r="O64" s="53"/>
      <c r="P64" s="54"/>
    </row>
    <row r="65" ht="77.1" customHeight="1" spans="1:16">
      <c r="A65" s="21">
        <v>67</v>
      </c>
      <c r="B65" s="40" t="s">
        <v>127</v>
      </c>
      <c r="C65" s="22" t="s">
        <v>129</v>
      </c>
      <c r="D65" s="24" t="s">
        <v>85</v>
      </c>
      <c r="E65" s="61">
        <v>1433</v>
      </c>
      <c r="F65" s="27">
        <v>3.798</v>
      </c>
      <c r="G65" s="28">
        <v>1.206</v>
      </c>
      <c r="H65" s="27">
        <v>0.999</v>
      </c>
      <c r="I65" s="60">
        <v>1.269</v>
      </c>
      <c r="J65" s="55">
        <f t="shared" si="8"/>
        <v>0.94536</v>
      </c>
      <c r="K65" s="56">
        <f t="shared" si="9"/>
        <v>8.22</v>
      </c>
      <c r="L65" s="56">
        <f t="shared" si="6"/>
        <v>7.272</v>
      </c>
      <c r="M65" s="57">
        <f t="shared" si="7"/>
        <v>11779.26</v>
      </c>
      <c r="N65" s="51" t="s">
        <v>154</v>
      </c>
      <c r="O65" s="53"/>
      <c r="P65" s="54"/>
    </row>
    <row r="66" ht="80.1" customHeight="1" spans="1:16">
      <c r="A66" s="21">
        <v>68</v>
      </c>
      <c r="B66" s="30" t="s">
        <v>130</v>
      </c>
      <c r="C66" s="35" t="s">
        <v>131</v>
      </c>
      <c r="D66" s="62" t="s">
        <v>132</v>
      </c>
      <c r="E66" s="36">
        <v>20</v>
      </c>
      <c r="F66" s="27">
        <v>249.453</v>
      </c>
      <c r="G66" s="28">
        <v>648.9</v>
      </c>
      <c r="H66" s="27">
        <v>153.18</v>
      </c>
      <c r="I66" s="60">
        <v>70.667</v>
      </c>
      <c r="J66" s="55">
        <f t="shared" si="8"/>
        <v>145.886</v>
      </c>
      <c r="K66" s="56">
        <f t="shared" si="9"/>
        <v>1268.09</v>
      </c>
      <c r="L66" s="56">
        <f t="shared" si="6"/>
        <v>1122.2</v>
      </c>
      <c r="M66" s="57">
        <f t="shared" si="7"/>
        <v>25361.8</v>
      </c>
      <c r="N66" s="51" t="s">
        <v>173</v>
      </c>
      <c r="O66" s="53"/>
      <c r="P66" s="54"/>
    </row>
    <row r="67" ht="60" customHeight="1" spans="1:16">
      <c r="A67" s="21">
        <v>69</v>
      </c>
      <c r="B67" s="30" t="s">
        <v>133</v>
      </c>
      <c r="C67" s="34" t="s">
        <v>134</v>
      </c>
      <c r="D67" s="32" t="s">
        <v>73</v>
      </c>
      <c r="E67" s="36">
        <v>300</v>
      </c>
      <c r="F67" s="27">
        <v>4.536</v>
      </c>
      <c r="G67" s="28">
        <v>3.141</v>
      </c>
      <c r="H67" s="27">
        <v>2.763</v>
      </c>
      <c r="I67" s="60">
        <v>1.44</v>
      </c>
      <c r="J67" s="55">
        <f t="shared" si="8"/>
        <v>1.5444</v>
      </c>
      <c r="K67" s="56">
        <f t="shared" si="9"/>
        <v>13.42</v>
      </c>
      <c r="L67" s="56">
        <f t="shared" si="6"/>
        <v>11.88</v>
      </c>
      <c r="M67" s="57">
        <f t="shared" si="7"/>
        <v>4026</v>
      </c>
      <c r="N67" s="51"/>
      <c r="O67" s="53"/>
      <c r="P67" s="54"/>
    </row>
    <row r="68" ht="33" customHeight="1" spans="1:16">
      <c r="A68" s="21">
        <v>70</v>
      </c>
      <c r="B68" s="32" t="s">
        <v>135</v>
      </c>
      <c r="C68" s="35" t="s">
        <v>136</v>
      </c>
      <c r="D68" s="32" t="s">
        <v>48</v>
      </c>
      <c r="E68" s="63">
        <v>1</v>
      </c>
      <c r="F68" s="25">
        <v>1000</v>
      </c>
      <c r="G68" s="29"/>
      <c r="H68" s="27">
        <v>1800</v>
      </c>
      <c r="I68" s="60">
        <v>900</v>
      </c>
      <c r="J68" s="55">
        <f t="shared" si="8"/>
        <v>481</v>
      </c>
      <c r="K68" s="56">
        <f t="shared" si="9"/>
        <v>4181</v>
      </c>
      <c r="L68" s="56">
        <f t="shared" si="6"/>
        <v>3700</v>
      </c>
      <c r="M68" s="57">
        <f t="shared" si="7"/>
        <v>4181</v>
      </c>
      <c r="N68" s="51"/>
      <c r="O68" s="53"/>
      <c r="P68" s="54"/>
    </row>
    <row r="69" ht="30.95" customHeight="1" spans="1:16">
      <c r="A69" s="64"/>
      <c r="B69" s="65" t="s">
        <v>139</v>
      </c>
      <c r="C69" s="66" t="s">
        <v>140</v>
      </c>
      <c r="D69" s="67"/>
      <c r="E69" s="36"/>
      <c r="F69" s="25"/>
      <c r="G69" s="25"/>
      <c r="H69" s="27"/>
      <c r="I69" s="60"/>
      <c r="J69" s="55"/>
      <c r="K69" s="56"/>
      <c r="L69" s="56"/>
      <c r="M69" s="107">
        <f>SUM(M70:M80)</f>
        <v>234940.92</v>
      </c>
      <c r="N69" s="108"/>
      <c r="O69" s="109"/>
      <c r="P69" s="110"/>
    </row>
    <row r="70" s="3" customFormat="1" ht="108" customHeight="1" spans="1:16">
      <c r="A70" s="68">
        <v>1</v>
      </c>
      <c r="B70" s="69" t="s">
        <v>141</v>
      </c>
      <c r="C70" s="70" t="s">
        <v>174</v>
      </c>
      <c r="D70" s="71" t="s">
        <v>42</v>
      </c>
      <c r="E70" s="72">
        <v>12</v>
      </c>
      <c r="F70" s="73">
        <v>600</v>
      </c>
      <c r="G70" s="74">
        <v>9820</v>
      </c>
      <c r="H70" s="73">
        <v>50</v>
      </c>
      <c r="I70" s="83">
        <v>305.04</v>
      </c>
      <c r="J70" s="111">
        <v>1530.7552</v>
      </c>
      <c r="K70" s="112">
        <v>13305.8</v>
      </c>
      <c r="L70" s="112">
        <v>159669.6</v>
      </c>
      <c r="M70" s="113">
        <f>E70*K70</f>
        <v>159669.6</v>
      </c>
      <c r="N70" s="114" t="s">
        <v>143</v>
      </c>
      <c r="O70" s="115"/>
      <c r="P70" s="110"/>
    </row>
    <row r="71" s="3" customFormat="1" ht="84" customHeight="1" spans="1:16">
      <c r="A71" s="68">
        <v>2</v>
      </c>
      <c r="B71" s="75" t="s">
        <v>68</v>
      </c>
      <c r="C71" s="70" t="s">
        <v>144</v>
      </c>
      <c r="D71" s="76" t="s">
        <v>85</v>
      </c>
      <c r="E71" s="77">
        <v>900</v>
      </c>
      <c r="F71" s="73">
        <v>3</v>
      </c>
      <c r="G71" s="74">
        <v>11</v>
      </c>
      <c r="H71" s="73">
        <v>1</v>
      </c>
      <c r="I71" s="83">
        <v>3.59</v>
      </c>
      <c r="J71" s="111">
        <v>2.4167</v>
      </c>
      <c r="K71" s="112">
        <v>21.01</v>
      </c>
      <c r="L71" s="112">
        <v>22060.5</v>
      </c>
      <c r="M71" s="113">
        <f t="shared" ref="M71:M80" si="10">E71*K71</f>
        <v>18909</v>
      </c>
      <c r="N71" s="116" t="s">
        <v>143</v>
      </c>
      <c r="O71" s="108"/>
      <c r="P71" s="117"/>
    </row>
    <row r="72" s="3" customFormat="1" ht="103" customHeight="1" spans="1:16">
      <c r="A72" s="68">
        <v>3</v>
      </c>
      <c r="B72" s="75" t="s">
        <v>68</v>
      </c>
      <c r="C72" s="70" t="s">
        <v>145</v>
      </c>
      <c r="D72" s="76" t="s">
        <v>85</v>
      </c>
      <c r="E72" s="77">
        <v>300</v>
      </c>
      <c r="F72" s="73">
        <v>3</v>
      </c>
      <c r="G72" s="74">
        <v>16.5</v>
      </c>
      <c r="H72" s="73">
        <v>1</v>
      </c>
      <c r="I72" s="83">
        <v>1.24</v>
      </c>
      <c r="J72" s="111">
        <v>2.8262</v>
      </c>
      <c r="K72" s="112">
        <v>24.57</v>
      </c>
      <c r="L72" s="112">
        <v>10810.8</v>
      </c>
      <c r="M72" s="113">
        <f t="shared" si="10"/>
        <v>7371</v>
      </c>
      <c r="N72" s="116" t="s">
        <v>143</v>
      </c>
      <c r="O72" s="108"/>
      <c r="P72" s="117"/>
    </row>
    <row r="73" s="3" customFormat="1" ht="69" customHeight="1" spans="1:16">
      <c r="A73" s="68">
        <v>4</v>
      </c>
      <c r="B73" s="75" t="s">
        <v>68</v>
      </c>
      <c r="C73" s="70" t="s">
        <v>146</v>
      </c>
      <c r="D73" s="76" t="s">
        <v>85</v>
      </c>
      <c r="E73" s="77">
        <v>160</v>
      </c>
      <c r="F73" s="73">
        <v>3</v>
      </c>
      <c r="G73" s="74">
        <v>27.5</v>
      </c>
      <c r="H73" s="73">
        <v>1</v>
      </c>
      <c r="I73" s="83">
        <v>0.68</v>
      </c>
      <c r="J73" s="111">
        <v>4.1834</v>
      </c>
      <c r="K73" s="112">
        <v>36.36</v>
      </c>
      <c r="L73" s="112">
        <v>6544.8</v>
      </c>
      <c r="M73" s="113">
        <f t="shared" si="10"/>
        <v>5817.6</v>
      </c>
      <c r="N73" s="116" t="s">
        <v>143</v>
      </c>
      <c r="O73" s="108"/>
      <c r="P73" s="117"/>
    </row>
    <row r="74" s="3" customFormat="1" ht="55" customHeight="1" spans="1:16">
      <c r="A74" s="68">
        <v>5</v>
      </c>
      <c r="B74" s="75" t="s">
        <v>175</v>
      </c>
      <c r="C74" s="78" t="s">
        <v>176</v>
      </c>
      <c r="D74" s="76" t="s">
        <v>67</v>
      </c>
      <c r="E74" s="79">
        <v>13</v>
      </c>
      <c r="F74" s="73">
        <v>300</v>
      </c>
      <c r="G74" s="80">
        <v>350</v>
      </c>
      <c r="H74" s="73">
        <v>50</v>
      </c>
      <c r="I74" s="83">
        <v>17.5</v>
      </c>
      <c r="J74" s="111">
        <v>93.275</v>
      </c>
      <c r="K74" s="118">
        <v>810.78</v>
      </c>
      <c r="L74" s="118">
        <v>10540.14</v>
      </c>
      <c r="M74" s="113">
        <f t="shared" si="10"/>
        <v>10540.14</v>
      </c>
      <c r="N74" s="116" t="s">
        <v>143</v>
      </c>
      <c r="O74" s="108"/>
      <c r="P74" s="117"/>
    </row>
    <row r="75" s="3" customFormat="1" ht="66" customHeight="1" spans="1:16">
      <c r="A75" s="68">
        <v>6</v>
      </c>
      <c r="B75" s="75" t="s">
        <v>71</v>
      </c>
      <c r="C75" s="78" t="s">
        <v>147</v>
      </c>
      <c r="D75" s="76" t="s">
        <v>73</v>
      </c>
      <c r="E75" s="79">
        <v>300</v>
      </c>
      <c r="F75" s="73">
        <v>15.59</v>
      </c>
      <c r="G75" s="80">
        <v>0</v>
      </c>
      <c r="H75" s="73">
        <v>8.73</v>
      </c>
      <c r="I75" s="83">
        <v>5.69</v>
      </c>
      <c r="J75" s="111">
        <v>3.9013</v>
      </c>
      <c r="K75" s="118">
        <v>33.91</v>
      </c>
      <c r="L75" s="118">
        <v>10173</v>
      </c>
      <c r="M75" s="113">
        <f t="shared" si="10"/>
        <v>10173</v>
      </c>
      <c r="N75" s="116"/>
      <c r="O75" s="108"/>
      <c r="P75" s="117"/>
    </row>
    <row r="76" s="3" customFormat="1" ht="71" customHeight="1" spans="1:16">
      <c r="A76" s="68">
        <v>7</v>
      </c>
      <c r="B76" s="76" t="s">
        <v>124</v>
      </c>
      <c r="C76" s="81" t="s">
        <v>177</v>
      </c>
      <c r="D76" s="82" t="s">
        <v>85</v>
      </c>
      <c r="E76" s="83">
        <v>1050</v>
      </c>
      <c r="F76" s="73">
        <v>1.45</v>
      </c>
      <c r="G76" s="74">
        <v>2.9</v>
      </c>
      <c r="H76" s="73">
        <v>0.18</v>
      </c>
      <c r="I76" s="83">
        <v>0.46</v>
      </c>
      <c r="J76" s="111">
        <v>0.6487</v>
      </c>
      <c r="K76" s="118">
        <v>5.64</v>
      </c>
      <c r="L76" s="118">
        <v>5922</v>
      </c>
      <c r="M76" s="113">
        <f t="shared" si="10"/>
        <v>5922</v>
      </c>
      <c r="N76" s="119" t="s">
        <v>171</v>
      </c>
      <c r="O76" s="108"/>
      <c r="P76" s="117"/>
    </row>
    <row r="77" s="3" customFormat="1" ht="84" customHeight="1" spans="1:16">
      <c r="A77" s="68">
        <v>8</v>
      </c>
      <c r="B77" s="76" t="s">
        <v>124</v>
      </c>
      <c r="C77" s="81" t="s">
        <v>178</v>
      </c>
      <c r="D77" s="82" t="s">
        <v>85</v>
      </c>
      <c r="E77" s="83">
        <v>680</v>
      </c>
      <c r="F77" s="73">
        <v>0.29</v>
      </c>
      <c r="G77" s="74">
        <v>4</v>
      </c>
      <c r="H77" s="73">
        <v>0.13</v>
      </c>
      <c r="I77" s="83">
        <v>0.09</v>
      </c>
      <c r="J77" s="111">
        <v>0.5863</v>
      </c>
      <c r="K77" s="118">
        <v>5.1</v>
      </c>
      <c r="L77" s="118">
        <v>3468</v>
      </c>
      <c r="M77" s="113">
        <f t="shared" si="10"/>
        <v>3468</v>
      </c>
      <c r="N77" s="119" t="s">
        <v>171</v>
      </c>
      <c r="O77" s="108"/>
      <c r="P77" s="117"/>
    </row>
    <row r="78" s="3" customFormat="1" ht="60" customHeight="1" spans="1:16">
      <c r="A78" s="68">
        <v>9</v>
      </c>
      <c r="B78" s="84" t="s">
        <v>127</v>
      </c>
      <c r="C78" s="85" t="s">
        <v>179</v>
      </c>
      <c r="D78" s="79" t="s">
        <v>85</v>
      </c>
      <c r="E78" s="83">
        <v>1050</v>
      </c>
      <c r="F78" s="73">
        <v>2.71</v>
      </c>
      <c r="G78" s="74">
        <v>1.68</v>
      </c>
      <c r="H78" s="73">
        <v>0.44</v>
      </c>
      <c r="I78" s="83">
        <v>1.17</v>
      </c>
      <c r="J78" s="111">
        <v>0.78</v>
      </c>
      <c r="K78" s="118">
        <v>6.78</v>
      </c>
      <c r="L78" s="118">
        <v>7119</v>
      </c>
      <c r="M78" s="113">
        <f t="shared" si="10"/>
        <v>7119</v>
      </c>
      <c r="N78" s="116" t="s">
        <v>154</v>
      </c>
      <c r="O78" s="108"/>
      <c r="P78" s="117"/>
    </row>
    <row r="79" s="3" customFormat="1" ht="66" customHeight="1" spans="1:16">
      <c r="A79" s="68">
        <v>10</v>
      </c>
      <c r="B79" s="69" t="s">
        <v>155</v>
      </c>
      <c r="C79" s="86" t="s">
        <v>156</v>
      </c>
      <c r="D79" s="71" t="s">
        <v>157</v>
      </c>
      <c r="E79" s="87">
        <v>1</v>
      </c>
      <c r="F79" s="73">
        <v>1069.05</v>
      </c>
      <c r="G79" s="80">
        <v>0</v>
      </c>
      <c r="H79" s="73">
        <v>1933.03</v>
      </c>
      <c r="I79" s="83">
        <v>494.89</v>
      </c>
      <c r="J79" s="120">
        <v>454.6061</v>
      </c>
      <c r="K79" s="121">
        <v>3951.58</v>
      </c>
      <c r="L79" s="121">
        <v>3951.58</v>
      </c>
      <c r="M79" s="122">
        <f t="shared" si="10"/>
        <v>3951.58</v>
      </c>
      <c r="N79" s="116"/>
      <c r="O79" s="108"/>
      <c r="P79" s="117"/>
    </row>
    <row r="80" s="3" customFormat="1" ht="66" customHeight="1" spans="1:16">
      <c r="A80" s="76">
        <v>11</v>
      </c>
      <c r="B80" s="76" t="s">
        <v>180</v>
      </c>
      <c r="C80" s="70" t="s">
        <v>181</v>
      </c>
      <c r="D80" s="76" t="s">
        <v>48</v>
      </c>
      <c r="E80" s="88">
        <v>1</v>
      </c>
      <c r="F80" s="89">
        <v>2000</v>
      </c>
      <c r="G80" s="84">
        <v>0</v>
      </c>
      <c r="H80" s="89">
        <v>0</v>
      </c>
      <c r="I80" s="88">
        <v>0</v>
      </c>
      <c r="J80" s="111">
        <v>0</v>
      </c>
      <c r="K80" s="118">
        <v>2000</v>
      </c>
      <c r="L80" s="118"/>
      <c r="M80" s="123">
        <v>2000</v>
      </c>
      <c r="N80" s="124"/>
      <c r="O80" s="109"/>
      <c r="P80" s="32"/>
    </row>
    <row r="81" s="3" customFormat="1" ht="66" customHeight="1" spans="1:16">
      <c r="A81" s="90">
        <v>12</v>
      </c>
      <c r="B81" s="91" t="s">
        <v>182</v>
      </c>
      <c r="C81" s="92" t="s">
        <v>183</v>
      </c>
      <c r="D81" s="93" t="s">
        <v>85</v>
      </c>
      <c r="E81" s="93">
        <v>20</v>
      </c>
      <c r="F81" s="91">
        <v>50</v>
      </c>
      <c r="G81" s="91">
        <v>270</v>
      </c>
      <c r="H81" s="91">
        <v>50</v>
      </c>
      <c r="I81" s="91">
        <v>60</v>
      </c>
      <c r="J81" s="91"/>
      <c r="K81" s="125">
        <f>ROUND(SUM(F81:J81),2)</f>
        <v>430</v>
      </c>
      <c r="L81" s="91">
        <f>E81*K81</f>
        <v>8600</v>
      </c>
      <c r="M81" s="126">
        <f>E81*K81</f>
        <v>8600</v>
      </c>
      <c r="N81" s="127"/>
      <c r="O81" s="128" t="s">
        <v>184</v>
      </c>
      <c r="P81" s="129"/>
    </row>
    <row r="82" ht="23" customHeight="1" spans="1:16">
      <c r="A82" s="94" t="s">
        <v>185</v>
      </c>
      <c r="B82" s="95"/>
      <c r="C82" s="96" t="s">
        <v>186</v>
      </c>
      <c r="D82" s="97"/>
      <c r="E82" s="98"/>
      <c r="F82" s="97"/>
      <c r="G82" s="97"/>
      <c r="H82" s="97"/>
      <c r="I82" s="97"/>
      <c r="J82" s="97"/>
      <c r="K82" s="130"/>
      <c r="L82" s="130"/>
      <c r="M82" s="130"/>
      <c r="N82" s="130"/>
      <c r="O82" s="130"/>
      <c r="P82" s="131"/>
    </row>
    <row r="83" ht="63" customHeight="1" spans="1:16">
      <c r="A83" s="71">
        <v>1</v>
      </c>
      <c r="B83" s="71" t="s">
        <v>186</v>
      </c>
      <c r="C83" s="86" t="s">
        <v>187</v>
      </c>
      <c r="D83" s="71" t="s">
        <v>42</v>
      </c>
      <c r="E83" s="71">
        <v>20</v>
      </c>
      <c r="F83" s="99">
        <v>100</v>
      </c>
      <c r="G83" s="100">
        <v>1200</v>
      </c>
      <c r="H83" s="99">
        <v>60</v>
      </c>
      <c r="I83" s="87">
        <v>40</v>
      </c>
      <c r="J83" s="120">
        <v>100</v>
      </c>
      <c r="K83" s="121">
        <v>1500</v>
      </c>
      <c r="L83" s="121">
        <v>25425</v>
      </c>
      <c r="M83" s="132">
        <f>E83*K83</f>
        <v>30000</v>
      </c>
      <c r="N83" s="133" t="s">
        <v>188</v>
      </c>
      <c r="O83" s="134"/>
      <c r="P83" s="71"/>
    </row>
    <row r="84" ht="19" customHeight="1" spans="1:16">
      <c r="A84" s="76"/>
      <c r="B84" s="101" t="s">
        <v>189</v>
      </c>
      <c r="C84" s="102"/>
      <c r="D84" s="102"/>
      <c r="E84" s="102"/>
      <c r="F84" s="102"/>
      <c r="G84" s="102"/>
      <c r="H84" s="102"/>
      <c r="I84" s="102"/>
      <c r="J84" s="102"/>
      <c r="K84" s="102"/>
      <c r="L84" s="102"/>
      <c r="M84" s="135">
        <f>M5+M69+M83</f>
        <v>1052237.946</v>
      </c>
      <c r="N84" s="78"/>
      <c r="O84" s="109"/>
      <c r="P84" s="76"/>
    </row>
    <row r="85" ht="48" customHeight="1" spans="1:16">
      <c r="A85" s="103" t="s">
        <v>159</v>
      </c>
      <c r="B85" s="104"/>
      <c r="C85" s="105"/>
      <c r="D85" s="104"/>
      <c r="E85" s="106"/>
      <c r="F85" s="104"/>
      <c r="G85" s="104"/>
      <c r="H85" s="104"/>
      <c r="I85" s="104"/>
      <c r="J85" s="104"/>
      <c r="K85" s="105"/>
      <c r="L85" s="105"/>
      <c r="M85" s="105"/>
      <c r="N85" s="105"/>
      <c r="O85" s="105"/>
      <c r="P85" s="136"/>
    </row>
    <row r="88" ht="53" customHeight="1"/>
  </sheetData>
  <autoFilter xmlns:etc="http://www.wps.cn/officeDocument/2017/etCustomData" ref="B1:B85" etc:filterBottomFollowUsedRange="0">
    <extLst/>
  </autoFilter>
  <mergeCells count="20">
    <mergeCell ref="A1:P1"/>
    <mergeCell ref="F2:J2"/>
    <mergeCell ref="A82:B82"/>
    <mergeCell ref="A85:P85"/>
    <mergeCell ref="A2:A4"/>
    <mergeCell ref="B2:B4"/>
    <mergeCell ref="C2:C4"/>
    <mergeCell ref="D2:D4"/>
    <mergeCell ref="E2:E4"/>
    <mergeCell ref="F3:F4"/>
    <mergeCell ref="G3:G4"/>
    <mergeCell ref="H3:H4"/>
    <mergeCell ref="I3:I4"/>
    <mergeCell ref="J3:J4"/>
    <mergeCell ref="K2:K4"/>
    <mergeCell ref="L2:L4"/>
    <mergeCell ref="M2:M4"/>
    <mergeCell ref="N2:N4"/>
    <mergeCell ref="O2:O4"/>
    <mergeCell ref="P2:P4"/>
  </mergeCells>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F13" sqref="F13"/>
    </sheetView>
  </sheetViews>
  <sheetFormatPr defaultColWidth="9" defaultRowHeight="11.4"/>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4</vt:i4>
      </vt:variant>
    </vt:vector>
  </HeadingPairs>
  <TitlesOfParts>
    <vt:vector size="4" baseType="lpstr">
      <vt:lpstr>报价说明</vt:lpstr>
      <vt:lpstr>空调新风系统</vt:lpstr>
      <vt:lpstr>空调新风系统 (2)</vt:lpstr>
      <vt:lpstr>消防</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电量不足</cp:lastModifiedBy>
  <dcterms:created xsi:type="dcterms:W3CDTF">2021-01-06T03:03:00Z</dcterms:created>
  <dcterms:modified xsi:type="dcterms:W3CDTF">2025-07-04T06:11:24Z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7864bb8-b671-4bed-ba85-9478127ab5e9_Tag">
    <vt:lpwstr>10, 3, 0, 1</vt:lpwstr>
  </property>
  <property fmtid="{D5CDD505-2E9C-101B-9397-08002B2CF9AE}" pid="3" name="MSIP_Label_b7864bb8-b671-4bed-ba85-9478127ab5e9_ContentBits">
    <vt:lpwstr>0</vt:lpwstr>
  </property>
  <property fmtid="{D5CDD505-2E9C-101B-9397-08002B2CF9AE}" pid="4" name="MSIP_Label_b7864bb8-b671-4bed-ba85-9478127ab5e9_Method">
    <vt:lpwstr>Standard</vt:lpwstr>
  </property>
  <property fmtid="{D5CDD505-2E9C-101B-9397-08002B2CF9AE}" pid="5" name="MSIP_Label_b7864bb8-b671-4bed-ba85-9478127ab5e9_Enabled">
    <vt:lpwstr>true</vt:lpwstr>
  </property>
  <property fmtid="{D5CDD505-2E9C-101B-9397-08002B2CF9AE}" pid="6" name="MSIP_Label_b7864bb8-b671-4bed-ba85-9478127ab5e9_Name">
    <vt:lpwstr>Confidential – 2023</vt:lpwstr>
  </property>
  <property fmtid="{D5CDD505-2E9C-101B-9397-08002B2CF9AE}" pid="7" name="KSOProductBuildVer">
    <vt:lpwstr>2052-12.1.0.21541</vt:lpwstr>
  </property>
  <property fmtid="{D5CDD505-2E9C-101B-9397-08002B2CF9AE}" pid="8" name="ICV">
    <vt:lpwstr>962C62BF157940BBAE80E4C6FAF508A9_13</vt:lpwstr>
  </property>
  <property fmtid="{D5CDD505-2E9C-101B-9397-08002B2CF9AE}" pid="9" name="MSIP_Label_b7864bb8-b671-4bed-ba85-9478127ab5e9_SiteId">
    <vt:lpwstr>36839a65-7f3f-4bac-9ea4-f571f10a9a03</vt:lpwstr>
  </property>
  <property fmtid="{D5CDD505-2E9C-101B-9397-08002B2CF9AE}" pid="10" name="MSIP_Label_b7864bb8-b671-4bed-ba85-9478127ab5e9_SetDate">
    <vt:lpwstr>2025-06-17T01:25:33Z</vt:lpwstr>
  </property>
  <property fmtid="{D5CDD505-2E9C-101B-9397-08002B2CF9AE}" pid="11" name="MSIP_Label_b7864bb8-b671-4bed-ba85-9478127ab5e9_ActionId">
    <vt:lpwstr>6527f8d5-6494-4a92-950d-0706cfd5a751</vt:lpwstr>
  </property>
</Properties>
</file>