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486"/>
  </bookViews>
  <sheets>
    <sheet name="资料存档目录" sheetId="21" r:id="rId1"/>
    <sheet name="工程结算汇总表" sheetId="22" r:id="rId2"/>
    <sheet name="报价汇总表" sheetId="20" r:id="rId3"/>
    <sheet name="工程量清单计价表" sheetId="18" r:id="rId4"/>
    <sheet name="清标（报价分析）" sheetId="4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3">工程量清单计价表!$A$1:$I$85</definedName>
    <definedName name="_xlnm.Print_Titles" localSheetId="3">工程量清单计价表!$1:$3</definedName>
    <definedName name="A">EVALUATE(SUBSTITUTE(SUBSTITUTE(#REF!,"[","*ISTEXT(""["),"]","]"")"))</definedName>
    <definedName name="AA">EVALUATE(#REF!)</definedName>
    <definedName name="frmCreateSheetList">#REF!</definedName>
    <definedName name="ResultofFomula">EVALUATE('[2]分部分项工程量清单（装修）'!#REF!)</definedName>
    <definedName name="W">EVALUATE(#REF!)</definedName>
    <definedName name="weiqiang">#REF!</definedName>
    <definedName name="拆除工程">#REF!</definedName>
    <definedName name="冲哥">#REF!</definedName>
    <definedName name="地面工程">#REF!</definedName>
    <definedName name="公式">EVALUATE([7]Sheet邯郸美的城B3座住户大堂!$R$7)</definedName>
    <definedName name="号码">#REF!</definedName>
    <definedName name="结果">EVALUATE(#REF!)</definedName>
    <definedName name="名字">#REF!</definedName>
    <definedName name="内容">#REF!</definedName>
    <definedName name="墙">#REF!</definedName>
    <definedName name="墙身">#REF!</definedName>
    <definedName name="墙身工程">#REF!</definedName>
    <definedName name="天花工程">#REF!</definedName>
    <definedName name="以iiii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9" name="ID_19E660A607384F03920397108DA0772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7675" y="2019300"/>
          <a:ext cx="2724150" cy="4143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FF7C02DAF288466ABB7F083F2E980B8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52320" y="2836545"/>
          <a:ext cx="4076700" cy="494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61F7F19133ED45C6915FB71BAE4A26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06270" y="3587750"/>
          <a:ext cx="251460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1285370F8C204E3983C75653EF178D5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7675" y="4305300"/>
          <a:ext cx="2838450" cy="444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ACB5E2220F21444A8CBD10DD5F41D2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17675" y="5067300"/>
          <a:ext cx="3552825" cy="444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97A19A3391394ACC8AA6D8F2EC0301D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17675" y="5829300"/>
          <a:ext cx="3019425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D4FCC8F90FF54DF89C5A7886547ECF4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17675" y="6591300"/>
          <a:ext cx="3324225" cy="4371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7AB2F179FDBB4A78B1FE9A09DCA127A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17675" y="7353300"/>
          <a:ext cx="4400550" cy="429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50060562F89C4E24A314191FB4722DF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17675" y="10401300"/>
          <a:ext cx="5848350" cy="3028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B5FFDF1061F940E6B8ABBFD73A455D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17675" y="11163300"/>
          <a:ext cx="5743575" cy="281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0C8ED800AC3C4983984E1436C2BDB15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17675" y="11925300"/>
          <a:ext cx="7077075" cy="3600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66602A0C9FD741339F47BF0537AB378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17675" y="12687300"/>
          <a:ext cx="6076950" cy="3486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88F2DDE14B3D45B8BCE6011FF57A45D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62125" y="13515975"/>
          <a:ext cx="5562600" cy="2428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BE324F5FDD164089879A0075DD34D92B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17675" y="14211300"/>
          <a:ext cx="6600825" cy="2743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6A2E510212EA4E20AF3D8DD3BA2C7FF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39265" y="14984730"/>
          <a:ext cx="6467475" cy="307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ACE63719379D4C85966EC2C91A559C1A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717675" y="15735300"/>
          <a:ext cx="6734175" cy="2247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BC41F1472464C349D29BE1B27D910F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179320" y="16609060"/>
          <a:ext cx="7705725" cy="2952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FE89476A1DC9478E946BD9745FFC01F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17675" y="17259300"/>
          <a:ext cx="5429250" cy="3819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2C880E7AB35B4805B4547CC2E8FF967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17675" y="18021300"/>
          <a:ext cx="10458450" cy="2638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100A219DBBCD4093A7D60A698CAF365F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17675" y="19545300"/>
          <a:ext cx="1666875" cy="281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FC3B7E34BFCC428FBE783745D811843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717675" y="21831300"/>
          <a:ext cx="3886200" cy="609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A6DBFEED68814380890FB2D38CCE34E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17675" y="22593300"/>
          <a:ext cx="5581650" cy="68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A221A63553AA42A69B0A1B5FF4836F1D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717675" y="23355300"/>
          <a:ext cx="5553075" cy="1057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AAD4A7FE8C6E4F3696A35941F8431E0B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717675" y="44881800"/>
          <a:ext cx="7686675" cy="293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6F8B9B42E5CB4DDBB56E9C45EC49257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17675" y="44119800"/>
          <a:ext cx="5676900" cy="4324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74821AD9546A46AFBACE55C14A5BCEE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717675" y="8115300"/>
          <a:ext cx="3905250" cy="205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3ABC2C503A3341CA8C9C5E9069FB612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806575" y="22659975"/>
          <a:ext cx="882650" cy="498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8324DAFBC27A403782324FD36361F9D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844040" y="23545800"/>
          <a:ext cx="688975" cy="452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5C5A73FCB76D4F4399F68C688ABB3A8D" descr="2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000885" y="24296370"/>
          <a:ext cx="371475" cy="351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7731277D5C2E4BA2AE323539676EF32B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022475" y="25238075"/>
          <a:ext cx="361950" cy="363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735695A349CB4729B6962A1BF0EC1E1B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000250" y="26033095"/>
          <a:ext cx="361950" cy="363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C8A6A573D661487EAB41E2AD4A46401E" descr="1625802671(1)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946275" y="26718895"/>
          <a:ext cx="484505" cy="517525"/>
        </a:xfrm>
        <a:prstGeom prst="rect">
          <a:avLst/>
        </a:prstGeom>
      </xdr:spPr>
    </xdr:pic>
  </etc:cellImage>
  <etc:cellImage>
    <xdr:pic>
      <xdr:nvPicPr>
        <xdr:cNvPr id="57" name="ID_277B69BB7E0D4D54ADE1994547BA8D1B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10800000">
          <a:off x="1987550" y="27747595"/>
          <a:ext cx="407670" cy="364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1248698C28564CA985B4DE9FFE429FEB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16200000">
          <a:off x="1823085" y="28360370"/>
          <a:ext cx="671195" cy="650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C275FA65D1CD4A16A5EC95DC44F3D32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rot="5400000">
          <a:off x="1866265" y="29084270"/>
          <a:ext cx="624840" cy="718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2929B661BEDC497EAF4956ABB607E04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rot="16200000">
          <a:off x="1892300" y="29909770"/>
          <a:ext cx="537845" cy="54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BFEB022188D9414096B26B3191CA75D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 rot="5400000">
          <a:off x="1905635" y="30668595"/>
          <a:ext cx="559435" cy="563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6A6E39364BAC4CB389FC414B7EED668F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 rot="16200000">
          <a:off x="1879600" y="31396305"/>
          <a:ext cx="615950" cy="671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00C5C501266C4B79B47C61965EB8454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911350" y="32174815"/>
          <a:ext cx="537210" cy="588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8F3CBCA6F9994AC1B8E1441D3B8FBDB3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787525" y="32947610"/>
          <a:ext cx="912495" cy="4248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C93C2694A258412082CCBD3D754796C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889125" y="34606230"/>
          <a:ext cx="678180" cy="341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8ED2CA9CDEE847D7BCA89332DBDB59F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910715" y="35356165"/>
          <a:ext cx="578485" cy="3835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8CC3523F30724CB4BAA026F8273483D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 rot="16200000">
          <a:off x="2002155" y="35967035"/>
          <a:ext cx="452120" cy="7092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6EE758EEDE23487FA231471B1AE4591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877695" y="36870005"/>
          <a:ext cx="596265" cy="3949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8592D73DA08441ECB24AC4884AB88B8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900555" y="37627560"/>
          <a:ext cx="616585" cy="4108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0D846F5EF77B47B7B1AC67065545F65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717675" y="8877300"/>
          <a:ext cx="2095500" cy="962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34B1B8CEE8864469A794D8B8D7323FA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717675" y="57289700"/>
          <a:ext cx="5600700" cy="2867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70D54A57858F42E0A23D1AFE70FD5F7D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929130" y="59618880"/>
          <a:ext cx="15240000" cy="270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23585E8853944F1CB1F59854FFBDA65B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717675" y="58051700"/>
          <a:ext cx="5810250" cy="259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B364D628F4644D2AA5D9A48F94D2B30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717675" y="58813700"/>
          <a:ext cx="8143875" cy="3057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7279CBC8FE164E7C9BD153B80714CFD5"/>
        <xdr:cNvPicPr>
          <a:picLocks noChangeAspect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49068990"/>
          <a:ext cx="228600" cy="219075"/>
        </a:xfrm>
        <a:prstGeom prst="rect">
          <a:avLst/>
        </a:prstGeom>
      </xdr:spPr>
    </xdr:pic>
  </etc:cellImage>
  <etc:cellImage>
    <xdr:pic>
      <xdr:nvPicPr>
        <xdr:cNvPr id="24" name="ID_E4819221FBE7495C8DF9B58ED864FC7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131060" y="47943770"/>
          <a:ext cx="5219700" cy="10287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<sst xmlns="http://schemas.openxmlformats.org/spreadsheetml/2006/main" count="435" uniqueCount="250">
  <si>
    <t>宜阳山水文苑项目地下车库环氧地坪漆及交通设施工程施工合同
结算资料存档目录</t>
  </si>
  <si>
    <t>序号</t>
  </si>
  <si>
    <t>名称</t>
  </si>
  <si>
    <t>份/页</t>
  </si>
  <si>
    <t>页码</t>
  </si>
  <si>
    <t>原件/复印件</t>
  </si>
  <si>
    <t>备注</t>
  </si>
  <si>
    <t>合同结算审批表</t>
  </si>
  <si>
    <t>/</t>
  </si>
  <si>
    <t>原件</t>
  </si>
  <si>
    <t>资料存档目录</t>
  </si>
  <si>
    <t>结算价汇总表</t>
  </si>
  <si>
    <t>签字版</t>
  </si>
  <si>
    <t>结算价明细汇总表</t>
  </si>
  <si>
    <t>结算申请单</t>
  </si>
  <si>
    <t>结算通知单</t>
  </si>
  <si>
    <t>验收单</t>
  </si>
  <si>
    <t>签证变更</t>
  </si>
  <si>
    <t>授权委托书</t>
  </si>
  <si>
    <t>往来账目明细</t>
  </si>
  <si>
    <t>水电结清证明</t>
  </si>
  <si>
    <t>施工合同</t>
  </si>
  <si>
    <t>复印件</t>
  </si>
  <si>
    <t>造价师：</t>
  </si>
  <si>
    <t>日期：</t>
  </si>
  <si>
    <t>宜阳山水文苑项目地下车库环氧地坪漆及交通设施工程施工合同
结算汇总表</t>
  </si>
  <si>
    <t xml:space="preserve">合同编号：SSWY.01-GP-101   合同金额：1167970.49元 </t>
  </si>
  <si>
    <t>合同名称：宜阳山水文苑项目地下车库环氧地坪漆及交通设施工程施工合同</t>
  </si>
  <si>
    <t>甲    方：洛阳莘子园置业有限公司</t>
  </si>
  <si>
    <t>乙    方：郑州苏商装饰工程有限公司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</si>
  <si>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</si>
  <si>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</si>
  <si>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</si>
  <si>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</si>
  <si>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</si>
  <si>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</si>
  <si>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</si>
  <si>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</si>
  <si>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</si>
  <si>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</si>
  <si>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</si>
  <si>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</si>
  <si>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</si>
  <si>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</si>
  <si>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</si>
  <si>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</si>
  <si>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</si>
  <si>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</si>
  <si>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</si>
  <si>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</si>
  <si>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</si>
  <si>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</si>
  <si>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</si>
  <si>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</si>
  <si>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</si>
  <si>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</si>
  <si>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</si>
  <si>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</si>
  <si>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</si>
  <si>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</si>
  <si>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</si>
  <si>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</si>
  <si>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</si>
  <si>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宜阳山水文苑项目地下车库环氧地坪漆及交通设施工程
报价汇总表</t>
  </si>
  <si>
    <r>
      <rPr>
        <b/>
        <sz val="12"/>
        <color theme="1"/>
        <rFont val="宋体"/>
        <charset val="134"/>
        <scheme val="minor"/>
      </rPr>
      <t>含税（</t>
    </r>
    <r>
      <rPr>
        <b/>
        <u/>
        <sz val="12"/>
        <color theme="1"/>
        <rFont val="宋体"/>
        <charset val="134"/>
        <scheme val="minor"/>
      </rPr>
      <t xml:space="preserve"> 9 </t>
    </r>
    <r>
      <rPr>
        <b/>
        <sz val="12"/>
        <color theme="1"/>
        <rFont val="宋体"/>
        <charset val="134"/>
        <scheme val="minor"/>
      </rPr>
      <t>%）金额（元）</t>
    </r>
  </si>
  <si>
    <t>标线部分</t>
  </si>
  <si>
    <t>反光标牌部分</t>
  </si>
  <si>
    <t>交通设施部分</t>
  </si>
  <si>
    <t>地坪部分</t>
  </si>
  <si>
    <t>墙柱面喷涂部分</t>
  </si>
  <si>
    <t>排水沟部分</t>
  </si>
  <si>
    <t>含税金额合计（元）</t>
  </si>
  <si>
    <t>《工程量清单计价表（宜阳山水文苑项目地下车库环氧地坪漆及交通设施工程）》</t>
  </si>
  <si>
    <t>结算复核</t>
  </si>
  <si>
    <t>金额</t>
  </si>
  <si>
    <t>简图</t>
  </si>
  <si>
    <t>规格</t>
  </si>
  <si>
    <t>单位</t>
  </si>
  <si>
    <t>工程量</t>
  </si>
  <si>
    <r>
      <rPr>
        <b/>
        <sz val="10"/>
        <rFont val="宋体"/>
        <charset val="134"/>
      </rPr>
      <t>含税（</t>
    </r>
    <r>
      <rPr>
        <b/>
        <u/>
        <sz val="10"/>
        <rFont val="宋体"/>
        <charset val="134"/>
      </rPr>
      <t xml:space="preserve"> 9 </t>
    </r>
    <r>
      <rPr>
        <b/>
        <sz val="10"/>
        <rFont val="宋体"/>
        <charset val="134"/>
      </rPr>
      <t>%）固定综合单价（元）</t>
    </r>
  </si>
  <si>
    <r>
      <rPr>
        <b/>
        <sz val="10"/>
        <color theme="1"/>
        <rFont val="宋体"/>
        <charset val="134"/>
        <scheme val="minor"/>
      </rPr>
      <t>含税（</t>
    </r>
    <r>
      <rPr>
        <b/>
        <u/>
        <sz val="10"/>
        <color theme="1"/>
        <rFont val="宋体"/>
        <charset val="134"/>
        <scheme val="minor"/>
      </rPr>
      <t xml:space="preserve"> 9 </t>
    </r>
    <r>
      <rPr>
        <b/>
        <sz val="10"/>
        <color theme="1"/>
        <rFont val="宋体"/>
        <charset val="134"/>
        <scheme val="minor"/>
      </rPr>
      <t>%）金额（元）</t>
    </r>
  </si>
  <si>
    <t>一、标线部分</t>
  </si>
  <si>
    <t>直行箭头</t>
  </si>
  <si>
    <t>1、白色环氧冷涂划线，漆面平整,光洁
2、规格：长3000mm
3、具体做法详见图纸设计
4、包含与之相关的其他一切费用</t>
  </si>
  <si>
    <t>个</t>
  </si>
  <si>
    <t>直行左右转</t>
  </si>
  <si>
    <t>1、白色环氧冷涂划线，漆面平整,光洁
2、长3000mm
3、具体做法详见图纸设计
4、包含与之相关的其他一切费用</t>
  </si>
  <si>
    <t>掉头箭头</t>
  </si>
  <si>
    <t>1、白色环氧冷涂划线，漆面平整，光洁
2、规格：长3000mm
3、具体做法详见图纸设计
4、包含与之相关的其他一切费用</t>
  </si>
  <si>
    <t>直行右转</t>
  </si>
  <si>
    <t>直行左转</t>
  </si>
  <si>
    <t>左转箭头</t>
  </si>
  <si>
    <t>右转箭头</t>
  </si>
  <si>
    <t>左右转箭头</t>
  </si>
  <si>
    <t>车位导向</t>
  </si>
  <si>
    <t>1、冷涂标线，漆面平整，光洁
2、规格：450*1000mm
3、具体做法详见图纸设计
4、包含与之相关的其他一切费用</t>
  </si>
  <si>
    <t>车位编号</t>
  </si>
  <si>
    <t>1、冷涂标线，漆面平整，光洁
2、规格：200*580mm
2、具体做法详见图纸设计
3、包含与之相关的其他一切费用</t>
  </si>
  <si>
    <t>标准车位线</t>
  </si>
  <si>
    <t>1、冷涂标线，漆面平整，光洁
2、线宽150mm(2400*5100mm)
3、具体做法详见图纸设计
4、包含与之相关的其他一切费用</t>
  </si>
  <si>
    <t>1、冷涂标线，漆面平整，光洁
2、线宽150mm（2400*5300mm）
3、具体做法详见图纸设计
4、包含与之相关的其他一切费用</t>
  </si>
  <si>
    <t>微型车位线</t>
  </si>
  <si>
    <t>1、冷涂标线，漆面平整，光洁
2、线宽150mm（2200*4300mm）
3、具体做法详见图纸设计
4、包含与之相关的其他一切费用</t>
  </si>
  <si>
    <t>加宽车位线</t>
  </si>
  <si>
    <t>1、冷涂标线，漆面平整，光洁
2、线宽150mm（2800*5300mm）
3、具体做法详见图纸设计
4、包含与之相关的其他一切费用</t>
  </si>
  <si>
    <t>加长车位线</t>
  </si>
  <si>
    <t>1、冷涂标线，漆面平整，光洁
2、线宽150mm（2400*5900mm）
3、具体做法详见图纸设计
4、包含与之相关的其他一切费用</t>
  </si>
  <si>
    <t>侧方加长车位线</t>
  </si>
  <si>
    <t>1、冷涂标线，漆面平整，光洁
2、线宽150mm（2400*6000mm）
3、具体做法详见图纸设计
4、包含与之相关的其他一切费用</t>
  </si>
  <si>
    <t>加长加宽车位线</t>
  </si>
  <si>
    <t>1、冷涂标线，漆面平整，光洁
2、线宽150mm（2800*5900mm）
3、具体做法详见图纸设计
4、包含与之相关的其他一切费用</t>
  </si>
  <si>
    <t>6000*2800</t>
  </si>
  <si>
    <t>超长车位线</t>
  </si>
  <si>
    <t>1、冷涂标线，漆面平整，光洁
2、线宽150mm（2400*7500mm）
3、具体做法详见图纸设计
4、包含与之相关的其他一切费用</t>
  </si>
  <si>
    <t>超长加宽车位线</t>
  </si>
  <si>
    <t>1、冷涂标线，漆面平整，光洁
2、线宽150mm（2800*7500mm）
3、具体做法详见图纸设计
4、包含与之相关的其他一切费用</t>
  </si>
  <si>
    <t>无障碍车位线</t>
  </si>
  <si>
    <t>1、冷涂标线，漆面平整，光洁
2、线宽150mm((2400+1200)*5300mm)
3、具体做法详见图纸设计
4、包含与之相关的其他一切费用</t>
  </si>
  <si>
    <t>子母车位线</t>
  </si>
  <si>
    <t>1、冷涂标线，漆面平整，光洁
2、线宽150mm（2400*10600mm）
3、具体做法详见图纸设计
4、包含与之相关的其他一切费用</t>
  </si>
  <si>
    <t>禁停网格线</t>
  </si>
  <si>
    <t>1、油性丙烯酸道路划线专用漆，漆面平整，光洁
2、线宽150mm，单个面积25.71m2
3、具体做法详见图纸设计
4、包含与之相关的其他一切费用</t>
  </si>
  <si>
    <t>套</t>
  </si>
  <si>
    <t>1、油性丙烯酸道路划线专用漆，漆面平整，光洁
2、线宽150mm，单个面积56.78m2
3、具体做法详见图纸设计
4、包含与之相关的其他一切费用</t>
  </si>
  <si>
    <t>人行斑马线</t>
  </si>
  <si>
    <t>1、环氧冷涂划线，漆面平整，光洁。含斑马线温馨语
2、规格：宽2000mm
3、具体做法详见图纸设计
4、包含与之相关的其他一切费用</t>
  </si>
  <si>
    <t>组</t>
  </si>
  <si>
    <t>车道边缘线</t>
  </si>
  <si>
    <t>1、环氧冷涂划线，漆面平整，光洁
2、规格：线宽150mm
3、具体做法详见图纸设计
4、包含与之相关的其他一切费用</t>
  </si>
  <si>
    <t>m</t>
  </si>
  <si>
    <t>车道中心线</t>
  </si>
  <si>
    <t>1、环氧冷涂划线，漆面平整，光洁
2、线宽150mm
3、具体做法详见图纸设计
4、包含与之相关的其他一切费用</t>
  </si>
  <si>
    <t>小计（元）</t>
  </si>
  <si>
    <t>二、反光标牌部分</t>
  </si>
  <si>
    <t>导向标</t>
  </si>
  <si>
    <t>1、1.2mm厚高强度铝板，工程级反光膜；激光裁板,电脑割字,机械贴膜。含标牌制作安装等
2、规格：1200*300*1.2mm
3、具体做法详见图纸设计
4、包含与之相关的其他一切费用</t>
  </si>
  <si>
    <t>面</t>
  </si>
  <si>
    <t>车位吊牌</t>
  </si>
  <si>
    <t>1、亚克力板+卡槽，安装：天花挂不锈钢链条。含标牌制作安装等
2、规格：300*200*10mm
3、具体做法详见图纸设计
4、包含与之相关的其他一切费用</t>
  </si>
  <si>
    <t>禁行牌</t>
  </si>
  <si>
    <t>1、"T"型架采用镀锌方通600*300*20,φ600圆牌采用1.2mm高强度铝板，工程级反光膜。含标牌制作安装等
2、φ600圆牌或各种规格矩形牌(铝板)安装在"T"型架时根据实际情况采用膨胀螺丝固定
3、规格：Φ600*1.2mm
4、具体做法详见图纸设计
5、包含与之相关的其他一切费用</t>
  </si>
  <si>
    <t>禁右转牌</t>
  </si>
  <si>
    <t>禁左转牌</t>
  </si>
  <si>
    <t>三向箭头</t>
  </si>
  <si>
    <t>1、"T"型架采用镀锌方通600*300*20,φ600圆牌采用1.2mm高强度铝板，工程级反光膜。含标牌制作安装等
2、φ600圆牌或各种规格矩形牌(铝板)安装在"T"型架时根据实际情况采用膨胀螺丝固定。
3、规格：Φ600*1.2mm
4、具体做法详见图纸设计
5、包含与之相关的其他一切费用</t>
  </si>
  <si>
    <t>1、"T"型架采用镀锌方通600*300*20,φ600圆牌采用1.2mm高强度铝板，工程级反光膜。含安装等
2、φ600圆牌或各种规格矩形牌(铝板)安装在"T"型架时根据实际情况采用膨胀螺丝固定
3、规格：Φ600*1.2mm
4、具体做法详见图纸设计
5、包含与之相关的其他一切费用</t>
  </si>
  <si>
    <t>掉头标牌</t>
  </si>
  <si>
    <t>出口指示标牌</t>
  </si>
  <si>
    <t>1、1.2mm厚高强度铝板，工程级反光膜。含标牌制作安装等
2、规格：600*800*1.2mm
3、具体做法详见图纸设计
4、包含与之相关的其他一切费用</t>
  </si>
  <si>
    <t>掉头出口指示牌</t>
  </si>
  <si>
    <t>单元楼栋指示牌</t>
  </si>
  <si>
    <t>1、1.2mm厚高强度铝板，工程级反光膜。含标牌制作安装等
2、规格：1000*600*1.2mm
3、具体做法详见图纸设计
4、包含与之相关的其他一切费用</t>
  </si>
  <si>
    <t>电梯附墙牌</t>
  </si>
  <si>
    <t>1、1.2mm厚高强度铝板，工程级反光膜。含标牌制作安装等
2、规格：600*400*1.2mm
3、具体做法详见图纸设计
4、包含与之相关的其他一切费用</t>
  </si>
  <si>
    <t>楼梯附墙牌</t>
  </si>
  <si>
    <t>三、交通设施部分</t>
  </si>
  <si>
    <t>橡胶护角器</t>
  </si>
  <si>
    <t>1、天然橡胶工程级反光膜
2、规格：800*100*10mm
3、具体做法详见图纸设计
4、包含与之相关的其他一切费用</t>
  </si>
  <si>
    <t>悬牌吊架</t>
  </si>
  <si>
    <t>1、螺栓固定，镀锌管组焊；磷化防腐，表面防锈处理
2、具体做法详见图纸设计
3、包含与之相关的其他一切费用</t>
  </si>
  <si>
    <t>根</t>
  </si>
  <si>
    <t>广角镜</t>
  </si>
  <si>
    <t>1、防爆广角镜，膨胀螺栓墙(柱)面固定
2、规格：直径600mm
3、具体做法详见图纸设计
4、包含与之相关的其他一切费用</t>
  </si>
  <si>
    <t>橡胶车轮定位器</t>
  </si>
  <si>
    <t>1、天然橡胶车轮实心定位器；膨胀螺丝固定
2、规格：560*160*110mm
3、具体做法详见图纸设计
4、包含与之相关的其他一切费用</t>
  </si>
  <si>
    <t>对</t>
  </si>
  <si>
    <t>橡胶减速带</t>
  </si>
  <si>
    <t>1、天然橡胶减速带；膨胀螺丝固定
2、规格：500*380*50mm
3、具体做法详见图纸设计
4、包含与之相关的其他一切费用</t>
  </si>
  <si>
    <t>反光道钉</t>
  </si>
  <si>
    <t>1、abs工程塑料，双面反光，间距2000mm
2、规格：100*100*20mm
3、具体做法详见图纸设计
4、包含与之相关的其他一切费用</t>
  </si>
  <si>
    <t>反光轮廓标</t>
  </si>
  <si>
    <t>1、abs工程塑料，双面反光，安装高度距地面1000mm，间隔3000mm，安装在线形诱导标下方
2、具体做法详见图纸设计
3、包含与之相关的其他一切费用</t>
  </si>
  <si>
    <t>反光防撞柱</t>
  </si>
  <si>
    <t>1、2.5厚焊接钢管，整体带镀锌，面涂黑黄相间反光漆
2、镀锌钢管规格：DN89*600*2.5mm
3、具体做法详见图纸设计
4、包含与之相关的其他一切费用</t>
  </si>
  <si>
    <t>限高横杆</t>
  </si>
  <si>
    <t>1、限高横杆制作安装等
2、规格：DN40（1.5英寸）的镀锌管
3、覆盖黄黑相间高，亮反光膜
4、使用膨胀螺丝把链条固定在结构梁
5、具体做法详见图纸设计
6、包含与之相关的其他一切费用</t>
  </si>
  <si>
    <t>四、地坪部分</t>
  </si>
  <si>
    <t>无振止滑坡道</t>
  </si>
  <si>
    <t>1、基层表面打磨处理
2、界面剂2遍
3、批涂界面抗压层,施工平均厚度不小于3mm
4、划线放样,粘贴美纹纸
5、防滑阻尼层,施工平均厚度不小于3mm
6、滚涂灰色环氧面漆两遍（颜色可调换）
7、清理,表面养护等
8、具体做法详见图纸设计
9、包含与之相关的其他一切费用</t>
  </si>
  <si>
    <t>m2</t>
  </si>
  <si>
    <t>按投影面积</t>
  </si>
  <si>
    <t>行车通道区域</t>
  </si>
  <si>
    <t>1、混凝土基层清理,抹平压实,打磨,清除灰尘等
2、1.5mm厚环氧树脂地坪漆底漆滚涂一道、中涂批涂、面漆滚涂两道等(底漆不低于0.2kg/平米,中涂不低于0.7kg/平米,面漆0.3kg/平米)
3、颜色为灰色（颜色可调换）
4、具体做法详见图纸设计
5、包含与之相关的其他一切费用</t>
  </si>
  <si>
    <t>见车道区域图纸</t>
  </si>
  <si>
    <t>停车位区域</t>
  </si>
  <si>
    <t>1、混凝土基层清理,抹平压实,打磨,清除灰尘等;
2、1.2mm厚环氧树脂地坪漆底漆滚涂一道、中涂批涂、面漆滚涂两道等(底漆不低于0.2kg/平米,中涂不低于0.46kg/平米,面漆0.3kg/平米);
3、颜色为橘色（颜色可调换）
4、具体做法详见图纸设计
5、包含与之相关的其他一切费用</t>
  </si>
  <si>
    <t>非机动车区域</t>
  </si>
  <si>
    <t>1、混凝土基层清理,抹平压实,打磨,清除灰尘等
2、1.2mm厚环氧树脂地坪漆底漆滚涂一道、中涂批涂、面漆滚涂两道等(底漆不低于0.2kg/平米,中涂不低于0.46kg/平米,面漆0.3kg/平米)
3、颜色为橘色（颜色可调换）
4、具体做法详见图纸设计
5、包含与之相关的其他一切费用</t>
  </si>
  <si>
    <t>非停车区域</t>
  </si>
  <si>
    <t>非停车汇总</t>
  </si>
  <si>
    <t>五、墙柱面喷涂部分</t>
  </si>
  <si>
    <t>柱面色带
（颜色可调换）</t>
  </si>
  <si>
    <t>1、环保型内墙涂料，一遍底漆两遍面漆，颜色综合考虑（含文字、图案、字母等）
2、规格：高800mm
3、具体做法详见图纸设计
4、包含与之相关的其他一切费用</t>
  </si>
  <si>
    <t>㎡</t>
  </si>
  <si>
    <t>墙面色带
（颜色可调换）</t>
  </si>
  <si>
    <t>门厅墙面色带
（颜色可调换）</t>
  </si>
  <si>
    <t>1、环保型内墙涂料，一遍底漆两遍面漆，颜色综合考虑（含文字、图案、字母等）
2、规格：高1850mm
3、具体做法详见图纸设计
4、包含与之相关的其他一切费用</t>
  </si>
  <si>
    <t>坡道墙面色带
（颜色可调换）</t>
  </si>
  <si>
    <t>踢脚线
（颜色可调换）</t>
  </si>
  <si>
    <t>1、环保型内墙涂料，一遍底漆两遍面漆，颜色综合考虑
2、规格：高150mm
3、具体做法详见图纸设计
4、包含与之相关的其他一切费用</t>
  </si>
  <si>
    <t>六、排水沟部分</t>
  </si>
  <si>
    <t>铸铁排水沟盖板</t>
  </si>
  <si>
    <t>1、570*25铸铁篦子(参图集05J927-1 P48页节点4)
2、具体做法详见图纸设计
3、包含与之相关的其他一切费用
4、部位：房间内排水沟</t>
  </si>
  <si>
    <t>不锈钢截水沟盖板</t>
  </si>
  <si>
    <t>1、800*400*5 304不锈钢篦子
2、具体做法详见图纸设计
3、包含与之相关的其他一切费用
4、部位：坡道出入口</t>
  </si>
  <si>
    <t>截水沟角钢支架</t>
  </si>
  <si>
    <t>1、L50*45*5镀锌角钢、预埋件等
2、参05J927-1，P47
3、具体做法详见图纸设计
4、包含与之相关的其他一切费用
5、部位：房间内排水沟、坡道出入口</t>
  </si>
  <si>
    <t>按同盖板长度计入</t>
  </si>
  <si>
    <t>七：含税金额合计（元）</t>
  </si>
  <si>
    <t>（一）+（二）+（三）+（四）+（五）+（六）</t>
  </si>
  <si>
    <t>注：1.综合单价中包含：人工费、材料费、机械费、安装费、措施费、窝工费、水电费、垃圾清运费、材料检测检验费、规费、安全文明施工费、扬尘治理增加费、疫情增加费、管理费、利润、税金(增值税专用发票)、验收、质保期服务等所需全部费用。
    2.若对工程量清单存疑，请在招标文件约定的期限内提出，经招标人确认后修正清单。</t>
  </si>
  <si>
    <t>60#商务地块公寓楼基坑观测、沉降观测清单报价分析</t>
  </si>
  <si>
    <r>
      <rPr>
        <b/>
        <sz val="12"/>
        <rFont val="宋体"/>
        <charset val="134"/>
      </rPr>
      <t>项目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单位</t>
    </r>
  </si>
  <si>
    <t>洛阳业丰建设工程服务有限公司（含锚索）</t>
  </si>
  <si>
    <t>洛阳业丰建设工程服务有限公司（不含锚索）</t>
  </si>
  <si>
    <t>工程项目</t>
  </si>
  <si>
    <t>监测点点数（个）</t>
  </si>
  <si>
    <t>观测次数</t>
  </si>
  <si>
    <t>工程量（次数）</t>
  </si>
  <si>
    <t>单价（元/次）</t>
  </si>
  <si>
    <t>金额（元）</t>
  </si>
  <si>
    <t>基坑观测设置</t>
  </si>
  <si>
    <t>平面基准点</t>
  </si>
  <si>
    <t>高程基准点</t>
  </si>
  <si>
    <t>基坑顶部水平、竖向位移监测点</t>
  </si>
  <si>
    <t>周边建筑物竖向位移监测点</t>
  </si>
  <si>
    <t>周边地表竖向位移监测点</t>
  </si>
  <si>
    <t>周边地下管线竖向位移监测点</t>
  </si>
  <si>
    <t>锚索内力监测点</t>
  </si>
  <si>
    <t>基坑观测</t>
  </si>
  <si>
    <t>基坑顶部水平位移观测</t>
  </si>
  <si>
    <t>基坑顶部竖向位移观测</t>
  </si>
  <si>
    <t>第一次优惠后报价小计（元）含锚索</t>
  </si>
  <si>
    <t>第二次优惠后报价小计（元）不含锚索</t>
  </si>
  <si>
    <t>第二次优惠后报价小计（元）含锚索</t>
  </si>
  <si>
    <t>沉降观测</t>
  </si>
  <si>
    <t>设置</t>
  </si>
  <si>
    <t>监测阶段</t>
  </si>
  <si>
    <t>28层</t>
  </si>
  <si>
    <t>第一次优惠后报价小计（元）</t>
  </si>
  <si>
    <t>第二次优惠后报价小计（元）</t>
  </si>
  <si>
    <t>第一次报价合计（元）含锚索</t>
  </si>
  <si>
    <t>第二次报价合计（元）不含锚索</t>
  </si>
  <si>
    <t>第二次报价合计（元）含锚索</t>
  </si>
  <si>
    <t>洛阳熠磊信息科技有限公司（含锚索）</t>
  </si>
  <si>
    <t>洛阳熠磊信息科技有限公司（不含锚索）</t>
  </si>
  <si>
    <t>基坑边坡水平位移观测</t>
  </si>
  <si>
    <t>基坑边坡竖向位移观测</t>
  </si>
  <si>
    <t>周边管线检测</t>
  </si>
  <si>
    <t>10000元/栋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</si>
</sst>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000_ "/>
    <numFmt numFmtId="178" formatCode="0_ "/>
    <numFmt numFmtId="179" formatCode="#,##0.00&quot;元&quot;"/>
    <numFmt numFmtId="180" formatCode="[DBNum2][$RMB]General;[Red][DBNum2][$RMB]General"/>
    <numFmt numFmtId="181" formatCode="#,##0.00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Times New Roman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SimSun"/>
      <charset val="134"/>
    </font>
    <font>
      <sz val="12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family val="1"/>
      <charset val="0"/>
    </font>
    <font>
      <b/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b/>
      <sz val="12"/>
      <name val="Times New Roman"/>
      <charset val="134"/>
    </font>
    <font>
      <b/>
      <u/>
      <sz val="10"/>
      <name val="宋体"/>
      <charset val="134"/>
    </font>
    <font>
      <b/>
      <u/>
      <sz val="10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0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6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20" fillId="0" borderId="0"/>
    <xf numFmtId="0" fontId="48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165">
    <xf numFmtId="0" fontId="0" fillId="0" borderId="0" xfId="0">
      <alignment vertical="center"/>
    </xf>
    <xf numFmtId="0" fontId="1" fillId="0" borderId="0" xfId="0" applyFont="1" applyAlignment="1"/>
    <xf numFmtId="176" fontId="1" fillId="0" borderId="0" xfId="0" applyNumberFormat="1" applyFont="1" applyAlignment="1"/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6" fontId="7" fillId="2" borderId="6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1" fillId="0" borderId="0" xfId="51" applyFill="1" applyAlignment="1">
      <alignment horizontal="center" vertical="center"/>
    </xf>
    <xf numFmtId="0" fontId="1" fillId="0" borderId="0" xfId="51" applyFill="1" applyAlignment="1">
      <alignment vertical="center"/>
    </xf>
    <xf numFmtId="0" fontId="1" fillId="0" borderId="0" xfId="51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52" applyFill="1">
      <alignment vertical="center"/>
    </xf>
    <xf numFmtId="0" fontId="1" fillId="0" borderId="0" xfId="51" applyFill="1"/>
    <xf numFmtId="0" fontId="1" fillId="0" borderId="0" xfId="51" applyFill="1" applyAlignment="1">
      <alignment wrapText="1"/>
    </xf>
    <xf numFmtId="0" fontId="1" fillId="0" borderId="0" xfId="51" applyFill="1" applyAlignment="1">
      <alignment horizontal="center" wrapText="1"/>
    </xf>
    <xf numFmtId="176" fontId="1" fillId="0" borderId="0" xfId="51" applyNumberFormat="1" applyFill="1" applyAlignment="1">
      <alignment horizontal="center" vertical="center"/>
    </xf>
    <xf numFmtId="0" fontId="1" fillId="0" borderId="0" xfId="51" applyFill="1" applyAlignment="1">
      <alignment horizontal="center" vertical="center" wrapText="1"/>
    </xf>
    <xf numFmtId="0" fontId="1" fillId="0" borderId="0" xfId="51" applyFill="1" applyAlignment="1">
      <alignment wrapText="1"/>
    </xf>
    <xf numFmtId="0" fontId="1" fillId="0" borderId="0" xfId="51" applyFill="1" applyAlignment="1">
      <alignment horizontal="center" vertical="center"/>
    </xf>
    <xf numFmtId="0" fontId="1" fillId="0" borderId="0" xfId="51" applyFill="1" applyAlignment="1">
      <alignment vertical="center"/>
    </xf>
    <xf numFmtId="0" fontId="9" fillId="0" borderId="6" xfId="51" applyFont="1" applyFill="1" applyBorder="1" applyAlignment="1">
      <alignment horizontal="center" vertical="center" wrapText="1"/>
    </xf>
    <xf numFmtId="176" fontId="10" fillId="0" borderId="6" xfId="51" applyNumberFormat="1" applyFont="1" applyFill="1" applyBorder="1" applyAlignment="1">
      <alignment horizontal="center" vertical="center" wrapText="1"/>
    </xf>
    <xf numFmtId="176" fontId="9" fillId="0" borderId="6" xfId="51" applyNumberFormat="1" applyFont="1" applyFill="1" applyBorder="1" applyAlignment="1">
      <alignment horizontal="center" vertical="center" wrapText="1"/>
    </xf>
    <xf numFmtId="0" fontId="11" fillId="0" borderId="9" xfId="51" applyFont="1" applyFill="1" applyBorder="1" applyAlignment="1">
      <alignment horizontal="center" vertical="center" wrapText="1"/>
    </xf>
    <xf numFmtId="0" fontId="11" fillId="0" borderId="10" xfId="51" applyFont="1" applyFill="1" applyBorder="1" applyAlignment="1">
      <alignment horizontal="center" vertical="center" wrapText="1"/>
    </xf>
    <xf numFmtId="0" fontId="12" fillId="0" borderId="10" xfId="51" applyFont="1" applyFill="1" applyBorder="1" applyAlignment="1">
      <alignment horizontal="center" vertical="center" wrapText="1"/>
    </xf>
    <xf numFmtId="176" fontId="12" fillId="0" borderId="10" xfId="51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0" fontId="11" fillId="0" borderId="1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176" fontId="12" fillId="0" borderId="1" xfId="51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1" xfId="5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176" fontId="15" fillId="0" borderId="1" xfId="51" applyNumberFormat="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1" xfId="5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2" fontId="15" fillId="0" borderId="1" xfId="51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5" fillId="0" borderId="13" xfId="51" applyFont="1" applyFill="1" applyBorder="1" applyAlignment="1">
      <alignment horizontal="center" vertical="center" wrapText="1"/>
    </xf>
    <xf numFmtId="0" fontId="1" fillId="0" borderId="0" xfId="51" applyFill="1" applyAlignment="1">
      <alignment vertical="center" wrapText="1"/>
    </xf>
    <xf numFmtId="0" fontId="17" fillId="0" borderId="0" xfId="51" applyFont="1" applyFill="1" applyAlignment="1">
      <alignment horizontal="center" vertical="center"/>
    </xf>
    <xf numFmtId="0" fontId="1" fillId="0" borderId="0" xfId="51" applyFont="1" applyFill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13" xfId="52" applyFont="1" applyFill="1" applyBorder="1" applyAlignment="1">
      <alignment horizontal="center" vertical="center" wrapText="1"/>
    </xf>
    <xf numFmtId="0" fontId="1" fillId="0" borderId="0" xfId="52" applyFill="1" applyAlignment="1">
      <alignment vertical="center" wrapText="1"/>
    </xf>
    <xf numFmtId="0" fontId="1" fillId="0" borderId="0" xfId="52" applyFill="1" applyAlignment="1">
      <alignment horizontal="center" vertical="center"/>
    </xf>
    <xf numFmtId="0" fontId="1" fillId="0" borderId="0" xfId="52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52" applyFill="1" applyAlignment="1">
      <alignment vertical="center"/>
    </xf>
    <xf numFmtId="0" fontId="14" fillId="0" borderId="11" xfId="53" applyFont="1" applyFill="1" applyBorder="1" applyAlignment="1">
      <alignment horizontal="left" vertical="center" wrapText="1"/>
    </xf>
    <xf numFmtId="0" fontId="14" fillId="0" borderId="1" xfId="53" applyFont="1" applyFill="1" applyBorder="1" applyAlignment="1">
      <alignment horizontal="left" vertical="center" wrapText="1"/>
    </xf>
    <xf numFmtId="0" fontId="14" fillId="0" borderId="1" xfId="53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15" fillId="0" borderId="1" xfId="5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5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1" fillId="0" borderId="1" xfId="51" applyNumberFormat="1" applyFill="1" applyBorder="1" applyAlignment="1">
      <alignment horizontal="center" vertical="center"/>
    </xf>
    <xf numFmtId="0" fontId="1" fillId="0" borderId="14" xfId="51" applyFill="1" applyBorder="1" applyAlignment="1">
      <alignment horizontal="left" vertical="center" wrapText="1"/>
    </xf>
    <xf numFmtId="0" fontId="1" fillId="0" borderId="15" xfId="51" applyFill="1" applyBorder="1" applyAlignment="1">
      <alignment horizontal="left" vertical="center" wrapText="1"/>
    </xf>
    <xf numFmtId="0" fontId="1" fillId="0" borderId="15" xfId="51" applyFill="1" applyBorder="1" applyAlignment="1">
      <alignment horizontal="center" vertical="center" wrapText="1"/>
    </xf>
    <xf numFmtId="176" fontId="1" fillId="0" borderId="15" xfId="51" applyNumberFormat="1" applyFill="1" applyBorder="1" applyAlignment="1">
      <alignment horizontal="left" vertical="center" wrapText="1"/>
    </xf>
    <xf numFmtId="0" fontId="15" fillId="0" borderId="13" xfId="51" applyFont="1" applyFill="1" applyBorder="1" applyAlignment="1">
      <alignment vertical="center" wrapText="1"/>
    </xf>
    <xf numFmtId="0" fontId="15" fillId="0" borderId="0" xfId="51" applyFont="1" applyFill="1" applyBorder="1" applyAlignment="1">
      <alignment horizontal="center" vertical="center" wrapText="1"/>
    </xf>
    <xf numFmtId="0" fontId="1" fillId="0" borderId="16" xfId="5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176" fontId="19" fillId="0" borderId="10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2" fontId="20" fillId="0" borderId="1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176" fontId="6" fillId="0" borderId="15" xfId="51" applyNumberFormat="1" applyFont="1" applyBorder="1" applyAlignment="1">
      <alignment horizontal="center" vertical="center" wrapText="1"/>
    </xf>
    <xf numFmtId="2" fontId="6" fillId="0" borderId="16" xfId="51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79" fontId="26" fillId="0" borderId="1" xfId="0" applyNumberFormat="1" applyFont="1" applyFill="1" applyBorder="1" applyAlignment="1">
      <alignment horizontal="left" vertical="center" wrapText="1"/>
    </xf>
    <xf numFmtId="180" fontId="23" fillId="0" borderId="1" xfId="0" applyNumberFormat="1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4" xfId="51"/>
    <cellStyle name="常规_01" xfId="52"/>
    <cellStyle name="常规_Sheet1" xfId="53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5.png"/><Relationship Id="rId8" Type="http://schemas.openxmlformats.org/officeDocument/2006/relationships/image" Target="media/image14.png"/><Relationship Id="rId7" Type="http://schemas.openxmlformats.org/officeDocument/2006/relationships/image" Target="media/image13.png"/><Relationship Id="rId6" Type="http://schemas.openxmlformats.org/officeDocument/2006/relationships/image" Target="media/image12.png"/><Relationship Id="rId52" Type="http://schemas.openxmlformats.org/officeDocument/2006/relationships/image" Target="media/image58.png"/><Relationship Id="rId51" Type="http://schemas.openxmlformats.org/officeDocument/2006/relationships/image" Target="media/image57.png"/><Relationship Id="rId50" Type="http://schemas.openxmlformats.org/officeDocument/2006/relationships/image" Target="media/image56.png"/><Relationship Id="rId5" Type="http://schemas.openxmlformats.org/officeDocument/2006/relationships/image" Target="media/image11.png"/><Relationship Id="rId49" Type="http://schemas.openxmlformats.org/officeDocument/2006/relationships/image" Target="media/image55.png"/><Relationship Id="rId48" Type="http://schemas.openxmlformats.org/officeDocument/2006/relationships/image" Target="media/image54.png"/><Relationship Id="rId47" Type="http://schemas.openxmlformats.org/officeDocument/2006/relationships/image" Target="media/image53.png"/><Relationship Id="rId46" Type="http://schemas.openxmlformats.org/officeDocument/2006/relationships/image" Target="media/image52.png"/><Relationship Id="rId45" Type="http://schemas.openxmlformats.org/officeDocument/2006/relationships/image" Target="media/image51.png"/><Relationship Id="rId44" Type="http://schemas.openxmlformats.org/officeDocument/2006/relationships/image" Target="media/image50.png"/><Relationship Id="rId43" Type="http://schemas.openxmlformats.org/officeDocument/2006/relationships/image" Target="media/image49.png"/><Relationship Id="rId42" Type="http://schemas.openxmlformats.org/officeDocument/2006/relationships/image" Target="media/image48.png"/><Relationship Id="rId41" Type="http://schemas.openxmlformats.org/officeDocument/2006/relationships/image" Target="media/image47.png"/><Relationship Id="rId40" Type="http://schemas.openxmlformats.org/officeDocument/2006/relationships/image" Target="media/image46.png"/><Relationship Id="rId4" Type="http://schemas.openxmlformats.org/officeDocument/2006/relationships/image" Target="media/image10.png"/><Relationship Id="rId39" Type="http://schemas.openxmlformats.org/officeDocument/2006/relationships/image" Target="media/image45.png"/><Relationship Id="rId38" Type="http://schemas.openxmlformats.org/officeDocument/2006/relationships/image" Target="media/image44.png"/><Relationship Id="rId37" Type="http://schemas.openxmlformats.org/officeDocument/2006/relationships/image" Target="media/image43.png"/><Relationship Id="rId36" Type="http://schemas.openxmlformats.org/officeDocument/2006/relationships/image" Target="media/image42.png"/><Relationship Id="rId35" Type="http://schemas.openxmlformats.org/officeDocument/2006/relationships/image" Target="media/image41.png"/><Relationship Id="rId34" Type="http://schemas.openxmlformats.org/officeDocument/2006/relationships/image" Target="media/image40.png"/><Relationship Id="rId33" Type="http://schemas.openxmlformats.org/officeDocument/2006/relationships/image" Target="media/image39.png"/><Relationship Id="rId32" Type="http://schemas.openxmlformats.org/officeDocument/2006/relationships/image" Target="media/image38.png"/><Relationship Id="rId31" Type="http://schemas.openxmlformats.org/officeDocument/2006/relationships/image" Target="media/image37.png"/><Relationship Id="rId30" Type="http://schemas.openxmlformats.org/officeDocument/2006/relationships/image" Target="media/image36.png"/><Relationship Id="rId3" Type="http://schemas.openxmlformats.org/officeDocument/2006/relationships/image" Target="media/image9.png"/><Relationship Id="rId29" Type="http://schemas.openxmlformats.org/officeDocument/2006/relationships/image" Target="media/image35.png"/><Relationship Id="rId28" Type="http://schemas.openxmlformats.org/officeDocument/2006/relationships/image" Target="media/image34.png"/><Relationship Id="rId27" Type="http://schemas.openxmlformats.org/officeDocument/2006/relationships/image" Target="media/image33.png"/><Relationship Id="rId26" Type="http://schemas.openxmlformats.org/officeDocument/2006/relationships/image" Target="media/image32.png"/><Relationship Id="rId25" Type="http://schemas.openxmlformats.org/officeDocument/2006/relationships/image" Target="media/image31.png"/><Relationship Id="rId24" Type="http://schemas.openxmlformats.org/officeDocument/2006/relationships/image" Target="media/image30.png"/><Relationship Id="rId23" Type="http://schemas.openxmlformats.org/officeDocument/2006/relationships/image" Target="media/image29.png"/><Relationship Id="rId22" Type="http://schemas.openxmlformats.org/officeDocument/2006/relationships/image" Target="media/image28.png"/><Relationship Id="rId21" Type="http://schemas.openxmlformats.org/officeDocument/2006/relationships/image" Target="media/image27.png"/><Relationship Id="rId20" Type="http://schemas.openxmlformats.org/officeDocument/2006/relationships/image" Target="media/image26.png"/><Relationship Id="rId2" Type="http://schemas.openxmlformats.org/officeDocument/2006/relationships/image" Target="media/image8.png"/><Relationship Id="rId19" Type="http://schemas.openxmlformats.org/officeDocument/2006/relationships/image" Target="media/image25.png"/><Relationship Id="rId18" Type="http://schemas.openxmlformats.org/officeDocument/2006/relationships/image" Target="media/image24.png"/><Relationship Id="rId17" Type="http://schemas.openxmlformats.org/officeDocument/2006/relationships/image" Target="media/image23.png"/><Relationship Id="rId16" Type="http://schemas.openxmlformats.org/officeDocument/2006/relationships/image" Target="media/image22.png"/><Relationship Id="rId15" Type="http://schemas.openxmlformats.org/officeDocument/2006/relationships/image" Target="media/image21.png"/><Relationship Id="rId14" Type="http://schemas.openxmlformats.org/officeDocument/2006/relationships/image" Target="media/image20.png"/><Relationship Id="rId13" Type="http://schemas.openxmlformats.org/officeDocument/2006/relationships/image" Target="media/image19.png"/><Relationship Id="rId12" Type="http://schemas.openxmlformats.org/officeDocument/2006/relationships/image" Target="media/image18.png"/><Relationship Id="rId11" Type="http://schemas.openxmlformats.org/officeDocument/2006/relationships/image" Target="media/image17.png"/><Relationship Id="rId10" Type="http://schemas.openxmlformats.org/officeDocument/2006/relationships/image" Target="media/image16.png"/><Relationship Id="rId1" Type="http://schemas.openxmlformats.org/officeDocument/2006/relationships/image" Target="media/image7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www.wps.cn/officeDocument/2020/cellImage" Target="cellimag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136525</xdr:colOff>
      <xdr:row>54</xdr:row>
      <xdr:rowOff>44450</xdr:rowOff>
    </xdr:from>
    <xdr:to>
      <xdr:col>2</xdr:col>
      <xdr:colOff>684437</xdr:colOff>
      <xdr:row>54</xdr:row>
      <xdr:rowOff>617220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1945" y="58730515"/>
          <a:ext cx="54737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59690</xdr:colOff>
      <xdr:row>58</xdr:row>
      <xdr:rowOff>199390</xdr:rowOff>
    </xdr:from>
    <xdr:to>
      <xdr:col>2</xdr:col>
      <xdr:colOff>887637</xdr:colOff>
      <xdr:row>58</xdr:row>
      <xdr:rowOff>464820</xdr:rowOff>
    </xdr:to>
    <xdr:pic>
      <xdr:nvPicPr>
        <xdr:cNvPr id="73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1515110" y="62061090"/>
          <a:ext cx="82740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328295</xdr:colOff>
      <xdr:row>61</xdr:row>
      <xdr:rowOff>335915</xdr:rowOff>
    </xdr:from>
    <xdr:to>
      <xdr:col>2</xdr:col>
      <xdr:colOff>567055</xdr:colOff>
      <xdr:row>61</xdr:row>
      <xdr:rowOff>799465</xdr:rowOff>
    </xdr:to>
    <xdr:pic>
      <xdr:nvPicPr>
        <xdr:cNvPr id="24" name="图片 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83715" y="64750315"/>
          <a:ext cx="23876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53340</xdr:colOff>
      <xdr:row>15</xdr:row>
      <xdr:rowOff>83820</xdr:rowOff>
    </xdr:from>
    <xdr:to>
      <xdr:col>2</xdr:col>
      <xdr:colOff>777240</xdr:colOff>
      <xdr:row>15</xdr:row>
      <xdr:rowOff>83820</xdr:rowOff>
    </xdr:to>
    <xdr:pic>
      <xdr:nvPicPr>
        <xdr:cNvPr id="33" name="图片 48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8760" y="1030605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</xdr:colOff>
      <xdr:row>46</xdr:row>
      <xdr:rowOff>159385</xdr:rowOff>
    </xdr:from>
    <xdr:to>
      <xdr:col>2</xdr:col>
      <xdr:colOff>969552</xdr:colOff>
      <xdr:row>46</xdr:row>
      <xdr:rowOff>610235</xdr:rowOff>
    </xdr:to>
    <xdr:pic>
      <xdr:nvPicPr>
        <xdr:cNvPr id="4" name="ID_544C4F5A5F774496A1A8BD1266657F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1727835" y="49874170"/>
          <a:ext cx="45085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76</xdr:row>
      <xdr:rowOff>335280</xdr:rowOff>
    </xdr:from>
    <xdr:to>
      <xdr:col>2</xdr:col>
      <xdr:colOff>916847</xdr:colOff>
      <xdr:row>76</xdr:row>
      <xdr:rowOff>415925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22095" y="81564480"/>
          <a:ext cx="849630" cy="80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&#24037;&#31243;&#39033;&#30446;\&#38598;&#22242;&#25104;&#26412;&#21512;&#32422;&#20013;&#24515;\&#25104;&#26412;&#19994;&#21153;&#25351;&#24341;\&#21306;&#22495;&#29256;&#28165;&#21333;\&#21508;&#39033;&#30446;&#25552;&#25253;&#28165;&#21333;&#27169;&#26495;\&#24037;&#31243;&#37327;&#28165;&#21333;&#27169;&#26495;&#65288;&#37039;&#37112;&#65289;\2-&#22522;&#22353;&#25903;&#25252;&#24037;&#31243;&#37327;&#28165;&#21333;\&#37039;&#37112;&#20844;&#21496;&#22522;&#22353;&#25903;&#25252;&#28165;&#21333;&#27169;&#2649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1&#12289;&#24736;&#28982;&#23621;&#39033;&#30446;\4&#12289;&#21512;&#21516;&#31649;&#29702;\1&#12289;&#24037;&#31243;&#31867;\24&#12289;&#25903;&#25252;&#24037;&#31243;\3&#12289;&#32467;&#31639;&#24037;&#31243;\&#27931;&#38451;&#24736;&#28982;&#23621;&#39033;&#30446;&#22522;&#22353;&#25903;&#25252;&#28165;&#21333;2023-4-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Users\Administrator\AppData\Local\Microsoft\Windows\Temporary Internet Files\Content.IE5\AB8OZ7LR\&#37039;&#37112;&#32654;&#30340;&#26102;&#20195;&#22478;&#19968;&#26399;20#21#&#27004;&#20844;&#20849;&#37096;&#20301;&#31934;&#35013;&#20462;&#24037;&#31243;&#37327;&#28165;&#21333;\&#24037;&#31243;&#37327;&#28165;&#21333;&#21442;&#32771;&#20215;\20120224&#32654;&#30340;&#22478;&#26679;&#26495;&#25151;B3-03&#25143;&#22411;&#35013;&#39280;&#24037;&#31243;&#24037;&#31243;&#37327;&#28165;&#21333; - &#2435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&#24037;&#20316;\11&#12289;&#32508;&#21512;&#25104;&#26412;&#24037;&#20316;&#36164;&#26009;\&#25104;&#26412;&#25163;&#20876;-&#27491;&#24335;&#29256;\&#65288;&#26631;&#20934;&#28165;&#21333;&#31532;&#19977;&#27425;&#65289;12.22-JT-CB-ZY01&#12298;&#32654;&#30340;&#22320;&#20135;&#24037;&#31243;&#37327;&#28165;&#21333;&#32534;&#21046;&#20316;&#19994;&#25351;&#24341;&#12299;(2017&#20462;&#35746;&#29256;\12.22-JT-CB-ZY01&#12298;&#32654;&#30340;&#22320;&#20135;&#24037;&#31243;&#37327;&#28165;&#21333;&#32534;&#21046;&#20316;&#19994;&#25351;&#24341;&#12299;(2017&#20462;&#35746;&#29256;\JT-CB-ZY01 &#25104;&#26412;&#27169;&#26495;\JT-CB-ZY01-01&#12298;&#24314;&#31569;&#19987;&#19994;&#24037;&#31243;&#37327;&#28165;&#21333;&#27169;&#26495;&#12299;\&#32654;&#30340;&#24037;&#31243;&#37327;&#28165;&#21333;&#26631;&#20934;\2&#12289;&#26729;&#22522;&#30784;&#24037;&#31243;&#26631;&#20934;&#28165;&#213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&#32654;&#30340;&#22320;&#20135;&#38598;&#22242;&#25104;&#26412;&#31649;&#29702;&#37096;\05 &#39033;&#30446;\&#32654;&#30340;&#22320;&#20135;&#37039;&#37112;&#39033;&#30446;\&#37039;&#37112;&#39033;&#30446;&#21512;&#21516;\033 &#37039;&#37112;&#32654;&#30340;&#22478;&#19968;&#26399;&#20108;&#26631;&#27573;&#31649;&#26729;&#22522;&#30784;&#24037;&#31243;\&#21518;&#20061;&#27934;&#35013;&#39280;&#21442;&#32771;&#20215;\2-49-1&#24037;&#31243;&#37327;&#28165;&#21333;&#65288;&#23433;&#35013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1531;&#20848;&#26032;&#21306;\&#22253;&#24314;\&#23637;&#31034;&#21306;\&#26032;&#21306;&#23637;&#31034;&#21306;&#21442;&#32771;&#20215;9-15\&#21518;&#20061;&#27934;&#35013;&#39280;&#21442;&#32771;&#20215;\2-49-1&#24037;&#31243;&#37327;&#28165;&#21333;&#65288;&#23433;&#35013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&#21531;&#20848;&#26032;&#21306;\&#22253;&#24314;\&#23637;&#31034;&#21306;\&#26032;&#21306;&#23637;&#31034;&#21306;&#21442;&#32771;&#20215;9-15\&#21518;&#20061;&#27934;&#35013;&#39280;&#21442;&#32771;&#20215;\2-49-1&#24037;&#31243;&#37327;&#28165;&#21333;&#65288;&#23433;&#35013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Users\Administrator\AppData\Local\Microsoft\Windows\Temporary Internet Files\Content.IE5\AB8OZ7LR\&#37039;&#37112;&#32654;&#30340;&#26102;&#20195;&#22478;&#19968;&#26399;20#21#&#27004;&#20844;&#20849;&#37096;&#20301;&#31934;&#35013;&#20462;&#24037;&#31243;&#37327;&#28165;&#21333;\&#24037;&#31243;&#37327;&#28165;&#21333;&#21442;&#32771;&#20215;\&#23433;&#35013;&#26368;&#32456;&#26680;&#23545;\Sheet&#37039;&#37112;&#32654;&#30340;&#22478;B3&#24231;&#20303;&#25143;&#22823;&#22530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B7&#22320;&#22359;\2&#12289;402&#12289;5&#26635;&#26495;&#25151;\B7&#26495;&#25151;&#26631;&#24213;(24025)-&#21494;&#23376;&#35843;&#259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1&#12289;&#24736;&#28982;&#23621;&#39033;&#30446;\4&#12289;&#21512;&#21516;&#31649;&#29702;\1&#12289;&#24037;&#31243;&#31867;\24&#12289;&#25903;&#25252;&#24037;&#31243;\3&#12289;&#32467;&#31639;&#24037;&#31243;\11&#21806;&#27004;&#37096;&#22522;&#22353;&#25903;&#25252;&#25307;&#26631;&#25991;&#20214;\11&#12289;&#27827;&#21271;&#24037;&#31243;&#22823;&#23398;&#39033;&#30446;s1&#22522;&#22353;&#25903;&#25252;&#21442;&#32771;&#20215;190128.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编制说明"/>
      <sheetName val="工程量清单"/>
      <sheetName val="土钉 单价分析表"/>
      <sheetName val="材料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资料存档目录"/>
      <sheetName val="工程结算汇总表"/>
      <sheetName val="工程量清单"/>
      <sheetName val="设计变更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投标价封面"/>
      <sheetName val="编制说明"/>
      <sheetName val="单位工程汇总表"/>
      <sheetName val="分部汇总表"/>
      <sheetName val="分部分项工程量清单（装修）"/>
      <sheetName val=""/>
      <sheetName val="分部分项工程量清单（水电）"/>
      <sheetName val="B3座03电箱单价分析表"/>
      <sheetName val="主材表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工程量清单"/>
      <sheetName val="单价分析400×95AB抗拔(发电）"/>
      <sheetName val="单价分析400×125AB抗拔(市电）"/>
      <sheetName val="单价分析500×125AB抗拔(发电）"/>
      <sheetName val="单价分析500×125AB抗拔(市电）"/>
      <sheetName val="单价分析1200（发电）"/>
      <sheetName val="单价分析1200（市电）"/>
      <sheetName val="单价分析1400（发电）"/>
      <sheetName val="单价分析1400（市电）"/>
      <sheetName val="单价分析1600(发电)"/>
      <sheetName val="单价分析1600（市电）"/>
      <sheetName val="单价分析1800（发电）"/>
      <sheetName val="单价分析1800（市电）"/>
      <sheetName val="单价分析2000（发电）"/>
      <sheetName val="单价分析2000(市电）"/>
      <sheetName val="单价分析2200（发电）"/>
      <sheetName val="单价分析2200（市电）"/>
      <sheetName val="单价分析2500（发电）"/>
      <sheetName val="单价分析2500（市电）"/>
      <sheetName val="主材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工程费汇总表"/>
      <sheetName val="分部分项汇总表"/>
      <sheetName val="2-49-1户型清单"/>
      <sheetName val="措施费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单位工程费汇总表"/>
      <sheetName val="分部分项汇总表"/>
      <sheetName val="2-49-1户型清单"/>
      <sheetName val="措施费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单位工程费汇总表"/>
      <sheetName val="分部分项汇总表"/>
      <sheetName val="2-49-1户型清单"/>
      <sheetName val="措施费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邯郸美的城B3座住户大堂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2栋户型"/>
      <sheetName val="4栋02户型"/>
      <sheetName val="5栋"/>
      <sheetName val="#REF!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编制说明"/>
      <sheetName val="清单计价汇总表"/>
      <sheetName val="工程量清单"/>
      <sheetName val="安全文明施工费单价分析表"/>
      <sheetName val="降水设施费分析表"/>
      <sheetName val="钢筋网片"/>
      <sheetName val="喷射混凝土（斜）"/>
      <sheetName val="喷射混凝土（平）"/>
      <sheetName val="土钉 单价分析表（18）"/>
      <sheetName val="土钉 单价分析表（16）"/>
      <sheetName val="花管 单价分析表（花管）"/>
      <sheetName val="压网筋"/>
      <sheetName val="降水井"/>
      <sheetName val="截水沟"/>
      <sheetName val="坑中坑"/>
      <sheetName val="集水井"/>
      <sheetName val="排水盲沟"/>
      <sheetName val="挡水墙"/>
      <sheetName val="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zoomScale="130" zoomScaleNormal="130" workbookViewId="0">
      <selection activeCell="A1" sqref="A1:F1"/>
    </sheetView>
  </sheetViews>
  <sheetFormatPr defaultColWidth="9" defaultRowHeight="24" customHeight="1" outlineLevelCol="5"/>
  <cols>
    <col min="1" max="1" width="9" style="147"/>
    <col min="2" max="2" width="26.375" style="147" customWidth="1"/>
    <col min="3" max="16384" width="9" style="147"/>
  </cols>
  <sheetData>
    <row r="1" ht="50" customHeight="1" spans="1:6">
      <c r="A1" s="148" t="s">
        <v>0</v>
      </c>
      <c r="B1" s="148"/>
      <c r="C1" s="148"/>
      <c r="D1" s="148"/>
      <c r="E1" s="148"/>
      <c r="F1" s="148"/>
    </row>
    <row r="2" customHeight="1" spans="1:6">
      <c r="A2" s="149" t="s">
        <v>1</v>
      </c>
      <c r="B2" s="150" t="s">
        <v>2</v>
      </c>
      <c r="C2" s="150" t="s">
        <v>3</v>
      </c>
      <c r="D2" s="150" t="s">
        <v>4</v>
      </c>
      <c r="E2" s="150" t="s">
        <v>5</v>
      </c>
      <c r="F2" s="151" t="s">
        <v>6</v>
      </c>
    </row>
    <row r="3" customHeight="1" spans="1:6">
      <c r="A3" s="152">
        <v>1</v>
      </c>
      <c r="B3" s="153" t="s">
        <v>7</v>
      </c>
      <c r="C3" s="154" t="s">
        <v>8</v>
      </c>
      <c r="D3" s="154" t="s">
        <v>8</v>
      </c>
      <c r="E3" s="155" t="s">
        <v>9</v>
      </c>
      <c r="F3" s="156"/>
    </row>
    <row r="4" customHeight="1" spans="1:6">
      <c r="A4" s="152">
        <v>2</v>
      </c>
      <c r="B4" s="153" t="s">
        <v>10</v>
      </c>
      <c r="C4" s="154" t="s">
        <v>8</v>
      </c>
      <c r="D4" s="154" t="s">
        <v>8</v>
      </c>
      <c r="E4" s="155" t="s">
        <v>9</v>
      </c>
      <c r="F4" s="157"/>
    </row>
    <row r="5" customHeight="1" spans="1:6">
      <c r="A5" s="152">
        <v>3</v>
      </c>
      <c r="B5" s="153" t="s">
        <v>11</v>
      </c>
      <c r="C5" s="154" t="s">
        <v>8</v>
      </c>
      <c r="D5" s="154" t="s">
        <v>8</v>
      </c>
      <c r="E5" s="155" t="s">
        <v>12</v>
      </c>
      <c r="F5" s="157"/>
    </row>
    <row r="6" customHeight="1" spans="1:6">
      <c r="A6" s="152">
        <v>4</v>
      </c>
      <c r="B6" s="153" t="s">
        <v>13</v>
      </c>
      <c r="C6" s="154" t="s">
        <v>8</v>
      </c>
      <c r="D6" s="154" t="s">
        <v>8</v>
      </c>
      <c r="E6" s="155" t="s">
        <v>12</v>
      </c>
      <c r="F6" s="157"/>
    </row>
    <row r="7" customHeight="1" spans="1:6">
      <c r="A7" s="152">
        <v>5</v>
      </c>
      <c r="B7" s="153" t="s">
        <v>14</v>
      </c>
      <c r="C7" s="154" t="s">
        <v>8</v>
      </c>
      <c r="D7" s="154" t="s">
        <v>8</v>
      </c>
      <c r="E7" s="155" t="s">
        <v>9</v>
      </c>
      <c r="F7" s="157"/>
    </row>
    <row r="8" customHeight="1" spans="1:6">
      <c r="A8" s="152">
        <v>6</v>
      </c>
      <c r="B8" s="153" t="s">
        <v>15</v>
      </c>
      <c r="C8" s="154" t="s">
        <v>8</v>
      </c>
      <c r="D8" s="154" t="s">
        <v>8</v>
      </c>
      <c r="E8" s="155" t="s">
        <v>9</v>
      </c>
      <c r="F8" s="156"/>
    </row>
    <row r="9" customHeight="1" spans="1:6">
      <c r="A9" s="152">
        <v>7</v>
      </c>
      <c r="B9" s="153" t="s">
        <v>16</v>
      </c>
      <c r="C9" s="154" t="s">
        <v>8</v>
      </c>
      <c r="D9" s="154" t="s">
        <v>8</v>
      </c>
      <c r="E9" s="155" t="s">
        <v>9</v>
      </c>
      <c r="F9" s="157"/>
    </row>
    <row r="10" customHeight="1" spans="1:6">
      <c r="A10" s="152">
        <v>8</v>
      </c>
      <c r="B10" s="153" t="s">
        <v>17</v>
      </c>
      <c r="C10" s="154" t="s">
        <v>8</v>
      </c>
      <c r="D10" s="154" t="s">
        <v>8</v>
      </c>
      <c r="E10" s="155" t="s">
        <v>9</v>
      </c>
      <c r="F10" s="157"/>
    </row>
    <row r="11" customHeight="1" spans="1:6">
      <c r="A11" s="152">
        <v>9</v>
      </c>
      <c r="B11" s="155" t="s">
        <v>18</v>
      </c>
      <c r="C11" s="154" t="s">
        <v>8</v>
      </c>
      <c r="D11" s="154" t="s">
        <v>8</v>
      </c>
      <c r="E11" s="155" t="s">
        <v>9</v>
      </c>
      <c r="F11" s="157"/>
    </row>
    <row r="12" customHeight="1" spans="1:6">
      <c r="A12" s="152">
        <v>10</v>
      </c>
      <c r="B12" s="153" t="s">
        <v>19</v>
      </c>
      <c r="C12" s="154" t="s">
        <v>8</v>
      </c>
      <c r="D12" s="154" t="s">
        <v>8</v>
      </c>
      <c r="E12" s="155" t="s">
        <v>9</v>
      </c>
      <c r="F12" s="157"/>
    </row>
    <row r="13" customHeight="1" spans="1:6">
      <c r="A13" s="152">
        <v>11</v>
      </c>
      <c r="B13" s="155" t="s">
        <v>20</v>
      </c>
      <c r="C13" s="154" t="s">
        <v>8</v>
      </c>
      <c r="D13" s="154" t="s">
        <v>8</v>
      </c>
      <c r="E13" s="155" t="s">
        <v>9</v>
      </c>
      <c r="F13" s="157"/>
    </row>
    <row r="14" customHeight="1" spans="1:6">
      <c r="A14" s="152">
        <v>12</v>
      </c>
      <c r="B14" s="155" t="s">
        <v>21</v>
      </c>
      <c r="C14" s="154" t="s">
        <v>8</v>
      </c>
      <c r="D14" s="154" t="s">
        <v>8</v>
      </c>
      <c r="E14" s="155" t="s">
        <v>22</v>
      </c>
      <c r="F14" s="157"/>
    </row>
    <row r="15" customHeight="1" spans="1:6">
      <c r="A15" s="158" t="s">
        <v>23</v>
      </c>
      <c r="B15" s="159"/>
      <c r="C15" s="160" t="s">
        <v>24</v>
      </c>
      <c r="D15" s="159"/>
      <c r="E15" s="159"/>
      <c r="F15" s="161"/>
    </row>
    <row r="16" customHeight="1" spans="1:6">
      <c r="A16" s="162"/>
      <c r="B16" s="163"/>
      <c r="C16" s="163"/>
      <c r="D16" s="163"/>
      <c r="E16" s="163"/>
      <c r="F16" s="164"/>
    </row>
  </sheetData>
  <mergeCells count="3">
    <mergeCell ref="A1:F1"/>
    <mergeCell ref="A15:B16"/>
    <mergeCell ref="C15:F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view="pageBreakPreview" zoomScale="130" zoomScaleNormal="100" topLeftCell="A9" workbookViewId="0">
      <selection activeCell="E25" sqref="E25:H25"/>
    </sheetView>
  </sheetViews>
  <sheetFormatPr defaultColWidth="9" defaultRowHeight="14.25"/>
  <cols>
    <col min="1" max="2" width="9" style="129"/>
    <col min="3" max="3" width="3.2" style="129" customWidth="1"/>
    <col min="4" max="4" width="9.2" style="129" customWidth="1"/>
    <col min="5" max="5" width="13.9" style="129" customWidth="1"/>
    <col min="6" max="6" width="12" style="129" customWidth="1"/>
    <col min="7" max="7" width="15" style="129" customWidth="1"/>
    <col min="8" max="8" width="16.1" style="129" customWidth="1"/>
    <col min="9" max="10" width="9" style="129"/>
    <col min="11" max="11" width="11.5" style="129"/>
    <col min="12" max="12" width="9" style="129"/>
    <col min="13" max="14" width="12.625" style="129"/>
    <col min="15" max="16384" width="9" style="129"/>
  </cols>
  <sheetData>
    <row r="1" s="129" customFormat="1" ht="37.5" customHeight="1" spans="1:8">
      <c r="A1" s="130" t="s">
        <v>25</v>
      </c>
      <c r="B1" s="131"/>
      <c r="C1" s="131"/>
      <c r="D1" s="131"/>
      <c r="E1" s="131"/>
      <c r="F1" s="131"/>
      <c r="G1" s="131"/>
      <c r="H1" s="131"/>
    </row>
    <row r="2" s="129" customFormat="1" ht="31.8" customHeight="1" spans="1:8">
      <c r="A2" s="132" t="s">
        <v>26</v>
      </c>
      <c r="B2" s="132"/>
      <c r="C2" s="132"/>
      <c r="D2" s="132"/>
      <c r="E2" s="132"/>
      <c r="F2" s="132"/>
      <c r="G2" s="132"/>
      <c r="H2" s="132"/>
    </row>
    <row r="3" s="129" customFormat="1" ht="23.25" customHeight="1" spans="1:8">
      <c r="A3" s="132" t="s">
        <v>27</v>
      </c>
      <c r="B3" s="132"/>
      <c r="C3" s="132"/>
      <c r="D3" s="132"/>
      <c r="E3" s="132"/>
      <c r="F3" s="132"/>
      <c r="G3" s="132"/>
      <c r="H3" s="132"/>
    </row>
    <row r="4" s="129" customFormat="1" ht="25.5" customHeight="1" spans="1:8">
      <c r="A4" s="132" t="s">
        <v>28</v>
      </c>
      <c r="B4" s="132"/>
      <c r="C4" s="132"/>
      <c r="D4" s="132"/>
      <c r="E4" s="132"/>
      <c r="F4" s="132"/>
      <c r="G4" s="132"/>
      <c r="H4" s="132"/>
    </row>
    <row r="5" s="129" customFormat="1" ht="30" customHeight="1" spans="1:8">
      <c r="A5" s="133" t="s">
        <v>29</v>
      </c>
      <c r="B5" s="133"/>
      <c r="C5" s="133"/>
      <c r="D5" s="133"/>
      <c r="E5" s="133"/>
      <c r="F5" s="133"/>
      <c r="G5" s="133"/>
      <c r="H5" s="133"/>
    </row>
    <row r="6" s="129" customFormat="1" ht="20.25" customHeight="1" spans="1:13">
      <c r="A6" s="134" t="s">
        <v>1</v>
      </c>
      <c r="B6" s="135" t="s">
        <v>30</v>
      </c>
      <c r="C6" s="135"/>
      <c r="D6" s="135"/>
      <c r="E6" s="134" t="s">
        <v>31</v>
      </c>
      <c r="F6" s="134" t="s">
        <v>32</v>
      </c>
      <c r="G6" s="134" t="s">
        <v>33</v>
      </c>
      <c r="H6" s="134" t="s">
        <v>34</v>
      </c>
      <c r="K6" s="146"/>
      <c r="L6" s="146"/>
      <c r="M6" s="146"/>
    </row>
    <row r="7" s="129" customFormat="1" ht="20.25" customHeight="1" spans="1:13">
      <c r="A7" s="136" t="s">
        <v>35</v>
      </c>
      <c r="B7" s="137" t="s">
        <v>36</v>
      </c>
      <c r="C7" s="137"/>
      <c r="D7" s="137"/>
      <c r="E7" s="138">
        <f>E8+E9+E10+E11</f>
        <v>0</v>
      </c>
      <c r="F7" s="138">
        <v>0</v>
      </c>
      <c r="G7" s="138">
        <f>G8+G9+G10+G11</f>
        <v>0</v>
      </c>
      <c r="H7" s="139">
        <f>+H8+H9</f>
        <v>1132773.3705</v>
      </c>
      <c r="K7" s="146"/>
      <c r="L7" s="146"/>
      <c r="M7" s="146"/>
    </row>
    <row r="8" s="129" customFormat="1" ht="20.25" customHeight="1" spans="1:13">
      <c r="A8" s="138">
        <v>1.1</v>
      </c>
      <c r="B8" s="140" t="s">
        <v>37</v>
      </c>
      <c r="C8" s="140"/>
      <c r="D8" s="140"/>
      <c r="E8" s="138">
        <v>0</v>
      </c>
      <c r="F8" s="138">
        <v>0</v>
      </c>
      <c r="G8" s="138">
        <f>G9+G10+G11+G12</f>
        <v>0</v>
      </c>
      <c r="H8" s="139">
        <f>+报价汇总表!C9</f>
        <v>1132773.3705</v>
      </c>
      <c r="K8" s="146"/>
      <c r="L8" s="146"/>
      <c r="M8" s="146"/>
    </row>
    <row r="9" s="129" customFormat="1" ht="20.25" customHeight="1" spans="1:14">
      <c r="A9" s="138">
        <v>1.2</v>
      </c>
      <c r="B9" s="140" t="s">
        <v>38</v>
      </c>
      <c r="C9" s="140"/>
      <c r="D9" s="140"/>
      <c r="E9" s="138">
        <v>0</v>
      </c>
      <c r="F9" s="138">
        <v>0</v>
      </c>
      <c r="G9" s="138">
        <v>0</v>
      </c>
      <c r="H9" s="139">
        <v>0</v>
      </c>
      <c r="K9" s="146"/>
      <c r="L9" s="146"/>
      <c r="M9" s="146"/>
      <c r="N9" s="146"/>
    </row>
    <row r="10" s="129" customFormat="1" ht="20.25" customHeight="1" spans="1:13">
      <c r="A10" s="138">
        <v>1.3</v>
      </c>
      <c r="B10" s="140" t="s">
        <v>39</v>
      </c>
      <c r="C10" s="140"/>
      <c r="D10" s="140"/>
      <c r="E10" s="138">
        <v>0</v>
      </c>
      <c r="F10" s="138">
        <v>0</v>
      </c>
      <c r="G10" s="138">
        <v>0</v>
      </c>
      <c r="H10" s="138">
        <v>0</v>
      </c>
      <c r="K10" s="146"/>
      <c r="L10" s="146"/>
      <c r="M10" s="146"/>
    </row>
    <row r="11" s="129" customFormat="1" ht="20.25" customHeight="1" spans="1:8">
      <c r="A11" s="138">
        <v>1.4</v>
      </c>
      <c r="B11" s="140" t="s">
        <v>40</v>
      </c>
      <c r="C11" s="140"/>
      <c r="D11" s="140"/>
      <c r="E11" s="138">
        <v>0</v>
      </c>
      <c r="F11" s="138">
        <v>0</v>
      </c>
      <c r="G11" s="138">
        <v>0</v>
      </c>
      <c r="H11" s="138">
        <v>0</v>
      </c>
    </row>
    <row r="12" s="129" customFormat="1" ht="20.25" customHeight="1" spans="1:8">
      <c r="A12" s="136" t="s">
        <v>41</v>
      </c>
      <c r="B12" s="137" t="s">
        <v>42</v>
      </c>
      <c r="C12" s="137"/>
      <c r="D12" s="137"/>
      <c r="E12" s="138">
        <v>0</v>
      </c>
      <c r="F12" s="138"/>
      <c r="G12" s="138">
        <v>0</v>
      </c>
      <c r="H12" s="138">
        <v>0</v>
      </c>
    </row>
    <row r="13" s="129" customFormat="1" ht="20.25" customHeight="1" spans="1:8">
      <c r="A13" s="138">
        <v>2.1</v>
      </c>
      <c r="B13" s="140" t="s">
        <v>43</v>
      </c>
      <c r="C13" s="140"/>
      <c r="D13" s="140"/>
      <c r="E13" s="138">
        <v>0</v>
      </c>
      <c r="F13" s="138"/>
      <c r="G13" s="138">
        <v>0</v>
      </c>
      <c r="H13" s="138">
        <v>0</v>
      </c>
    </row>
    <row r="14" s="129" customFormat="1" ht="20.25" customHeight="1" spans="1:8">
      <c r="A14" s="138">
        <v>2.2</v>
      </c>
      <c r="B14" s="140" t="s">
        <v>43</v>
      </c>
      <c r="C14" s="140"/>
      <c r="D14" s="140"/>
      <c r="E14" s="138">
        <v>0</v>
      </c>
      <c r="F14" s="138"/>
      <c r="G14" s="138">
        <v>0</v>
      </c>
      <c r="H14" s="138">
        <v>0</v>
      </c>
    </row>
    <row r="15" s="129" customFormat="1" ht="20.25" customHeight="1" spans="1:8">
      <c r="A15" s="136" t="s">
        <v>44</v>
      </c>
      <c r="B15" s="137" t="s">
        <v>45</v>
      </c>
      <c r="C15" s="137"/>
      <c r="D15" s="140" t="s">
        <v>46</v>
      </c>
      <c r="E15" s="141">
        <v>1132773</v>
      </c>
      <c r="F15" s="141"/>
      <c r="G15" s="141"/>
      <c r="H15" s="141"/>
    </row>
    <row r="16" s="129" customFormat="1" ht="20.25" customHeight="1" spans="1:8">
      <c r="A16" s="136"/>
      <c r="B16" s="137"/>
      <c r="C16" s="137"/>
      <c r="D16" s="140" t="s">
        <v>47</v>
      </c>
      <c r="E16" s="142">
        <f>+E15</f>
        <v>1132773</v>
      </c>
      <c r="F16" s="142"/>
      <c r="G16" s="142"/>
      <c r="H16" s="142"/>
    </row>
    <row r="17" s="129" customFormat="1" ht="20.25" customHeight="1" spans="1:8">
      <c r="A17" s="136" t="s">
        <v>48</v>
      </c>
      <c r="B17" s="137" t="s">
        <v>49</v>
      </c>
      <c r="C17" s="137"/>
      <c r="D17" s="137"/>
      <c r="E17" s="140">
        <v>0</v>
      </c>
      <c r="F17" s="140"/>
      <c r="G17" s="140"/>
      <c r="H17" s="140"/>
    </row>
    <row r="18" s="129" customFormat="1" ht="20.25" customHeight="1" spans="1:8">
      <c r="A18" s="138">
        <v>4.1</v>
      </c>
      <c r="B18" s="140" t="s">
        <v>50</v>
      </c>
      <c r="C18" s="140"/>
      <c r="D18" s="140"/>
      <c r="E18" s="140">
        <v>0</v>
      </c>
      <c r="F18" s="140"/>
      <c r="G18" s="140"/>
      <c r="H18" s="140"/>
    </row>
    <row r="19" s="129" customFormat="1" ht="20.25" customHeight="1" spans="1:8">
      <c r="A19" s="138">
        <v>4.2</v>
      </c>
      <c r="B19" s="140" t="s">
        <v>51</v>
      </c>
      <c r="C19" s="140"/>
      <c r="D19" s="140"/>
      <c r="E19" s="140">
        <v>0</v>
      </c>
      <c r="F19" s="140"/>
      <c r="G19" s="140"/>
      <c r="H19" s="140"/>
    </row>
    <row r="20" s="129" customFormat="1" ht="20.25" customHeight="1" spans="1:8">
      <c r="A20" s="136" t="s">
        <v>52</v>
      </c>
      <c r="B20" s="137" t="s">
        <v>53</v>
      </c>
      <c r="C20" s="137"/>
      <c r="D20" s="137"/>
      <c r="E20" s="140">
        <v>0</v>
      </c>
      <c r="F20" s="140"/>
      <c r="G20" s="140"/>
      <c r="H20" s="140"/>
    </row>
    <row r="21" s="129" customFormat="1" ht="20.25" customHeight="1" spans="1:8">
      <c r="A21" s="138">
        <v>5.1</v>
      </c>
      <c r="B21" s="140" t="s">
        <v>54</v>
      </c>
      <c r="C21" s="140"/>
      <c r="D21" s="140"/>
      <c r="E21" s="140" t="s">
        <v>55</v>
      </c>
      <c r="F21" s="140"/>
      <c r="G21" s="140"/>
      <c r="H21" s="140"/>
    </row>
    <row r="22" s="129" customFormat="1" ht="20.25" customHeight="1" spans="1:8">
      <c r="A22" s="138">
        <v>5.2</v>
      </c>
      <c r="B22" s="140" t="s">
        <v>56</v>
      </c>
      <c r="C22" s="140"/>
      <c r="D22" s="140"/>
      <c r="E22" s="140" t="s">
        <v>55</v>
      </c>
      <c r="F22" s="140"/>
      <c r="G22" s="140"/>
      <c r="H22" s="140"/>
    </row>
    <row r="23" s="129" customFormat="1" ht="20.25" customHeight="1" spans="1:8">
      <c r="A23" s="136" t="s">
        <v>57</v>
      </c>
      <c r="B23" s="137" t="s">
        <v>58</v>
      </c>
      <c r="C23" s="140" t="s">
        <v>46</v>
      </c>
      <c r="D23" s="140"/>
      <c r="E23" s="141">
        <f>E15</f>
        <v>1132773</v>
      </c>
      <c r="F23" s="140"/>
      <c r="G23" s="140"/>
      <c r="H23" s="140"/>
    </row>
    <row r="24" s="129" customFormat="1" ht="20.25" customHeight="1" spans="1:8">
      <c r="A24" s="136"/>
      <c r="B24" s="137"/>
      <c r="C24" s="140" t="s">
        <v>47</v>
      </c>
      <c r="D24" s="140"/>
      <c r="E24" s="142">
        <f>E16</f>
        <v>1132773</v>
      </c>
      <c r="F24" s="142"/>
      <c r="G24" s="142"/>
      <c r="H24" s="142"/>
    </row>
    <row r="25" s="129" customFormat="1" ht="20.25" customHeight="1" spans="1:8">
      <c r="A25" s="136" t="s">
        <v>59</v>
      </c>
      <c r="B25" s="137" t="s">
        <v>60</v>
      </c>
      <c r="C25" s="140" t="s">
        <v>46</v>
      </c>
      <c r="D25" s="140"/>
      <c r="E25" s="141">
        <f>E23</f>
        <v>1132773</v>
      </c>
      <c r="F25" s="140"/>
      <c r="G25" s="140"/>
      <c r="H25" s="140"/>
    </row>
    <row r="26" s="129" customFormat="1" ht="20.25" customHeight="1" spans="1:8">
      <c r="A26" s="136"/>
      <c r="B26" s="137"/>
      <c r="C26" s="140" t="s">
        <v>47</v>
      </c>
      <c r="D26" s="140"/>
      <c r="E26" s="142">
        <f>E16</f>
        <v>1132773</v>
      </c>
      <c r="F26" s="142"/>
      <c r="G26" s="142"/>
      <c r="H26" s="142"/>
    </row>
    <row r="27" s="129" customFormat="1" spans="1:8">
      <c r="A27" s="143"/>
      <c r="B27" s="143"/>
      <c r="C27" s="143"/>
      <c r="D27" s="143"/>
      <c r="E27" s="143"/>
      <c r="F27" s="143"/>
      <c r="G27" s="143"/>
      <c r="H27" s="143"/>
    </row>
    <row r="28" s="129" customFormat="1" spans="1:8">
      <c r="A28" s="144" t="s">
        <v>61</v>
      </c>
      <c r="B28" s="144"/>
      <c r="C28" s="144"/>
      <c r="D28" s="144"/>
      <c r="E28" s="144"/>
      <c r="F28" s="144"/>
      <c r="G28" s="144"/>
      <c r="H28" s="144"/>
    </row>
    <row r="29" s="129" customFormat="1" spans="1:1">
      <c r="A29" s="145"/>
    </row>
    <row r="30" s="129" customFormat="1" spans="1:1">
      <c r="A30" s="145"/>
    </row>
    <row r="31" s="129" customFormat="1" spans="1:8">
      <c r="A31" s="144" t="s">
        <v>62</v>
      </c>
      <c r="B31" s="144"/>
      <c r="C31" s="144"/>
      <c r="D31" s="144"/>
      <c r="E31" s="144"/>
      <c r="F31" s="144"/>
      <c r="G31" s="144"/>
      <c r="H31" s="144"/>
    </row>
    <row r="32" s="129" customFormat="1" spans="1:1">
      <c r="A32" s="145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ageMargins left="0.75" right="0.75" top="1" bottom="1" header="0.5" footer="0.5"/>
  <pageSetup paperSize="9" scale="8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9" sqref="C9"/>
    </sheetView>
  </sheetViews>
  <sheetFormatPr defaultColWidth="9" defaultRowHeight="54" customHeight="1" outlineLevelCol="3"/>
  <cols>
    <col min="1" max="1" width="12.6666666666667" customWidth="1"/>
    <col min="2" max="2" width="20.6666666666667" customWidth="1"/>
    <col min="3" max="3" width="20.6666666666667" style="111" customWidth="1"/>
    <col min="4" max="4" width="29.5583333333333" customWidth="1"/>
  </cols>
  <sheetData>
    <row r="1" ht="45" customHeight="1" spans="1:4">
      <c r="A1" s="112" t="s">
        <v>63</v>
      </c>
      <c r="B1" s="113"/>
      <c r="C1" s="114"/>
      <c r="D1" s="113"/>
    </row>
    <row r="2" ht="45" customHeight="1" spans="1:4">
      <c r="A2" s="115" t="s">
        <v>1</v>
      </c>
      <c r="B2" s="116" t="s">
        <v>30</v>
      </c>
      <c r="C2" s="117" t="s">
        <v>64</v>
      </c>
      <c r="D2" s="118" t="s">
        <v>6</v>
      </c>
    </row>
    <row r="3" ht="45" customHeight="1" spans="1:4">
      <c r="A3" s="119">
        <v>1</v>
      </c>
      <c r="B3" s="120" t="s">
        <v>65</v>
      </c>
      <c r="C3" s="121">
        <f>工程量清单计价表!H31</f>
        <v>55587.8</v>
      </c>
      <c r="D3" s="122"/>
    </row>
    <row r="4" ht="45" customHeight="1" spans="1:4">
      <c r="A4" s="119">
        <v>2</v>
      </c>
      <c r="B4" s="123" t="s">
        <v>66</v>
      </c>
      <c r="C4" s="124">
        <f>工程量清单计价表!H53</f>
        <v>38431</v>
      </c>
      <c r="D4" s="122"/>
    </row>
    <row r="5" ht="45" customHeight="1" spans="1:4">
      <c r="A5" s="119">
        <v>3</v>
      </c>
      <c r="B5" s="123" t="s">
        <v>67</v>
      </c>
      <c r="C5" s="124">
        <f>工程量清单计价表!H64</f>
        <v>77782</v>
      </c>
      <c r="D5" s="122"/>
    </row>
    <row r="6" ht="45" customHeight="1" spans="1:4">
      <c r="A6" s="119">
        <v>4</v>
      </c>
      <c r="B6" s="123" t="s">
        <v>68</v>
      </c>
      <c r="C6" s="124">
        <f>工程量清单计价表!H71</f>
        <v>809826.76</v>
      </c>
      <c r="D6" s="122"/>
    </row>
    <row r="7" ht="45" customHeight="1" spans="1:4">
      <c r="A7" s="119">
        <v>5</v>
      </c>
      <c r="B7" s="123" t="s">
        <v>69</v>
      </c>
      <c r="C7" s="124">
        <f>工程量清单计价表!H78</f>
        <v>129265.4105</v>
      </c>
      <c r="D7" s="122"/>
    </row>
    <row r="8" ht="45" customHeight="1" spans="1:4">
      <c r="A8" s="119">
        <v>6</v>
      </c>
      <c r="B8" s="123" t="s">
        <v>70</v>
      </c>
      <c r="C8" s="124">
        <f>工程量清单计价表!H83</f>
        <v>21880.4</v>
      </c>
      <c r="D8" s="122"/>
    </row>
    <row r="9" ht="45" customHeight="1" spans="1:4">
      <c r="A9" s="125">
        <v>7</v>
      </c>
      <c r="B9" s="126" t="s">
        <v>71</v>
      </c>
      <c r="C9" s="127">
        <f>SUM(C3:C8)</f>
        <v>1132773.3705</v>
      </c>
      <c r="D9" s="128"/>
    </row>
  </sheetData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AB85"/>
  <sheetViews>
    <sheetView view="pageBreakPreview" zoomScale="115" zoomScaleNormal="85" workbookViewId="0">
      <pane ySplit="3" topLeftCell="A81" activePane="bottomLeft" state="frozen"/>
      <selection/>
      <selection pane="bottomLeft" activeCell="G80" sqref="F80:G82"/>
    </sheetView>
  </sheetViews>
  <sheetFormatPr defaultColWidth="10" defaultRowHeight="60" customHeight="1"/>
  <cols>
    <col min="1" max="1" width="5.775" style="45" customWidth="1"/>
    <col min="2" max="2" width="13.325" style="45" customWidth="1"/>
    <col min="3" max="3" width="12.9083333333333" style="45" customWidth="1"/>
    <col min="4" max="4" width="39.775" style="46" customWidth="1"/>
    <col min="5" max="5" width="7.66666666666667" style="45" customWidth="1"/>
    <col min="6" max="6" width="9.88333333333333" style="45" customWidth="1"/>
    <col min="7" max="7" width="10.8833333333333" style="47" customWidth="1"/>
    <col min="8" max="8" width="12.2166666666667" style="47" customWidth="1"/>
    <col min="9" max="9" width="14.2166666666667" style="48" customWidth="1"/>
    <col min="10" max="10" width="7.60833333333333" style="49" customWidth="1"/>
    <col min="11" max="11" width="10" style="39"/>
    <col min="12" max="12" width="10.375" style="39"/>
    <col min="13" max="13" width="10.6416666666667" style="50" customWidth="1"/>
    <col min="14" max="16" width="4.24166666666667" style="50" customWidth="1"/>
    <col min="17" max="18" width="4.24166666666667" style="51" customWidth="1"/>
    <col min="19" max="22" width="4.24166666666667" style="50" customWidth="1"/>
    <col min="23" max="28" width="4.24166666666667" style="51" customWidth="1"/>
    <col min="29" max="233" width="10" style="44"/>
    <col min="234" max="234" width="6.21666666666667" style="44" customWidth="1"/>
    <col min="235" max="235" width="13" style="44" customWidth="1"/>
    <col min="236" max="236" width="12.8833333333333" style="44" customWidth="1"/>
    <col min="237" max="237" width="21.1083333333333" style="44" customWidth="1"/>
    <col min="238" max="238" width="6.775" style="44" customWidth="1"/>
    <col min="239" max="239" width="9.44166666666667" style="44" customWidth="1"/>
    <col min="240" max="240" width="12.1083333333333" style="44" customWidth="1"/>
    <col min="241" max="241" width="12" style="44" customWidth="1"/>
    <col min="242" max="242" width="10.8833333333333" style="44" customWidth="1"/>
    <col min="243" max="243" width="12.1083333333333" style="44" customWidth="1"/>
    <col min="244" max="244" width="9.10833333333333" style="44" customWidth="1"/>
    <col min="245" max="245" width="21.775" style="44" customWidth="1"/>
    <col min="246" max="246" width="27.2166666666667" style="44" customWidth="1"/>
    <col min="247" max="247" width="17.8833333333333" style="44" customWidth="1"/>
    <col min="248" max="489" width="10" style="44"/>
    <col min="490" max="490" width="6.21666666666667" style="44" customWidth="1"/>
    <col min="491" max="491" width="13" style="44" customWidth="1"/>
    <col min="492" max="492" width="12.8833333333333" style="44" customWidth="1"/>
    <col min="493" max="493" width="21.1083333333333" style="44" customWidth="1"/>
    <col min="494" max="494" width="6.775" style="44" customWidth="1"/>
    <col min="495" max="495" width="9.44166666666667" style="44" customWidth="1"/>
    <col min="496" max="496" width="12.1083333333333" style="44" customWidth="1"/>
    <col min="497" max="497" width="12" style="44" customWidth="1"/>
    <col min="498" max="498" width="10.8833333333333" style="44" customWidth="1"/>
    <col min="499" max="499" width="12.1083333333333" style="44" customWidth="1"/>
    <col min="500" max="500" width="9.10833333333333" style="44" customWidth="1"/>
    <col min="501" max="501" width="21.775" style="44" customWidth="1"/>
    <col min="502" max="502" width="27.2166666666667" style="44" customWidth="1"/>
    <col min="503" max="503" width="17.8833333333333" style="44" customWidth="1"/>
    <col min="504" max="745" width="10" style="44"/>
    <col min="746" max="746" width="6.21666666666667" style="44" customWidth="1"/>
    <col min="747" max="747" width="13" style="44" customWidth="1"/>
    <col min="748" max="748" width="12.8833333333333" style="44" customWidth="1"/>
    <col min="749" max="749" width="21.1083333333333" style="44" customWidth="1"/>
    <col min="750" max="750" width="6.775" style="44" customWidth="1"/>
    <col min="751" max="751" width="9.44166666666667" style="44" customWidth="1"/>
    <col min="752" max="752" width="12.1083333333333" style="44" customWidth="1"/>
    <col min="753" max="753" width="12" style="44" customWidth="1"/>
    <col min="754" max="754" width="10.8833333333333" style="44" customWidth="1"/>
    <col min="755" max="755" width="12.1083333333333" style="44" customWidth="1"/>
    <col min="756" max="756" width="9.10833333333333" style="44" customWidth="1"/>
    <col min="757" max="757" width="21.775" style="44" customWidth="1"/>
    <col min="758" max="758" width="27.2166666666667" style="44" customWidth="1"/>
    <col min="759" max="759" width="17.8833333333333" style="44" customWidth="1"/>
    <col min="760" max="1001" width="10" style="44"/>
    <col min="1002" max="1002" width="6.21666666666667" style="44" customWidth="1"/>
    <col min="1003" max="1003" width="13" style="44" customWidth="1"/>
    <col min="1004" max="1004" width="12.8833333333333" style="44" customWidth="1"/>
    <col min="1005" max="1005" width="21.1083333333333" style="44" customWidth="1"/>
    <col min="1006" max="1006" width="6.775" style="44" customWidth="1"/>
    <col min="1007" max="1007" width="9.44166666666667" style="44" customWidth="1"/>
    <col min="1008" max="1008" width="12.1083333333333" style="44" customWidth="1"/>
    <col min="1009" max="1009" width="12" style="44" customWidth="1"/>
    <col min="1010" max="1010" width="10.8833333333333" style="44" customWidth="1"/>
    <col min="1011" max="1011" width="12.1083333333333" style="44" customWidth="1"/>
    <col min="1012" max="1012" width="9.10833333333333" style="44" customWidth="1"/>
    <col min="1013" max="1013" width="21.775" style="44" customWidth="1"/>
    <col min="1014" max="1014" width="27.2166666666667" style="44" customWidth="1"/>
    <col min="1015" max="1015" width="17.8833333333333" style="44" customWidth="1"/>
    <col min="1016" max="1257" width="10" style="44"/>
    <col min="1258" max="1258" width="6.21666666666667" style="44" customWidth="1"/>
    <col min="1259" max="1259" width="13" style="44" customWidth="1"/>
    <col min="1260" max="1260" width="12.8833333333333" style="44" customWidth="1"/>
    <col min="1261" max="1261" width="21.1083333333333" style="44" customWidth="1"/>
    <col min="1262" max="1262" width="6.775" style="44" customWidth="1"/>
    <col min="1263" max="1263" width="9.44166666666667" style="44" customWidth="1"/>
    <col min="1264" max="1264" width="12.1083333333333" style="44" customWidth="1"/>
    <col min="1265" max="1265" width="12" style="44" customWidth="1"/>
    <col min="1266" max="1266" width="10.8833333333333" style="44" customWidth="1"/>
    <col min="1267" max="1267" width="12.1083333333333" style="44" customWidth="1"/>
    <col min="1268" max="1268" width="9.10833333333333" style="44" customWidth="1"/>
    <col min="1269" max="1269" width="21.775" style="44" customWidth="1"/>
    <col min="1270" max="1270" width="27.2166666666667" style="44" customWidth="1"/>
    <col min="1271" max="1271" width="17.8833333333333" style="44" customWidth="1"/>
    <col min="1272" max="1513" width="10" style="44"/>
    <col min="1514" max="1514" width="6.21666666666667" style="44" customWidth="1"/>
    <col min="1515" max="1515" width="13" style="44" customWidth="1"/>
    <col min="1516" max="1516" width="12.8833333333333" style="44" customWidth="1"/>
    <col min="1517" max="1517" width="21.1083333333333" style="44" customWidth="1"/>
    <col min="1518" max="1518" width="6.775" style="44" customWidth="1"/>
    <col min="1519" max="1519" width="9.44166666666667" style="44" customWidth="1"/>
    <col min="1520" max="1520" width="12.1083333333333" style="44" customWidth="1"/>
    <col min="1521" max="1521" width="12" style="44" customWidth="1"/>
    <col min="1522" max="1522" width="10.8833333333333" style="44" customWidth="1"/>
    <col min="1523" max="1523" width="12.1083333333333" style="44" customWidth="1"/>
    <col min="1524" max="1524" width="9.10833333333333" style="44" customWidth="1"/>
    <col min="1525" max="1525" width="21.775" style="44" customWidth="1"/>
    <col min="1526" max="1526" width="27.2166666666667" style="44" customWidth="1"/>
    <col min="1527" max="1527" width="17.8833333333333" style="44" customWidth="1"/>
    <col min="1528" max="1769" width="10" style="44"/>
    <col min="1770" max="1770" width="6.21666666666667" style="44" customWidth="1"/>
    <col min="1771" max="1771" width="13" style="44" customWidth="1"/>
    <col min="1772" max="1772" width="12.8833333333333" style="44" customWidth="1"/>
    <col min="1773" max="1773" width="21.1083333333333" style="44" customWidth="1"/>
    <col min="1774" max="1774" width="6.775" style="44" customWidth="1"/>
    <col min="1775" max="1775" width="9.44166666666667" style="44" customWidth="1"/>
    <col min="1776" max="1776" width="12.1083333333333" style="44" customWidth="1"/>
    <col min="1777" max="1777" width="12" style="44" customWidth="1"/>
    <col min="1778" max="1778" width="10.8833333333333" style="44" customWidth="1"/>
    <col min="1779" max="1779" width="12.1083333333333" style="44" customWidth="1"/>
    <col min="1780" max="1780" width="9.10833333333333" style="44" customWidth="1"/>
    <col min="1781" max="1781" width="21.775" style="44" customWidth="1"/>
    <col min="1782" max="1782" width="27.2166666666667" style="44" customWidth="1"/>
    <col min="1783" max="1783" width="17.8833333333333" style="44" customWidth="1"/>
    <col min="1784" max="2025" width="10" style="44"/>
    <col min="2026" max="2026" width="6.21666666666667" style="44" customWidth="1"/>
    <col min="2027" max="2027" width="13" style="44" customWidth="1"/>
    <col min="2028" max="2028" width="12.8833333333333" style="44" customWidth="1"/>
    <col min="2029" max="2029" width="21.1083333333333" style="44" customWidth="1"/>
    <col min="2030" max="2030" width="6.775" style="44" customWidth="1"/>
    <col min="2031" max="2031" width="9.44166666666667" style="44" customWidth="1"/>
    <col min="2032" max="2032" width="12.1083333333333" style="44" customWidth="1"/>
    <col min="2033" max="2033" width="12" style="44" customWidth="1"/>
    <col min="2034" max="2034" width="10.8833333333333" style="44" customWidth="1"/>
    <col min="2035" max="2035" width="12.1083333333333" style="44" customWidth="1"/>
    <col min="2036" max="2036" width="9.10833333333333" style="44" customWidth="1"/>
    <col min="2037" max="2037" width="21.775" style="44" customWidth="1"/>
    <col min="2038" max="2038" width="27.2166666666667" style="44" customWidth="1"/>
    <col min="2039" max="2039" width="17.8833333333333" style="44" customWidth="1"/>
    <col min="2040" max="2281" width="10" style="44"/>
    <col min="2282" max="2282" width="6.21666666666667" style="44" customWidth="1"/>
    <col min="2283" max="2283" width="13" style="44" customWidth="1"/>
    <col min="2284" max="2284" width="12.8833333333333" style="44" customWidth="1"/>
    <col min="2285" max="2285" width="21.1083333333333" style="44" customWidth="1"/>
    <col min="2286" max="2286" width="6.775" style="44" customWidth="1"/>
    <col min="2287" max="2287" width="9.44166666666667" style="44" customWidth="1"/>
    <col min="2288" max="2288" width="12.1083333333333" style="44" customWidth="1"/>
    <col min="2289" max="2289" width="12" style="44" customWidth="1"/>
    <col min="2290" max="2290" width="10.8833333333333" style="44" customWidth="1"/>
    <col min="2291" max="2291" width="12.1083333333333" style="44" customWidth="1"/>
    <col min="2292" max="2292" width="9.10833333333333" style="44" customWidth="1"/>
    <col min="2293" max="2293" width="21.775" style="44" customWidth="1"/>
    <col min="2294" max="2294" width="27.2166666666667" style="44" customWidth="1"/>
    <col min="2295" max="2295" width="17.8833333333333" style="44" customWidth="1"/>
    <col min="2296" max="2537" width="10" style="44"/>
    <col min="2538" max="2538" width="6.21666666666667" style="44" customWidth="1"/>
    <col min="2539" max="2539" width="13" style="44" customWidth="1"/>
    <col min="2540" max="2540" width="12.8833333333333" style="44" customWidth="1"/>
    <col min="2541" max="2541" width="21.1083333333333" style="44" customWidth="1"/>
    <col min="2542" max="2542" width="6.775" style="44" customWidth="1"/>
    <col min="2543" max="2543" width="9.44166666666667" style="44" customWidth="1"/>
    <col min="2544" max="2544" width="12.1083333333333" style="44" customWidth="1"/>
    <col min="2545" max="2545" width="12" style="44" customWidth="1"/>
    <col min="2546" max="2546" width="10.8833333333333" style="44" customWidth="1"/>
    <col min="2547" max="2547" width="12.1083333333333" style="44" customWidth="1"/>
    <col min="2548" max="2548" width="9.10833333333333" style="44" customWidth="1"/>
    <col min="2549" max="2549" width="21.775" style="44" customWidth="1"/>
    <col min="2550" max="2550" width="27.2166666666667" style="44" customWidth="1"/>
    <col min="2551" max="2551" width="17.8833333333333" style="44" customWidth="1"/>
    <col min="2552" max="2793" width="10" style="44"/>
    <col min="2794" max="2794" width="6.21666666666667" style="44" customWidth="1"/>
    <col min="2795" max="2795" width="13" style="44" customWidth="1"/>
    <col min="2796" max="2796" width="12.8833333333333" style="44" customWidth="1"/>
    <col min="2797" max="2797" width="21.1083333333333" style="44" customWidth="1"/>
    <col min="2798" max="2798" width="6.775" style="44" customWidth="1"/>
    <col min="2799" max="2799" width="9.44166666666667" style="44" customWidth="1"/>
    <col min="2800" max="2800" width="12.1083333333333" style="44" customWidth="1"/>
    <col min="2801" max="2801" width="12" style="44" customWidth="1"/>
    <col min="2802" max="2802" width="10.8833333333333" style="44" customWidth="1"/>
    <col min="2803" max="2803" width="12.1083333333333" style="44" customWidth="1"/>
    <col min="2804" max="2804" width="9.10833333333333" style="44" customWidth="1"/>
    <col min="2805" max="2805" width="21.775" style="44" customWidth="1"/>
    <col min="2806" max="2806" width="27.2166666666667" style="44" customWidth="1"/>
    <col min="2807" max="2807" width="17.8833333333333" style="44" customWidth="1"/>
    <col min="2808" max="3049" width="10" style="44"/>
    <col min="3050" max="3050" width="6.21666666666667" style="44" customWidth="1"/>
    <col min="3051" max="3051" width="13" style="44" customWidth="1"/>
    <col min="3052" max="3052" width="12.8833333333333" style="44" customWidth="1"/>
    <col min="3053" max="3053" width="21.1083333333333" style="44" customWidth="1"/>
    <col min="3054" max="3054" width="6.775" style="44" customWidth="1"/>
    <col min="3055" max="3055" width="9.44166666666667" style="44" customWidth="1"/>
    <col min="3056" max="3056" width="12.1083333333333" style="44" customWidth="1"/>
    <col min="3057" max="3057" width="12" style="44" customWidth="1"/>
    <col min="3058" max="3058" width="10.8833333333333" style="44" customWidth="1"/>
    <col min="3059" max="3059" width="12.1083333333333" style="44" customWidth="1"/>
    <col min="3060" max="3060" width="9.10833333333333" style="44" customWidth="1"/>
    <col min="3061" max="3061" width="21.775" style="44" customWidth="1"/>
    <col min="3062" max="3062" width="27.2166666666667" style="44" customWidth="1"/>
    <col min="3063" max="3063" width="17.8833333333333" style="44" customWidth="1"/>
    <col min="3064" max="3305" width="10" style="44"/>
    <col min="3306" max="3306" width="6.21666666666667" style="44" customWidth="1"/>
    <col min="3307" max="3307" width="13" style="44" customWidth="1"/>
    <col min="3308" max="3308" width="12.8833333333333" style="44" customWidth="1"/>
    <col min="3309" max="3309" width="21.1083333333333" style="44" customWidth="1"/>
    <col min="3310" max="3310" width="6.775" style="44" customWidth="1"/>
    <col min="3311" max="3311" width="9.44166666666667" style="44" customWidth="1"/>
    <col min="3312" max="3312" width="12.1083333333333" style="44" customWidth="1"/>
    <col min="3313" max="3313" width="12" style="44" customWidth="1"/>
    <col min="3314" max="3314" width="10.8833333333333" style="44" customWidth="1"/>
    <col min="3315" max="3315" width="12.1083333333333" style="44" customWidth="1"/>
    <col min="3316" max="3316" width="9.10833333333333" style="44" customWidth="1"/>
    <col min="3317" max="3317" width="21.775" style="44" customWidth="1"/>
    <col min="3318" max="3318" width="27.2166666666667" style="44" customWidth="1"/>
    <col min="3319" max="3319" width="17.8833333333333" style="44" customWidth="1"/>
    <col min="3320" max="3561" width="10" style="44"/>
    <col min="3562" max="3562" width="6.21666666666667" style="44" customWidth="1"/>
    <col min="3563" max="3563" width="13" style="44" customWidth="1"/>
    <col min="3564" max="3564" width="12.8833333333333" style="44" customWidth="1"/>
    <col min="3565" max="3565" width="21.1083333333333" style="44" customWidth="1"/>
    <col min="3566" max="3566" width="6.775" style="44" customWidth="1"/>
    <col min="3567" max="3567" width="9.44166666666667" style="44" customWidth="1"/>
    <col min="3568" max="3568" width="12.1083333333333" style="44" customWidth="1"/>
    <col min="3569" max="3569" width="12" style="44" customWidth="1"/>
    <col min="3570" max="3570" width="10.8833333333333" style="44" customWidth="1"/>
    <col min="3571" max="3571" width="12.1083333333333" style="44" customWidth="1"/>
    <col min="3572" max="3572" width="9.10833333333333" style="44" customWidth="1"/>
    <col min="3573" max="3573" width="21.775" style="44" customWidth="1"/>
    <col min="3574" max="3574" width="27.2166666666667" style="44" customWidth="1"/>
    <col min="3575" max="3575" width="17.8833333333333" style="44" customWidth="1"/>
    <col min="3576" max="3817" width="10" style="44"/>
    <col min="3818" max="3818" width="6.21666666666667" style="44" customWidth="1"/>
    <col min="3819" max="3819" width="13" style="44" customWidth="1"/>
    <col min="3820" max="3820" width="12.8833333333333" style="44" customWidth="1"/>
    <col min="3821" max="3821" width="21.1083333333333" style="44" customWidth="1"/>
    <col min="3822" max="3822" width="6.775" style="44" customWidth="1"/>
    <col min="3823" max="3823" width="9.44166666666667" style="44" customWidth="1"/>
    <col min="3824" max="3824" width="12.1083333333333" style="44" customWidth="1"/>
    <col min="3825" max="3825" width="12" style="44" customWidth="1"/>
    <col min="3826" max="3826" width="10.8833333333333" style="44" customWidth="1"/>
    <col min="3827" max="3827" width="12.1083333333333" style="44" customWidth="1"/>
    <col min="3828" max="3828" width="9.10833333333333" style="44" customWidth="1"/>
    <col min="3829" max="3829" width="21.775" style="44" customWidth="1"/>
    <col min="3830" max="3830" width="27.2166666666667" style="44" customWidth="1"/>
    <col min="3831" max="3831" width="17.8833333333333" style="44" customWidth="1"/>
    <col min="3832" max="4073" width="10" style="44"/>
    <col min="4074" max="4074" width="6.21666666666667" style="44" customWidth="1"/>
    <col min="4075" max="4075" width="13" style="44" customWidth="1"/>
    <col min="4076" max="4076" width="12.8833333333333" style="44" customWidth="1"/>
    <col min="4077" max="4077" width="21.1083333333333" style="44" customWidth="1"/>
    <col min="4078" max="4078" width="6.775" style="44" customWidth="1"/>
    <col min="4079" max="4079" width="9.44166666666667" style="44" customWidth="1"/>
    <col min="4080" max="4080" width="12.1083333333333" style="44" customWidth="1"/>
    <col min="4081" max="4081" width="12" style="44" customWidth="1"/>
    <col min="4082" max="4082" width="10.8833333333333" style="44" customWidth="1"/>
    <col min="4083" max="4083" width="12.1083333333333" style="44" customWidth="1"/>
    <col min="4084" max="4084" width="9.10833333333333" style="44" customWidth="1"/>
    <col min="4085" max="4085" width="21.775" style="44" customWidth="1"/>
    <col min="4086" max="4086" width="27.2166666666667" style="44" customWidth="1"/>
    <col min="4087" max="4087" width="17.8833333333333" style="44" customWidth="1"/>
    <col min="4088" max="4329" width="10" style="44"/>
    <col min="4330" max="4330" width="6.21666666666667" style="44" customWidth="1"/>
    <col min="4331" max="4331" width="13" style="44" customWidth="1"/>
    <col min="4332" max="4332" width="12.8833333333333" style="44" customWidth="1"/>
    <col min="4333" max="4333" width="21.1083333333333" style="44" customWidth="1"/>
    <col min="4334" max="4334" width="6.775" style="44" customWidth="1"/>
    <col min="4335" max="4335" width="9.44166666666667" style="44" customWidth="1"/>
    <col min="4336" max="4336" width="12.1083333333333" style="44" customWidth="1"/>
    <col min="4337" max="4337" width="12" style="44" customWidth="1"/>
    <col min="4338" max="4338" width="10.8833333333333" style="44" customWidth="1"/>
    <col min="4339" max="4339" width="12.1083333333333" style="44" customWidth="1"/>
    <col min="4340" max="4340" width="9.10833333333333" style="44" customWidth="1"/>
    <col min="4341" max="4341" width="21.775" style="44" customWidth="1"/>
    <col min="4342" max="4342" width="27.2166666666667" style="44" customWidth="1"/>
    <col min="4343" max="4343" width="17.8833333333333" style="44" customWidth="1"/>
    <col min="4344" max="4585" width="10" style="44"/>
    <col min="4586" max="4586" width="6.21666666666667" style="44" customWidth="1"/>
    <col min="4587" max="4587" width="13" style="44" customWidth="1"/>
    <col min="4588" max="4588" width="12.8833333333333" style="44" customWidth="1"/>
    <col min="4589" max="4589" width="21.1083333333333" style="44" customWidth="1"/>
    <col min="4590" max="4590" width="6.775" style="44" customWidth="1"/>
    <col min="4591" max="4591" width="9.44166666666667" style="44" customWidth="1"/>
    <col min="4592" max="4592" width="12.1083333333333" style="44" customWidth="1"/>
    <col min="4593" max="4593" width="12" style="44" customWidth="1"/>
    <col min="4594" max="4594" width="10.8833333333333" style="44" customWidth="1"/>
    <col min="4595" max="4595" width="12.1083333333333" style="44" customWidth="1"/>
    <col min="4596" max="4596" width="9.10833333333333" style="44" customWidth="1"/>
    <col min="4597" max="4597" width="21.775" style="44" customWidth="1"/>
    <col min="4598" max="4598" width="27.2166666666667" style="44" customWidth="1"/>
    <col min="4599" max="4599" width="17.8833333333333" style="44" customWidth="1"/>
    <col min="4600" max="4841" width="10" style="44"/>
    <col min="4842" max="4842" width="6.21666666666667" style="44" customWidth="1"/>
    <col min="4843" max="4843" width="13" style="44" customWidth="1"/>
    <col min="4844" max="4844" width="12.8833333333333" style="44" customWidth="1"/>
    <col min="4845" max="4845" width="21.1083333333333" style="44" customWidth="1"/>
    <col min="4846" max="4846" width="6.775" style="44" customWidth="1"/>
    <col min="4847" max="4847" width="9.44166666666667" style="44" customWidth="1"/>
    <col min="4848" max="4848" width="12.1083333333333" style="44" customWidth="1"/>
    <col min="4849" max="4849" width="12" style="44" customWidth="1"/>
    <col min="4850" max="4850" width="10.8833333333333" style="44" customWidth="1"/>
    <col min="4851" max="4851" width="12.1083333333333" style="44" customWidth="1"/>
    <col min="4852" max="4852" width="9.10833333333333" style="44" customWidth="1"/>
    <col min="4853" max="4853" width="21.775" style="44" customWidth="1"/>
    <col min="4854" max="4854" width="27.2166666666667" style="44" customWidth="1"/>
    <col min="4855" max="4855" width="17.8833333333333" style="44" customWidth="1"/>
    <col min="4856" max="5097" width="10" style="44"/>
    <col min="5098" max="5098" width="6.21666666666667" style="44" customWidth="1"/>
    <col min="5099" max="5099" width="13" style="44" customWidth="1"/>
    <col min="5100" max="5100" width="12.8833333333333" style="44" customWidth="1"/>
    <col min="5101" max="5101" width="21.1083333333333" style="44" customWidth="1"/>
    <col min="5102" max="5102" width="6.775" style="44" customWidth="1"/>
    <col min="5103" max="5103" width="9.44166666666667" style="44" customWidth="1"/>
    <col min="5104" max="5104" width="12.1083333333333" style="44" customWidth="1"/>
    <col min="5105" max="5105" width="12" style="44" customWidth="1"/>
    <col min="5106" max="5106" width="10.8833333333333" style="44" customWidth="1"/>
    <col min="5107" max="5107" width="12.1083333333333" style="44" customWidth="1"/>
    <col min="5108" max="5108" width="9.10833333333333" style="44" customWidth="1"/>
    <col min="5109" max="5109" width="21.775" style="44" customWidth="1"/>
    <col min="5110" max="5110" width="27.2166666666667" style="44" customWidth="1"/>
    <col min="5111" max="5111" width="17.8833333333333" style="44" customWidth="1"/>
    <col min="5112" max="5353" width="10" style="44"/>
    <col min="5354" max="5354" width="6.21666666666667" style="44" customWidth="1"/>
    <col min="5355" max="5355" width="13" style="44" customWidth="1"/>
    <col min="5356" max="5356" width="12.8833333333333" style="44" customWidth="1"/>
    <col min="5357" max="5357" width="21.1083333333333" style="44" customWidth="1"/>
    <col min="5358" max="5358" width="6.775" style="44" customWidth="1"/>
    <col min="5359" max="5359" width="9.44166666666667" style="44" customWidth="1"/>
    <col min="5360" max="5360" width="12.1083333333333" style="44" customWidth="1"/>
    <col min="5361" max="5361" width="12" style="44" customWidth="1"/>
    <col min="5362" max="5362" width="10.8833333333333" style="44" customWidth="1"/>
    <col min="5363" max="5363" width="12.1083333333333" style="44" customWidth="1"/>
    <col min="5364" max="5364" width="9.10833333333333" style="44" customWidth="1"/>
    <col min="5365" max="5365" width="21.775" style="44" customWidth="1"/>
    <col min="5366" max="5366" width="27.2166666666667" style="44" customWidth="1"/>
    <col min="5367" max="5367" width="17.8833333333333" style="44" customWidth="1"/>
    <col min="5368" max="5609" width="10" style="44"/>
    <col min="5610" max="5610" width="6.21666666666667" style="44" customWidth="1"/>
    <col min="5611" max="5611" width="13" style="44" customWidth="1"/>
    <col min="5612" max="5612" width="12.8833333333333" style="44" customWidth="1"/>
    <col min="5613" max="5613" width="21.1083333333333" style="44" customWidth="1"/>
    <col min="5614" max="5614" width="6.775" style="44" customWidth="1"/>
    <col min="5615" max="5615" width="9.44166666666667" style="44" customWidth="1"/>
    <col min="5616" max="5616" width="12.1083333333333" style="44" customWidth="1"/>
    <col min="5617" max="5617" width="12" style="44" customWidth="1"/>
    <col min="5618" max="5618" width="10.8833333333333" style="44" customWidth="1"/>
    <col min="5619" max="5619" width="12.1083333333333" style="44" customWidth="1"/>
    <col min="5620" max="5620" width="9.10833333333333" style="44" customWidth="1"/>
    <col min="5621" max="5621" width="21.775" style="44" customWidth="1"/>
    <col min="5622" max="5622" width="27.2166666666667" style="44" customWidth="1"/>
    <col min="5623" max="5623" width="17.8833333333333" style="44" customWidth="1"/>
    <col min="5624" max="5865" width="10" style="44"/>
    <col min="5866" max="5866" width="6.21666666666667" style="44" customWidth="1"/>
    <col min="5867" max="5867" width="13" style="44" customWidth="1"/>
    <col min="5868" max="5868" width="12.8833333333333" style="44" customWidth="1"/>
    <col min="5869" max="5869" width="21.1083333333333" style="44" customWidth="1"/>
    <col min="5870" max="5870" width="6.775" style="44" customWidth="1"/>
    <col min="5871" max="5871" width="9.44166666666667" style="44" customWidth="1"/>
    <col min="5872" max="5872" width="12.1083333333333" style="44" customWidth="1"/>
    <col min="5873" max="5873" width="12" style="44" customWidth="1"/>
    <col min="5874" max="5874" width="10.8833333333333" style="44" customWidth="1"/>
    <col min="5875" max="5875" width="12.1083333333333" style="44" customWidth="1"/>
    <col min="5876" max="5876" width="9.10833333333333" style="44" customWidth="1"/>
    <col min="5877" max="5877" width="21.775" style="44" customWidth="1"/>
    <col min="5878" max="5878" width="27.2166666666667" style="44" customWidth="1"/>
    <col min="5879" max="5879" width="17.8833333333333" style="44" customWidth="1"/>
    <col min="5880" max="6121" width="10" style="44"/>
    <col min="6122" max="6122" width="6.21666666666667" style="44" customWidth="1"/>
    <col min="6123" max="6123" width="13" style="44" customWidth="1"/>
    <col min="6124" max="6124" width="12.8833333333333" style="44" customWidth="1"/>
    <col min="6125" max="6125" width="21.1083333333333" style="44" customWidth="1"/>
    <col min="6126" max="6126" width="6.775" style="44" customWidth="1"/>
    <col min="6127" max="6127" width="9.44166666666667" style="44" customWidth="1"/>
    <col min="6128" max="6128" width="12.1083333333333" style="44" customWidth="1"/>
    <col min="6129" max="6129" width="12" style="44" customWidth="1"/>
    <col min="6130" max="6130" width="10.8833333333333" style="44" customWidth="1"/>
    <col min="6131" max="6131" width="12.1083333333333" style="44" customWidth="1"/>
    <col min="6132" max="6132" width="9.10833333333333" style="44" customWidth="1"/>
    <col min="6133" max="6133" width="21.775" style="44" customWidth="1"/>
    <col min="6134" max="6134" width="27.2166666666667" style="44" customWidth="1"/>
    <col min="6135" max="6135" width="17.8833333333333" style="44" customWidth="1"/>
    <col min="6136" max="6377" width="10" style="44"/>
    <col min="6378" max="6378" width="6.21666666666667" style="44" customWidth="1"/>
    <col min="6379" max="6379" width="13" style="44" customWidth="1"/>
    <col min="6380" max="6380" width="12.8833333333333" style="44" customWidth="1"/>
    <col min="6381" max="6381" width="21.1083333333333" style="44" customWidth="1"/>
    <col min="6382" max="6382" width="6.775" style="44" customWidth="1"/>
    <col min="6383" max="6383" width="9.44166666666667" style="44" customWidth="1"/>
    <col min="6384" max="6384" width="12.1083333333333" style="44" customWidth="1"/>
    <col min="6385" max="6385" width="12" style="44" customWidth="1"/>
    <col min="6386" max="6386" width="10.8833333333333" style="44" customWidth="1"/>
    <col min="6387" max="6387" width="12.1083333333333" style="44" customWidth="1"/>
    <col min="6388" max="6388" width="9.10833333333333" style="44" customWidth="1"/>
    <col min="6389" max="6389" width="21.775" style="44" customWidth="1"/>
    <col min="6390" max="6390" width="27.2166666666667" style="44" customWidth="1"/>
    <col min="6391" max="6391" width="17.8833333333333" style="44" customWidth="1"/>
    <col min="6392" max="6633" width="10" style="44"/>
    <col min="6634" max="6634" width="6.21666666666667" style="44" customWidth="1"/>
    <col min="6635" max="6635" width="13" style="44" customWidth="1"/>
    <col min="6636" max="6636" width="12.8833333333333" style="44" customWidth="1"/>
    <col min="6637" max="6637" width="21.1083333333333" style="44" customWidth="1"/>
    <col min="6638" max="6638" width="6.775" style="44" customWidth="1"/>
    <col min="6639" max="6639" width="9.44166666666667" style="44" customWidth="1"/>
    <col min="6640" max="6640" width="12.1083333333333" style="44" customWidth="1"/>
    <col min="6641" max="6641" width="12" style="44" customWidth="1"/>
    <col min="6642" max="6642" width="10.8833333333333" style="44" customWidth="1"/>
    <col min="6643" max="6643" width="12.1083333333333" style="44" customWidth="1"/>
    <col min="6644" max="6644" width="9.10833333333333" style="44" customWidth="1"/>
    <col min="6645" max="6645" width="21.775" style="44" customWidth="1"/>
    <col min="6646" max="6646" width="27.2166666666667" style="44" customWidth="1"/>
    <col min="6647" max="6647" width="17.8833333333333" style="44" customWidth="1"/>
    <col min="6648" max="6889" width="10" style="44"/>
    <col min="6890" max="6890" width="6.21666666666667" style="44" customWidth="1"/>
    <col min="6891" max="6891" width="13" style="44" customWidth="1"/>
    <col min="6892" max="6892" width="12.8833333333333" style="44" customWidth="1"/>
    <col min="6893" max="6893" width="21.1083333333333" style="44" customWidth="1"/>
    <col min="6894" max="6894" width="6.775" style="44" customWidth="1"/>
    <col min="6895" max="6895" width="9.44166666666667" style="44" customWidth="1"/>
    <col min="6896" max="6896" width="12.1083333333333" style="44" customWidth="1"/>
    <col min="6897" max="6897" width="12" style="44" customWidth="1"/>
    <col min="6898" max="6898" width="10.8833333333333" style="44" customWidth="1"/>
    <col min="6899" max="6899" width="12.1083333333333" style="44" customWidth="1"/>
    <col min="6900" max="6900" width="9.10833333333333" style="44" customWidth="1"/>
    <col min="6901" max="6901" width="21.775" style="44" customWidth="1"/>
    <col min="6902" max="6902" width="27.2166666666667" style="44" customWidth="1"/>
    <col min="6903" max="6903" width="17.8833333333333" style="44" customWidth="1"/>
    <col min="6904" max="7145" width="10" style="44"/>
    <col min="7146" max="7146" width="6.21666666666667" style="44" customWidth="1"/>
    <col min="7147" max="7147" width="13" style="44" customWidth="1"/>
    <col min="7148" max="7148" width="12.8833333333333" style="44" customWidth="1"/>
    <col min="7149" max="7149" width="21.1083333333333" style="44" customWidth="1"/>
    <col min="7150" max="7150" width="6.775" style="44" customWidth="1"/>
    <col min="7151" max="7151" width="9.44166666666667" style="44" customWidth="1"/>
    <col min="7152" max="7152" width="12.1083333333333" style="44" customWidth="1"/>
    <col min="7153" max="7153" width="12" style="44" customWidth="1"/>
    <col min="7154" max="7154" width="10.8833333333333" style="44" customWidth="1"/>
    <col min="7155" max="7155" width="12.1083333333333" style="44" customWidth="1"/>
    <col min="7156" max="7156" width="9.10833333333333" style="44" customWidth="1"/>
    <col min="7157" max="7157" width="21.775" style="44" customWidth="1"/>
    <col min="7158" max="7158" width="27.2166666666667" style="44" customWidth="1"/>
    <col min="7159" max="7159" width="17.8833333333333" style="44" customWidth="1"/>
    <col min="7160" max="7401" width="10" style="44"/>
    <col min="7402" max="7402" width="6.21666666666667" style="44" customWidth="1"/>
    <col min="7403" max="7403" width="13" style="44" customWidth="1"/>
    <col min="7404" max="7404" width="12.8833333333333" style="44" customWidth="1"/>
    <col min="7405" max="7405" width="21.1083333333333" style="44" customWidth="1"/>
    <col min="7406" max="7406" width="6.775" style="44" customWidth="1"/>
    <col min="7407" max="7407" width="9.44166666666667" style="44" customWidth="1"/>
    <col min="7408" max="7408" width="12.1083333333333" style="44" customWidth="1"/>
    <col min="7409" max="7409" width="12" style="44" customWidth="1"/>
    <col min="7410" max="7410" width="10.8833333333333" style="44" customWidth="1"/>
    <col min="7411" max="7411" width="12.1083333333333" style="44" customWidth="1"/>
    <col min="7412" max="7412" width="9.10833333333333" style="44" customWidth="1"/>
    <col min="7413" max="7413" width="21.775" style="44" customWidth="1"/>
    <col min="7414" max="7414" width="27.2166666666667" style="44" customWidth="1"/>
    <col min="7415" max="7415" width="17.8833333333333" style="44" customWidth="1"/>
    <col min="7416" max="7657" width="10" style="44"/>
    <col min="7658" max="7658" width="6.21666666666667" style="44" customWidth="1"/>
    <col min="7659" max="7659" width="13" style="44" customWidth="1"/>
    <col min="7660" max="7660" width="12.8833333333333" style="44" customWidth="1"/>
    <col min="7661" max="7661" width="21.1083333333333" style="44" customWidth="1"/>
    <col min="7662" max="7662" width="6.775" style="44" customWidth="1"/>
    <col min="7663" max="7663" width="9.44166666666667" style="44" customWidth="1"/>
    <col min="7664" max="7664" width="12.1083333333333" style="44" customWidth="1"/>
    <col min="7665" max="7665" width="12" style="44" customWidth="1"/>
    <col min="7666" max="7666" width="10.8833333333333" style="44" customWidth="1"/>
    <col min="7667" max="7667" width="12.1083333333333" style="44" customWidth="1"/>
    <col min="7668" max="7668" width="9.10833333333333" style="44" customWidth="1"/>
    <col min="7669" max="7669" width="21.775" style="44" customWidth="1"/>
    <col min="7670" max="7670" width="27.2166666666667" style="44" customWidth="1"/>
    <col min="7671" max="7671" width="17.8833333333333" style="44" customWidth="1"/>
    <col min="7672" max="7913" width="10" style="44"/>
    <col min="7914" max="7914" width="6.21666666666667" style="44" customWidth="1"/>
    <col min="7915" max="7915" width="13" style="44" customWidth="1"/>
    <col min="7916" max="7916" width="12.8833333333333" style="44" customWidth="1"/>
    <col min="7917" max="7917" width="21.1083333333333" style="44" customWidth="1"/>
    <col min="7918" max="7918" width="6.775" style="44" customWidth="1"/>
    <col min="7919" max="7919" width="9.44166666666667" style="44" customWidth="1"/>
    <col min="7920" max="7920" width="12.1083333333333" style="44" customWidth="1"/>
    <col min="7921" max="7921" width="12" style="44" customWidth="1"/>
    <col min="7922" max="7922" width="10.8833333333333" style="44" customWidth="1"/>
    <col min="7923" max="7923" width="12.1083333333333" style="44" customWidth="1"/>
    <col min="7924" max="7924" width="9.10833333333333" style="44" customWidth="1"/>
    <col min="7925" max="7925" width="21.775" style="44" customWidth="1"/>
    <col min="7926" max="7926" width="27.2166666666667" style="44" customWidth="1"/>
    <col min="7927" max="7927" width="17.8833333333333" style="44" customWidth="1"/>
    <col min="7928" max="8169" width="10" style="44"/>
    <col min="8170" max="8170" width="6.21666666666667" style="44" customWidth="1"/>
    <col min="8171" max="8171" width="13" style="44" customWidth="1"/>
    <col min="8172" max="8172" width="12.8833333333333" style="44" customWidth="1"/>
    <col min="8173" max="8173" width="21.1083333333333" style="44" customWidth="1"/>
    <col min="8174" max="8174" width="6.775" style="44" customWidth="1"/>
    <col min="8175" max="8175" width="9.44166666666667" style="44" customWidth="1"/>
    <col min="8176" max="8176" width="12.1083333333333" style="44" customWidth="1"/>
    <col min="8177" max="8177" width="12" style="44" customWidth="1"/>
    <col min="8178" max="8178" width="10.8833333333333" style="44" customWidth="1"/>
    <col min="8179" max="8179" width="12.1083333333333" style="44" customWidth="1"/>
    <col min="8180" max="8180" width="9.10833333333333" style="44" customWidth="1"/>
    <col min="8181" max="8181" width="21.775" style="44" customWidth="1"/>
    <col min="8182" max="8182" width="27.2166666666667" style="44" customWidth="1"/>
    <col min="8183" max="8183" width="17.8833333333333" style="44" customWidth="1"/>
    <col min="8184" max="8425" width="10" style="44"/>
    <col min="8426" max="8426" width="6.21666666666667" style="44" customWidth="1"/>
    <col min="8427" max="8427" width="13" style="44" customWidth="1"/>
    <col min="8428" max="8428" width="12.8833333333333" style="44" customWidth="1"/>
    <col min="8429" max="8429" width="21.1083333333333" style="44" customWidth="1"/>
    <col min="8430" max="8430" width="6.775" style="44" customWidth="1"/>
    <col min="8431" max="8431" width="9.44166666666667" style="44" customWidth="1"/>
    <col min="8432" max="8432" width="12.1083333333333" style="44" customWidth="1"/>
    <col min="8433" max="8433" width="12" style="44" customWidth="1"/>
    <col min="8434" max="8434" width="10.8833333333333" style="44" customWidth="1"/>
    <col min="8435" max="8435" width="12.1083333333333" style="44" customWidth="1"/>
    <col min="8436" max="8436" width="9.10833333333333" style="44" customWidth="1"/>
    <col min="8437" max="8437" width="21.775" style="44" customWidth="1"/>
    <col min="8438" max="8438" width="27.2166666666667" style="44" customWidth="1"/>
    <col min="8439" max="8439" width="17.8833333333333" style="44" customWidth="1"/>
    <col min="8440" max="8681" width="10" style="44"/>
    <col min="8682" max="8682" width="6.21666666666667" style="44" customWidth="1"/>
    <col min="8683" max="8683" width="13" style="44" customWidth="1"/>
    <col min="8684" max="8684" width="12.8833333333333" style="44" customWidth="1"/>
    <col min="8685" max="8685" width="21.1083333333333" style="44" customWidth="1"/>
    <col min="8686" max="8686" width="6.775" style="44" customWidth="1"/>
    <col min="8687" max="8687" width="9.44166666666667" style="44" customWidth="1"/>
    <col min="8688" max="8688" width="12.1083333333333" style="44" customWidth="1"/>
    <col min="8689" max="8689" width="12" style="44" customWidth="1"/>
    <col min="8690" max="8690" width="10.8833333333333" style="44" customWidth="1"/>
    <col min="8691" max="8691" width="12.1083333333333" style="44" customWidth="1"/>
    <col min="8692" max="8692" width="9.10833333333333" style="44" customWidth="1"/>
    <col min="8693" max="8693" width="21.775" style="44" customWidth="1"/>
    <col min="8694" max="8694" width="27.2166666666667" style="44" customWidth="1"/>
    <col min="8695" max="8695" width="17.8833333333333" style="44" customWidth="1"/>
    <col min="8696" max="8937" width="10" style="44"/>
    <col min="8938" max="8938" width="6.21666666666667" style="44" customWidth="1"/>
    <col min="8939" max="8939" width="13" style="44" customWidth="1"/>
    <col min="8940" max="8940" width="12.8833333333333" style="44" customWidth="1"/>
    <col min="8941" max="8941" width="21.1083333333333" style="44" customWidth="1"/>
    <col min="8942" max="8942" width="6.775" style="44" customWidth="1"/>
    <col min="8943" max="8943" width="9.44166666666667" style="44" customWidth="1"/>
    <col min="8944" max="8944" width="12.1083333333333" style="44" customWidth="1"/>
    <col min="8945" max="8945" width="12" style="44" customWidth="1"/>
    <col min="8946" max="8946" width="10.8833333333333" style="44" customWidth="1"/>
    <col min="8947" max="8947" width="12.1083333333333" style="44" customWidth="1"/>
    <col min="8948" max="8948" width="9.10833333333333" style="44" customWidth="1"/>
    <col min="8949" max="8949" width="21.775" style="44" customWidth="1"/>
    <col min="8950" max="8950" width="27.2166666666667" style="44" customWidth="1"/>
    <col min="8951" max="8951" width="17.8833333333333" style="44" customWidth="1"/>
    <col min="8952" max="9193" width="10" style="44"/>
    <col min="9194" max="9194" width="6.21666666666667" style="44" customWidth="1"/>
    <col min="9195" max="9195" width="13" style="44" customWidth="1"/>
    <col min="9196" max="9196" width="12.8833333333333" style="44" customWidth="1"/>
    <col min="9197" max="9197" width="21.1083333333333" style="44" customWidth="1"/>
    <col min="9198" max="9198" width="6.775" style="44" customWidth="1"/>
    <col min="9199" max="9199" width="9.44166666666667" style="44" customWidth="1"/>
    <col min="9200" max="9200" width="12.1083333333333" style="44" customWidth="1"/>
    <col min="9201" max="9201" width="12" style="44" customWidth="1"/>
    <col min="9202" max="9202" width="10.8833333333333" style="44" customWidth="1"/>
    <col min="9203" max="9203" width="12.1083333333333" style="44" customWidth="1"/>
    <col min="9204" max="9204" width="9.10833333333333" style="44" customWidth="1"/>
    <col min="9205" max="9205" width="21.775" style="44" customWidth="1"/>
    <col min="9206" max="9206" width="27.2166666666667" style="44" customWidth="1"/>
    <col min="9207" max="9207" width="17.8833333333333" style="44" customWidth="1"/>
    <col min="9208" max="9449" width="10" style="44"/>
    <col min="9450" max="9450" width="6.21666666666667" style="44" customWidth="1"/>
    <col min="9451" max="9451" width="13" style="44" customWidth="1"/>
    <col min="9452" max="9452" width="12.8833333333333" style="44" customWidth="1"/>
    <col min="9453" max="9453" width="21.1083333333333" style="44" customWidth="1"/>
    <col min="9454" max="9454" width="6.775" style="44" customWidth="1"/>
    <col min="9455" max="9455" width="9.44166666666667" style="44" customWidth="1"/>
    <col min="9456" max="9456" width="12.1083333333333" style="44" customWidth="1"/>
    <col min="9457" max="9457" width="12" style="44" customWidth="1"/>
    <col min="9458" max="9458" width="10.8833333333333" style="44" customWidth="1"/>
    <col min="9459" max="9459" width="12.1083333333333" style="44" customWidth="1"/>
    <col min="9460" max="9460" width="9.10833333333333" style="44" customWidth="1"/>
    <col min="9461" max="9461" width="21.775" style="44" customWidth="1"/>
    <col min="9462" max="9462" width="27.2166666666667" style="44" customWidth="1"/>
    <col min="9463" max="9463" width="17.8833333333333" style="44" customWidth="1"/>
    <col min="9464" max="9705" width="10" style="44"/>
    <col min="9706" max="9706" width="6.21666666666667" style="44" customWidth="1"/>
    <col min="9707" max="9707" width="13" style="44" customWidth="1"/>
    <col min="9708" max="9708" width="12.8833333333333" style="44" customWidth="1"/>
    <col min="9709" max="9709" width="21.1083333333333" style="44" customWidth="1"/>
    <col min="9710" max="9710" width="6.775" style="44" customWidth="1"/>
    <col min="9711" max="9711" width="9.44166666666667" style="44" customWidth="1"/>
    <col min="9712" max="9712" width="12.1083333333333" style="44" customWidth="1"/>
    <col min="9713" max="9713" width="12" style="44" customWidth="1"/>
    <col min="9714" max="9714" width="10.8833333333333" style="44" customWidth="1"/>
    <col min="9715" max="9715" width="12.1083333333333" style="44" customWidth="1"/>
    <col min="9716" max="9716" width="9.10833333333333" style="44" customWidth="1"/>
    <col min="9717" max="9717" width="21.775" style="44" customWidth="1"/>
    <col min="9718" max="9718" width="27.2166666666667" style="44" customWidth="1"/>
    <col min="9719" max="9719" width="17.8833333333333" style="44" customWidth="1"/>
    <col min="9720" max="9961" width="10" style="44"/>
    <col min="9962" max="9962" width="6.21666666666667" style="44" customWidth="1"/>
    <col min="9963" max="9963" width="13" style="44" customWidth="1"/>
    <col min="9964" max="9964" width="12.8833333333333" style="44" customWidth="1"/>
    <col min="9965" max="9965" width="21.1083333333333" style="44" customWidth="1"/>
    <col min="9966" max="9966" width="6.775" style="44" customWidth="1"/>
    <col min="9967" max="9967" width="9.44166666666667" style="44" customWidth="1"/>
    <col min="9968" max="9968" width="12.1083333333333" style="44" customWidth="1"/>
    <col min="9969" max="9969" width="12" style="44" customWidth="1"/>
    <col min="9970" max="9970" width="10.8833333333333" style="44" customWidth="1"/>
    <col min="9971" max="9971" width="12.1083333333333" style="44" customWidth="1"/>
    <col min="9972" max="9972" width="9.10833333333333" style="44" customWidth="1"/>
    <col min="9973" max="9973" width="21.775" style="44" customWidth="1"/>
    <col min="9974" max="9974" width="27.2166666666667" style="44" customWidth="1"/>
    <col min="9975" max="9975" width="17.8833333333333" style="44" customWidth="1"/>
    <col min="9976" max="10217" width="10" style="44"/>
    <col min="10218" max="10218" width="6.21666666666667" style="44" customWidth="1"/>
    <col min="10219" max="10219" width="13" style="44" customWidth="1"/>
    <col min="10220" max="10220" width="12.8833333333333" style="44" customWidth="1"/>
    <col min="10221" max="10221" width="21.1083333333333" style="44" customWidth="1"/>
    <col min="10222" max="10222" width="6.775" style="44" customWidth="1"/>
    <col min="10223" max="10223" width="9.44166666666667" style="44" customWidth="1"/>
    <col min="10224" max="10224" width="12.1083333333333" style="44" customWidth="1"/>
    <col min="10225" max="10225" width="12" style="44" customWidth="1"/>
    <col min="10226" max="10226" width="10.8833333333333" style="44" customWidth="1"/>
    <col min="10227" max="10227" width="12.1083333333333" style="44" customWidth="1"/>
    <col min="10228" max="10228" width="9.10833333333333" style="44" customWidth="1"/>
    <col min="10229" max="10229" width="21.775" style="44" customWidth="1"/>
    <col min="10230" max="10230" width="27.2166666666667" style="44" customWidth="1"/>
    <col min="10231" max="10231" width="17.8833333333333" style="44" customWidth="1"/>
    <col min="10232" max="10473" width="10" style="44"/>
    <col min="10474" max="10474" width="6.21666666666667" style="44" customWidth="1"/>
    <col min="10475" max="10475" width="13" style="44" customWidth="1"/>
    <col min="10476" max="10476" width="12.8833333333333" style="44" customWidth="1"/>
    <col min="10477" max="10477" width="21.1083333333333" style="44" customWidth="1"/>
    <col min="10478" max="10478" width="6.775" style="44" customWidth="1"/>
    <col min="10479" max="10479" width="9.44166666666667" style="44" customWidth="1"/>
    <col min="10480" max="10480" width="12.1083333333333" style="44" customWidth="1"/>
    <col min="10481" max="10481" width="12" style="44" customWidth="1"/>
    <col min="10482" max="10482" width="10.8833333333333" style="44" customWidth="1"/>
    <col min="10483" max="10483" width="12.1083333333333" style="44" customWidth="1"/>
    <col min="10484" max="10484" width="9.10833333333333" style="44" customWidth="1"/>
    <col min="10485" max="10485" width="21.775" style="44" customWidth="1"/>
    <col min="10486" max="10486" width="27.2166666666667" style="44" customWidth="1"/>
    <col min="10487" max="10487" width="17.8833333333333" style="44" customWidth="1"/>
    <col min="10488" max="10729" width="10" style="44"/>
    <col min="10730" max="10730" width="6.21666666666667" style="44" customWidth="1"/>
    <col min="10731" max="10731" width="13" style="44" customWidth="1"/>
    <col min="10732" max="10732" width="12.8833333333333" style="44" customWidth="1"/>
    <col min="10733" max="10733" width="21.1083333333333" style="44" customWidth="1"/>
    <col min="10734" max="10734" width="6.775" style="44" customWidth="1"/>
    <col min="10735" max="10735" width="9.44166666666667" style="44" customWidth="1"/>
    <col min="10736" max="10736" width="12.1083333333333" style="44" customWidth="1"/>
    <col min="10737" max="10737" width="12" style="44" customWidth="1"/>
    <col min="10738" max="10738" width="10.8833333333333" style="44" customWidth="1"/>
    <col min="10739" max="10739" width="12.1083333333333" style="44" customWidth="1"/>
    <col min="10740" max="10740" width="9.10833333333333" style="44" customWidth="1"/>
    <col min="10741" max="10741" width="21.775" style="44" customWidth="1"/>
    <col min="10742" max="10742" width="27.2166666666667" style="44" customWidth="1"/>
    <col min="10743" max="10743" width="17.8833333333333" style="44" customWidth="1"/>
    <col min="10744" max="10985" width="10" style="44"/>
    <col min="10986" max="10986" width="6.21666666666667" style="44" customWidth="1"/>
    <col min="10987" max="10987" width="13" style="44" customWidth="1"/>
    <col min="10988" max="10988" width="12.8833333333333" style="44" customWidth="1"/>
    <col min="10989" max="10989" width="21.1083333333333" style="44" customWidth="1"/>
    <col min="10990" max="10990" width="6.775" style="44" customWidth="1"/>
    <col min="10991" max="10991" width="9.44166666666667" style="44" customWidth="1"/>
    <col min="10992" max="10992" width="12.1083333333333" style="44" customWidth="1"/>
    <col min="10993" max="10993" width="12" style="44" customWidth="1"/>
    <col min="10994" max="10994" width="10.8833333333333" style="44" customWidth="1"/>
    <col min="10995" max="10995" width="12.1083333333333" style="44" customWidth="1"/>
    <col min="10996" max="10996" width="9.10833333333333" style="44" customWidth="1"/>
    <col min="10997" max="10997" width="21.775" style="44" customWidth="1"/>
    <col min="10998" max="10998" width="27.2166666666667" style="44" customWidth="1"/>
    <col min="10999" max="10999" width="17.8833333333333" style="44" customWidth="1"/>
    <col min="11000" max="11241" width="10" style="44"/>
    <col min="11242" max="11242" width="6.21666666666667" style="44" customWidth="1"/>
    <col min="11243" max="11243" width="13" style="44" customWidth="1"/>
    <col min="11244" max="11244" width="12.8833333333333" style="44" customWidth="1"/>
    <col min="11245" max="11245" width="21.1083333333333" style="44" customWidth="1"/>
    <col min="11246" max="11246" width="6.775" style="44" customWidth="1"/>
    <col min="11247" max="11247" width="9.44166666666667" style="44" customWidth="1"/>
    <col min="11248" max="11248" width="12.1083333333333" style="44" customWidth="1"/>
    <col min="11249" max="11249" width="12" style="44" customWidth="1"/>
    <col min="11250" max="11250" width="10.8833333333333" style="44" customWidth="1"/>
    <col min="11251" max="11251" width="12.1083333333333" style="44" customWidth="1"/>
    <col min="11252" max="11252" width="9.10833333333333" style="44" customWidth="1"/>
    <col min="11253" max="11253" width="21.775" style="44" customWidth="1"/>
    <col min="11254" max="11254" width="27.2166666666667" style="44" customWidth="1"/>
    <col min="11255" max="11255" width="17.8833333333333" style="44" customWidth="1"/>
    <col min="11256" max="11497" width="10" style="44"/>
    <col min="11498" max="11498" width="6.21666666666667" style="44" customWidth="1"/>
    <col min="11499" max="11499" width="13" style="44" customWidth="1"/>
    <col min="11500" max="11500" width="12.8833333333333" style="44" customWidth="1"/>
    <col min="11501" max="11501" width="21.1083333333333" style="44" customWidth="1"/>
    <col min="11502" max="11502" width="6.775" style="44" customWidth="1"/>
    <col min="11503" max="11503" width="9.44166666666667" style="44" customWidth="1"/>
    <col min="11504" max="11504" width="12.1083333333333" style="44" customWidth="1"/>
    <col min="11505" max="11505" width="12" style="44" customWidth="1"/>
    <col min="11506" max="11506" width="10.8833333333333" style="44" customWidth="1"/>
    <col min="11507" max="11507" width="12.1083333333333" style="44" customWidth="1"/>
    <col min="11508" max="11508" width="9.10833333333333" style="44" customWidth="1"/>
    <col min="11509" max="11509" width="21.775" style="44" customWidth="1"/>
    <col min="11510" max="11510" width="27.2166666666667" style="44" customWidth="1"/>
    <col min="11511" max="11511" width="17.8833333333333" style="44" customWidth="1"/>
    <col min="11512" max="11753" width="10" style="44"/>
    <col min="11754" max="11754" width="6.21666666666667" style="44" customWidth="1"/>
    <col min="11755" max="11755" width="13" style="44" customWidth="1"/>
    <col min="11756" max="11756" width="12.8833333333333" style="44" customWidth="1"/>
    <col min="11757" max="11757" width="21.1083333333333" style="44" customWidth="1"/>
    <col min="11758" max="11758" width="6.775" style="44" customWidth="1"/>
    <col min="11759" max="11759" width="9.44166666666667" style="44" customWidth="1"/>
    <col min="11760" max="11760" width="12.1083333333333" style="44" customWidth="1"/>
    <col min="11761" max="11761" width="12" style="44" customWidth="1"/>
    <col min="11762" max="11762" width="10.8833333333333" style="44" customWidth="1"/>
    <col min="11763" max="11763" width="12.1083333333333" style="44" customWidth="1"/>
    <col min="11764" max="11764" width="9.10833333333333" style="44" customWidth="1"/>
    <col min="11765" max="11765" width="21.775" style="44" customWidth="1"/>
    <col min="11766" max="11766" width="27.2166666666667" style="44" customWidth="1"/>
    <col min="11767" max="11767" width="17.8833333333333" style="44" customWidth="1"/>
    <col min="11768" max="12009" width="10" style="44"/>
    <col min="12010" max="12010" width="6.21666666666667" style="44" customWidth="1"/>
    <col min="12011" max="12011" width="13" style="44" customWidth="1"/>
    <col min="12012" max="12012" width="12.8833333333333" style="44" customWidth="1"/>
    <col min="12013" max="12013" width="21.1083333333333" style="44" customWidth="1"/>
    <col min="12014" max="12014" width="6.775" style="44" customWidth="1"/>
    <col min="12015" max="12015" width="9.44166666666667" style="44" customWidth="1"/>
    <col min="12016" max="12016" width="12.1083333333333" style="44" customWidth="1"/>
    <col min="12017" max="12017" width="12" style="44" customWidth="1"/>
    <col min="12018" max="12018" width="10.8833333333333" style="44" customWidth="1"/>
    <col min="12019" max="12019" width="12.1083333333333" style="44" customWidth="1"/>
    <col min="12020" max="12020" width="9.10833333333333" style="44" customWidth="1"/>
    <col min="12021" max="12021" width="21.775" style="44" customWidth="1"/>
    <col min="12022" max="12022" width="27.2166666666667" style="44" customWidth="1"/>
    <col min="12023" max="12023" width="17.8833333333333" style="44" customWidth="1"/>
    <col min="12024" max="12265" width="10" style="44"/>
    <col min="12266" max="12266" width="6.21666666666667" style="44" customWidth="1"/>
    <col min="12267" max="12267" width="13" style="44" customWidth="1"/>
    <col min="12268" max="12268" width="12.8833333333333" style="44" customWidth="1"/>
    <col min="12269" max="12269" width="21.1083333333333" style="44" customWidth="1"/>
    <col min="12270" max="12270" width="6.775" style="44" customWidth="1"/>
    <col min="12271" max="12271" width="9.44166666666667" style="44" customWidth="1"/>
    <col min="12272" max="12272" width="12.1083333333333" style="44" customWidth="1"/>
    <col min="12273" max="12273" width="12" style="44" customWidth="1"/>
    <col min="12274" max="12274" width="10.8833333333333" style="44" customWidth="1"/>
    <col min="12275" max="12275" width="12.1083333333333" style="44" customWidth="1"/>
    <col min="12276" max="12276" width="9.10833333333333" style="44" customWidth="1"/>
    <col min="12277" max="12277" width="21.775" style="44" customWidth="1"/>
    <col min="12278" max="12278" width="27.2166666666667" style="44" customWidth="1"/>
    <col min="12279" max="12279" width="17.8833333333333" style="44" customWidth="1"/>
    <col min="12280" max="12521" width="10" style="44"/>
    <col min="12522" max="12522" width="6.21666666666667" style="44" customWidth="1"/>
    <col min="12523" max="12523" width="13" style="44" customWidth="1"/>
    <col min="12524" max="12524" width="12.8833333333333" style="44" customWidth="1"/>
    <col min="12525" max="12525" width="21.1083333333333" style="44" customWidth="1"/>
    <col min="12526" max="12526" width="6.775" style="44" customWidth="1"/>
    <col min="12527" max="12527" width="9.44166666666667" style="44" customWidth="1"/>
    <col min="12528" max="12528" width="12.1083333333333" style="44" customWidth="1"/>
    <col min="12529" max="12529" width="12" style="44" customWidth="1"/>
    <col min="12530" max="12530" width="10.8833333333333" style="44" customWidth="1"/>
    <col min="12531" max="12531" width="12.1083333333333" style="44" customWidth="1"/>
    <col min="12532" max="12532" width="9.10833333333333" style="44" customWidth="1"/>
    <col min="12533" max="12533" width="21.775" style="44" customWidth="1"/>
    <col min="12534" max="12534" width="27.2166666666667" style="44" customWidth="1"/>
    <col min="12535" max="12535" width="17.8833333333333" style="44" customWidth="1"/>
    <col min="12536" max="12777" width="10" style="44"/>
    <col min="12778" max="12778" width="6.21666666666667" style="44" customWidth="1"/>
    <col min="12779" max="12779" width="13" style="44" customWidth="1"/>
    <col min="12780" max="12780" width="12.8833333333333" style="44" customWidth="1"/>
    <col min="12781" max="12781" width="21.1083333333333" style="44" customWidth="1"/>
    <col min="12782" max="12782" width="6.775" style="44" customWidth="1"/>
    <col min="12783" max="12783" width="9.44166666666667" style="44" customWidth="1"/>
    <col min="12784" max="12784" width="12.1083333333333" style="44" customWidth="1"/>
    <col min="12785" max="12785" width="12" style="44" customWidth="1"/>
    <col min="12786" max="12786" width="10.8833333333333" style="44" customWidth="1"/>
    <col min="12787" max="12787" width="12.1083333333333" style="44" customWidth="1"/>
    <col min="12788" max="12788" width="9.10833333333333" style="44" customWidth="1"/>
    <col min="12789" max="12789" width="21.775" style="44" customWidth="1"/>
    <col min="12790" max="12790" width="27.2166666666667" style="44" customWidth="1"/>
    <col min="12791" max="12791" width="17.8833333333333" style="44" customWidth="1"/>
    <col min="12792" max="13033" width="10" style="44"/>
    <col min="13034" max="13034" width="6.21666666666667" style="44" customWidth="1"/>
    <col min="13035" max="13035" width="13" style="44" customWidth="1"/>
    <col min="13036" max="13036" width="12.8833333333333" style="44" customWidth="1"/>
    <col min="13037" max="13037" width="21.1083333333333" style="44" customWidth="1"/>
    <col min="13038" max="13038" width="6.775" style="44" customWidth="1"/>
    <col min="13039" max="13039" width="9.44166666666667" style="44" customWidth="1"/>
    <col min="13040" max="13040" width="12.1083333333333" style="44" customWidth="1"/>
    <col min="13041" max="13041" width="12" style="44" customWidth="1"/>
    <col min="13042" max="13042" width="10.8833333333333" style="44" customWidth="1"/>
    <col min="13043" max="13043" width="12.1083333333333" style="44" customWidth="1"/>
    <col min="13044" max="13044" width="9.10833333333333" style="44" customWidth="1"/>
    <col min="13045" max="13045" width="21.775" style="44" customWidth="1"/>
    <col min="13046" max="13046" width="27.2166666666667" style="44" customWidth="1"/>
    <col min="13047" max="13047" width="17.8833333333333" style="44" customWidth="1"/>
    <col min="13048" max="13289" width="10" style="44"/>
    <col min="13290" max="13290" width="6.21666666666667" style="44" customWidth="1"/>
    <col min="13291" max="13291" width="13" style="44" customWidth="1"/>
    <col min="13292" max="13292" width="12.8833333333333" style="44" customWidth="1"/>
    <col min="13293" max="13293" width="21.1083333333333" style="44" customWidth="1"/>
    <col min="13294" max="13294" width="6.775" style="44" customWidth="1"/>
    <col min="13295" max="13295" width="9.44166666666667" style="44" customWidth="1"/>
    <col min="13296" max="13296" width="12.1083333333333" style="44" customWidth="1"/>
    <col min="13297" max="13297" width="12" style="44" customWidth="1"/>
    <col min="13298" max="13298" width="10.8833333333333" style="44" customWidth="1"/>
    <col min="13299" max="13299" width="12.1083333333333" style="44" customWidth="1"/>
    <col min="13300" max="13300" width="9.10833333333333" style="44" customWidth="1"/>
    <col min="13301" max="13301" width="21.775" style="44" customWidth="1"/>
    <col min="13302" max="13302" width="27.2166666666667" style="44" customWidth="1"/>
    <col min="13303" max="13303" width="17.8833333333333" style="44" customWidth="1"/>
    <col min="13304" max="13545" width="10" style="44"/>
    <col min="13546" max="13546" width="6.21666666666667" style="44" customWidth="1"/>
    <col min="13547" max="13547" width="13" style="44" customWidth="1"/>
    <col min="13548" max="13548" width="12.8833333333333" style="44" customWidth="1"/>
    <col min="13549" max="13549" width="21.1083333333333" style="44" customWidth="1"/>
    <col min="13550" max="13550" width="6.775" style="44" customWidth="1"/>
    <col min="13551" max="13551" width="9.44166666666667" style="44" customWidth="1"/>
    <col min="13552" max="13552" width="12.1083333333333" style="44" customWidth="1"/>
    <col min="13553" max="13553" width="12" style="44" customWidth="1"/>
    <col min="13554" max="13554" width="10.8833333333333" style="44" customWidth="1"/>
    <col min="13555" max="13555" width="12.1083333333333" style="44" customWidth="1"/>
    <col min="13556" max="13556" width="9.10833333333333" style="44" customWidth="1"/>
    <col min="13557" max="13557" width="21.775" style="44" customWidth="1"/>
    <col min="13558" max="13558" width="27.2166666666667" style="44" customWidth="1"/>
    <col min="13559" max="13559" width="17.8833333333333" style="44" customWidth="1"/>
    <col min="13560" max="13801" width="10" style="44"/>
    <col min="13802" max="13802" width="6.21666666666667" style="44" customWidth="1"/>
    <col min="13803" max="13803" width="13" style="44" customWidth="1"/>
    <col min="13804" max="13804" width="12.8833333333333" style="44" customWidth="1"/>
    <col min="13805" max="13805" width="21.1083333333333" style="44" customWidth="1"/>
    <col min="13806" max="13806" width="6.775" style="44" customWidth="1"/>
    <col min="13807" max="13807" width="9.44166666666667" style="44" customWidth="1"/>
    <col min="13808" max="13808" width="12.1083333333333" style="44" customWidth="1"/>
    <col min="13809" max="13809" width="12" style="44" customWidth="1"/>
    <col min="13810" max="13810" width="10.8833333333333" style="44" customWidth="1"/>
    <col min="13811" max="13811" width="12.1083333333333" style="44" customWidth="1"/>
    <col min="13812" max="13812" width="9.10833333333333" style="44" customWidth="1"/>
    <col min="13813" max="13813" width="21.775" style="44" customWidth="1"/>
    <col min="13814" max="13814" width="27.2166666666667" style="44" customWidth="1"/>
    <col min="13815" max="13815" width="17.8833333333333" style="44" customWidth="1"/>
    <col min="13816" max="14057" width="10" style="44"/>
    <col min="14058" max="14058" width="6.21666666666667" style="44" customWidth="1"/>
    <col min="14059" max="14059" width="13" style="44" customWidth="1"/>
    <col min="14060" max="14060" width="12.8833333333333" style="44" customWidth="1"/>
    <col min="14061" max="14061" width="21.1083333333333" style="44" customWidth="1"/>
    <col min="14062" max="14062" width="6.775" style="44" customWidth="1"/>
    <col min="14063" max="14063" width="9.44166666666667" style="44" customWidth="1"/>
    <col min="14064" max="14064" width="12.1083333333333" style="44" customWidth="1"/>
    <col min="14065" max="14065" width="12" style="44" customWidth="1"/>
    <col min="14066" max="14066" width="10.8833333333333" style="44" customWidth="1"/>
    <col min="14067" max="14067" width="12.1083333333333" style="44" customWidth="1"/>
    <col min="14068" max="14068" width="9.10833333333333" style="44" customWidth="1"/>
    <col min="14069" max="14069" width="21.775" style="44" customWidth="1"/>
    <col min="14070" max="14070" width="27.2166666666667" style="44" customWidth="1"/>
    <col min="14071" max="14071" width="17.8833333333333" style="44" customWidth="1"/>
    <col min="14072" max="14313" width="10" style="44"/>
    <col min="14314" max="14314" width="6.21666666666667" style="44" customWidth="1"/>
    <col min="14315" max="14315" width="13" style="44" customWidth="1"/>
    <col min="14316" max="14316" width="12.8833333333333" style="44" customWidth="1"/>
    <col min="14317" max="14317" width="21.1083333333333" style="44" customWidth="1"/>
    <col min="14318" max="14318" width="6.775" style="44" customWidth="1"/>
    <col min="14319" max="14319" width="9.44166666666667" style="44" customWidth="1"/>
    <col min="14320" max="14320" width="12.1083333333333" style="44" customWidth="1"/>
    <col min="14321" max="14321" width="12" style="44" customWidth="1"/>
    <col min="14322" max="14322" width="10.8833333333333" style="44" customWidth="1"/>
    <col min="14323" max="14323" width="12.1083333333333" style="44" customWidth="1"/>
    <col min="14324" max="14324" width="9.10833333333333" style="44" customWidth="1"/>
    <col min="14325" max="14325" width="21.775" style="44" customWidth="1"/>
    <col min="14326" max="14326" width="27.2166666666667" style="44" customWidth="1"/>
    <col min="14327" max="14327" width="17.8833333333333" style="44" customWidth="1"/>
    <col min="14328" max="14569" width="10" style="44"/>
    <col min="14570" max="14570" width="6.21666666666667" style="44" customWidth="1"/>
    <col min="14571" max="14571" width="13" style="44" customWidth="1"/>
    <col min="14572" max="14572" width="12.8833333333333" style="44" customWidth="1"/>
    <col min="14573" max="14573" width="21.1083333333333" style="44" customWidth="1"/>
    <col min="14574" max="14574" width="6.775" style="44" customWidth="1"/>
    <col min="14575" max="14575" width="9.44166666666667" style="44" customWidth="1"/>
    <col min="14576" max="14576" width="12.1083333333333" style="44" customWidth="1"/>
    <col min="14577" max="14577" width="12" style="44" customWidth="1"/>
    <col min="14578" max="14578" width="10.8833333333333" style="44" customWidth="1"/>
    <col min="14579" max="14579" width="12.1083333333333" style="44" customWidth="1"/>
    <col min="14580" max="14580" width="9.10833333333333" style="44" customWidth="1"/>
    <col min="14581" max="14581" width="21.775" style="44" customWidth="1"/>
    <col min="14582" max="14582" width="27.2166666666667" style="44" customWidth="1"/>
    <col min="14583" max="14583" width="17.8833333333333" style="44" customWidth="1"/>
    <col min="14584" max="14825" width="10" style="44"/>
    <col min="14826" max="14826" width="6.21666666666667" style="44" customWidth="1"/>
    <col min="14827" max="14827" width="13" style="44" customWidth="1"/>
    <col min="14828" max="14828" width="12.8833333333333" style="44" customWidth="1"/>
    <col min="14829" max="14829" width="21.1083333333333" style="44" customWidth="1"/>
    <col min="14830" max="14830" width="6.775" style="44" customWidth="1"/>
    <col min="14831" max="14831" width="9.44166666666667" style="44" customWidth="1"/>
    <col min="14832" max="14832" width="12.1083333333333" style="44" customWidth="1"/>
    <col min="14833" max="14833" width="12" style="44" customWidth="1"/>
    <col min="14834" max="14834" width="10.8833333333333" style="44" customWidth="1"/>
    <col min="14835" max="14835" width="12.1083333333333" style="44" customWidth="1"/>
    <col min="14836" max="14836" width="9.10833333333333" style="44" customWidth="1"/>
    <col min="14837" max="14837" width="21.775" style="44" customWidth="1"/>
    <col min="14838" max="14838" width="27.2166666666667" style="44" customWidth="1"/>
    <col min="14839" max="14839" width="17.8833333333333" style="44" customWidth="1"/>
    <col min="14840" max="15081" width="10" style="44"/>
    <col min="15082" max="15082" width="6.21666666666667" style="44" customWidth="1"/>
    <col min="15083" max="15083" width="13" style="44" customWidth="1"/>
    <col min="15084" max="15084" width="12.8833333333333" style="44" customWidth="1"/>
    <col min="15085" max="15085" width="21.1083333333333" style="44" customWidth="1"/>
    <col min="15086" max="15086" width="6.775" style="44" customWidth="1"/>
    <col min="15087" max="15087" width="9.44166666666667" style="44" customWidth="1"/>
    <col min="15088" max="15088" width="12.1083333333333" style="44" customWidth="1"/>
    <col min="15089" max="15089" width="12" style="44" customWidth="1"/>
    <col min="15090" max="15090" width="10.8833333333333" style="44" customWidth="1"/>
    <col min="15091" max="15091" width="12.1083333333333" style="44" customWidth="1"/>
    <col min="15092" max="15092" width="9.10833333333333" style="44" customWidth="1"/>
    <col min="15093" max="15093" width="21.775" style="44" customWidth="1"/>
    <col min="15094" max="15094" width="27.2166666666667" style="44" customWidth="1"/>
    <col min="15095" max="15095" width="17.8833333333333" style="44" customWidth="1"/>
    <col min="15096" max="15337" width="10" style="44"/>
    <col min="15338" max="15338" width="6.21666666666667" style="44" customWidth="1"/>
    <col min="15339" max="15339" width="13" style="44" customWidth="1"/>
    <col min="15340" max="15340" width="12.8833333333333" style="44" customWidth="1"/>
    <col min="15341" max="15341" width="21.1083333333333" style="44" customWidth="1"/>
    <col min="15342" max="15342" width="6.775" style="44" customWidth="1"/>
    <col min="15343" max="15343" width="9.44166666666667" style="44" customWidth="1"/>
    <col min="15344" max="15344" width="12.1083333333333" style="44" customWidth="1"/>
    <col min="15345" max="15345" width="12" style="44" customWidth="1"/>
    <col min="15346" max="15346" width="10.8833333333333" style="44" customWidth="1"/>
    <col min="15347" max="15347" width="12.1083333333333" style="44" customWidth="1"/>
    <col min="15348" max="15348" width="9.10833333333333" style="44" customWidth="1"/>
    <col min="15349" max="15349" width="21.775" style="44" customWidth="1"/>
    <col min="15350" max="15350" width="27.2166666666667" style="44" customWidth="1"/>
    <col min="15351" max="15351" width="17.8833333333333" style="44" customWidth="1"/>
    <col min="15352" max="15593" width="10" style="44"/>
    <col min="15594" max="15594" width="6.21666666666667" style="44" customWidth="1"/>
    <col min="15595" max="15595" width="13" style="44" customWidth="1"/>
    <col min="15596" max="15596" width="12.8833333333333" style="44" customWidth="1"/>
    <col min="15597" max="15597" width="21.1083333333333" style="44" customWidth="1"/>
    <col min="15598" max="15598" width="6.775" style="44" customWidth="1"/>
    <col min="15599" max="15599" width="9.44166666666667" style="44" customWidth="1"/>
    <col min="15600" max="15600" width="12.1083333333333" style="44" customWidth="1"/>
    <col min="15601" max="15601" width="12" style="44" customWidth="1"/>
    <col min="15602" max="15602" width="10.8833333333333" style="44" customWidth="1"/>
    <col min="15603" max="15603" width="12.1083333333333" style="44" customWidth="1"/>
    <col min="15604" max="15604" width="9.10833333333333" style="44" customWidth="1"/>
    <col min="15605" max="15605" width="21.775" style="44" customWidth="1"/>
    <col min="15606" max="15606" width="27.2166666666667" style="44" customWidth="1"/>
    <col min="15607" max="15607" width="17.8833333333333" style="44" customWidth="1"/>
    <col min="15608" max="15849" width="10" style="44"/>
    <col min="15850" max="15850" width="6.21666666666667" style="44" customWidth="1"/>
    <col min="15851" max="15851" width="13" style="44" customWidth="1"/>
    <col min="15852" max="15852" width="12.8833333333333" style="44" customWidth="1"/>
    <col min="15853" max="15853" width="21.1083333333333" style="44" customWidth="1"/>
    <col min="15854" max="15854" width="6.775" style="44" customWidth="1"/>
    <col min="15855" max="15855" width="9.44166666666667" style="44" customWidth="1"/>
    <col min="15856" max="15856" width="12.1083333333333" style="44" customWidth="1"/>
    <col min="15857" max="15857" width="12" style="44" customWidth="1"/>
    <col min="15858" max="15858" width="10.8833333333333" style="44" customWidth="1"/>
    <col min="15859" max="15859" width="12.1083333333333" style="44" customWidth="1"/>
    <col min="15860" max="15860" width="9.10833333333333" style="44" customWidth="1"/>
    <col min="15861" max="15861" width="21.775" style="44" customWidth="1"/>
    <col min="15862" max="15862" width="27.2166666666667" style="44" customWidth="1"/>
    <col min="15863" max="15863" width="17.8833333333333" style="44" customWidth="1"/>
    <col min="15864" max="16105" width="10" style="44"/>
    <col min="16106" max="16106" width="6.21666666666667" style="44" customWidth="1"/>
    <col min="16107" max="16107" width="13" style="44" customWidth="1"/>
    <col min="16108" max="16108" width="12.8833333333333" style="44" customWidth="1"/>
    <col min="16109" max="16109" width="21.1083333333333" style="44" customWidth="1"/>
    <col min="16110" max="16110" width="6.775" style="44" customWidth="1"/>
    <col min="16111" max="16111" width="9.44166666666667" style="44" customWidth="1"/>
    <col min="16112" max="16112" width="12.1083333333333" style="44" customWidth="1"/>
    <col min="16113" max="16113" width="12" style="44" customWidth="1"/>
    <col min="16114" max="16114" width="10.8833333333333" style="44" customWidth="1"/>
    <col min="16115" max="16115" width="12.1083333333333" style="44" customWidth="1"/>
    <col min="16116" max="16116" width="9.10833333333333" style="44" customWidth="1"/>
    <col min="16117" max="16117" width="21.775" style="44" customWidth="1"/>
    <col min="16118" max="16118" width="27.2166666666667" style="44" customWidth="1"/>
    <col min="16119" max="16119" width="17.8833333333333" style="44" customWidth="1"/>
    <col min="16120" max="16384" width="10" style="44"/>
  </cols>
  <sheetData>
    <row r="1" s="39" customFormat="1" ht="49.95" customHeight="1" spans="1:12">
      <c r="A1" s="52" t="s">
        <v>72</v>
      </c>
      <c r="B1" s="52"/>
      <c r="C1" s="52"/>
      <c r="D1" s="52"/>
      <c r="E1" s="52"/>
      <c r="F1" s="52"/>
      <c r="G1" s="53"/>
      <c r="H1" s="54"/>
      <c r="I1" s="52"/>
      <c r="J1" s="48"/>
      <c r="K1" s="39" t="s">
        <v>73</v>
      </c>
      <c r="L1" s="39" t="s">
        <v>74</v>
      </c>
    </row>
    <row r="2" s="39" customFormat="1" ht="30" customHeight="1" spans="1:10">
      <c r="A2" s="55" t="s">
        <v>1</v>
      </c>
      <c r="B2" s="56" t="s">
        <v>2</v>
      </c>
      <c r="C2" s="57" t="s">
        <v>75</v>
      </c>
      <c r="D2" s="57" t="s">
        <v>76</v>
      </c>
      <c r="E2" s="57" t="s">
        <v>77</v>
      </c>
      <c r="F2" s="57" t="s">
        <v>78</v>
      </c>
      <c r="G2" s="58" t="s">
        <v>79</v>
      </c>
      <c r="H2" s="59" t="s">
        <v>80</v>
      </c>
      <c r="I2" s="77" t="s">
        <v>6</v>
      </c>
      <c r="J2" s="48"/>
    </row>
    <row r="3" s="39" customFormat="1" ht="30" customHeight="1" spans="1:10">
      <c r="A3" s="60"/>
      <c r="B3" s="61"/>
      <c r="C3" s="62"/>
      <c r="D3" s="62"/>
      <c r="E3" s="62"/>
      <c r="F3" s="62"/>
      <c r="G3" s="63"/>
      <c r="H3" s="64"/>
      <c r="I3" s="78"/>
      <c r="J3" s="48"/>
    </row>
    <row r="4" s="39" customFormat="1" ht="34.95" customHeight="1" spans="1:10">
      <c r="A4" s="65" t="s">
        <v>81</v>
      </c>
      <c r="B4" s="66"/>
      <c r="C4" s="66"/>
      <c r="D4" s="67"/>
      <c r="E4" s="66"/>
      <c r="F4" s="68"/>
      <c r="G4" s="69"/>
      <c r="H4" s="69"/>
      <c r="I4" s="79"/>
      <c r="J4" s="48"/>
    </row>
    <row r="5" s="39" customFormat="1" customHeight="1" spans="1:12">
      <c r="A5" s="70">
        <v>1</v>
      </c>
      <c r="B5" s="68" t="s">
        <v>82</v>
      </c>
      <c r="C5" s="71" t="str">
        <f>_xlfn.DISPIMG("ID_19E660A607384F03920397108DA0772D",1)</f>
        <v>=DISPIMG("ID_19E660A607384F03920397108DA0772D",1)</v>
      </c>
      <c r="D5" s="72" t="s">
        <v>83</v>
      </c>
      <c r="E5" s="68" t="s">
        <v>84</v>
      </c>
      <c r="F5" s="68">
        <v>31</v>
      </c>
      <c r="G5" s="73">
        <v>27</v>
      </c>
      <c r="H5" s="69">
        <f>F5*G5</f>
        <v>837</v>
      </c>
      <c r="I5" s="79"/>
      <c r="J5" s="48"/>
      <c r="K5" s="39">
        <v>31</v>
      </c>
      <c r="L5" s="39">
        <f>+K5*G5</f>
        <v>837</v>
      </c>
    </row>
    <row r="6" s="40" customFormat="1" customHeight="1" spans="1:22">
      <c r="A6" s="70">
        <v>2</v>
      </c>
      <c r="B6" s="68" t="s">
        <v>85</v>
      </c>
      <c r="C6" s="71" t="str">
        <f>_xlfn.DISPIMG("ID_FF7C02DAF288466ABB7F083F2E980B8C",1)</f>
        <v>=DISPIMG("ID_FF7C02DAF288466ABB7F083F2E980B8C",1)</v>
      </c>
      <c r="D6" s="72" t="s">
        <v>86</v>
      </c>
      <c r="E6" s="68" t="s">
        <v>84</v>
      </c>
      <c r="F6" s="68">
        <v>17</v>
      </c>
      <c r="G6" s="73">
        <v>27</v>
      </c>
      <c r="H6" s="69">
        <f t="shared" ref="H6:H37" si="0">F6*G6</f>
        <v>459</v>
      </c>
      <c r="I6" s="79"/>
      <c r="J6" s="80"/>
      <c r="K6" s="39">
        <v>17</v>
      </c>
      <c r="L6" s="39">
        <f t="shared" ref="L6:L37" si="1">+K6*G6</f>
        <v>459</v>
      </c>
      <c r="M6" s="39"/>
      <c r="N6" s="39"/>
      <c r="O6" s="39"/>
      <c r="P6" s="39"/>
      <c r="S6" s="39"/>
      <c r="T6" s="39"/>
      <c r="U6" s="39"/>
      <c r="V6" s="39"/>
    </row>
    <row r="7" s="39" customFormat="1" customHeight="1" spans="1:12">
      <c r="A7" s="70">
        <v>3</v>
      </c>
      <c r="B7" s="68" t="s">
        <v>87</v>
      </c>
      <c r="C7" s="71" t="str">
        <f>_xlfn.DISPIMG("ID_61F7F19133ED45C6915FB71BAE4A2695",1)</f>
        <v>=DISPIMG("ID_61F7F19133ED45C6915FB71BAE4A2695",1)</v>
      </c>
      <c r="D7" s="72" t="s">
        <v>88</v>
      </c>
      <c r="E7" s="68" t="s">
        <v>84</v>
      </c>
      <c r="F7" s="68">
        <v>0</v>
      </c>
      <c r="G7" s="73">
        <v>27</v>
      </c>
      <c r="H7" s="69">
        <f t="shared" si="0"/>
        <v>0</v>
      </c>
      <c r="I7" s="79"/>
      <c r="J7" s="48"/>
      <c r="K7" s="39">
        <v>0</v>
      </c>
      <c r="L7" s="39">
        <f t="shared" si="1"/>
        <v>0</v>
      </c>
    </row>
    <row r="8" s="39" customFormat="1" customHeight="1" spans="1:12">
      <c r="A8" s="70">
        <v>4</v>
      </c>
      <c r="B8" s="68" t="s">
        <v>89</v>
      </c>
      <c r="C8" s="71" t="str">
        <f>_xlfn.DISPIMG("ID_1285370F8C204E3983C75653EF178D5F",1)</f>
        <v>=DISPIMG("ID_1285370F8C204E3983C75653EF178D5F",1)</v>
      </c>
      <c r="D8" s="72" t="s">
        <v>88</v>
      </c>
      <c r="E8" s="68" t="s">
        <v>84</v>
      </c>
      <c r="F8" s="68">
        <v>9</v>
      </c>
      <c r="G8" s="73">
        <v>27</v>
      </c>
      <c r="H8" s="69">
        <f t="shared" si="0"/>
        <v>243</v>
      </c>
      <c r="I8" s="79"/>
      <c r="J8" s="48"/>
      <c r="K8" s="39">
        <v>9</v>
      </c>
      <c r="L8" s="39">
        <f t="shared" si="1"/>
        <v>243</v>
      </c>
    </row>
    <row r="9" s="39" customFormat="1" customHeight="1" spans="1:12">
      <c r="A9" s="70">
        <v>5</v>
      </c>
      <c r="B9" s="68" t="s">
        <v>90</v>
      </c>
      <c r="C9" s="71" t="str">
        <f>_xlfn.DISPIMG("ID_ACB5E2220F21444A8CBD10DD5F41D242",1)</f>
        <v>=DISPIMG("ID_ACB5E2220F21444A8CBD10DD5F41D242",1)</v>
      </c>
      <c r="D9" s="72" t="s">
        <v>88</v>
      </c>
      <c r="E9" s="68" t="s">
        <v>84</v>
      </c>
      <c r="F9" s="68">
        <v>16</v>
      </c>
      <c r="G9" s="73">
        <v>27</v>
      </c>
      <c r="H9" s="69">
        <f t="shared" si="0"/>
        <v>432</v>
      </c>
      <c r="I9" s="79"/>
      <c r="J9" s="48"/>
      <c r="K9" s="39">
        <v>16</v>
      </c>
      <c r="L9" s="39">
        <f t="shared" si="1"/>
        <v>432</v>
      </c>
    </row>
    <row r="10" s="39" customFormat="1" customHeight="1" spans="1:12">
      <c r="A10" s="70">
        <v>6</v>
      </c>
      <c r="B10" s="68" t="s">
        <v>91</v>
      </c>
      <c r="C10" s="71" t="str">
        <f>_xlfn.DISPIMG("ID_97A19A3391394ACC8AA6D8F2EC0301D0",1)</f>
        <v>=DISPIMG("ID_97A19A3391394ACC8AA6D8F2EC0301D0",1)</v>
      </c>
      <c r="D10" s="72" t="s">
        <v>88</v>
      </c>
      <c r="E10" s="68" t="s">
        <v>84</v>
      </c>
      <c r="F10" s="68">
        <v>7</v>
      </c>
      <c r="G10" s="73">
        <v>27</v>
      </c>
      <c r="H10" s="69">
        <f t="shared" si="0"/>
        <v>189</v>
      </c>
      <c r="I10" s="79"/>
      <c r="J10" s="48"/>
      <c r="K10" s="39">
        <v>7</v>
      </c>
      <c r="L10" s="39">
        <f t="shared" si="1"/>
        <v>189</v>
      </c>
    </row>
    <row r="11" s="39" customFormat="1" customHeight="1" spans="1:12">
      <c r="A11" s="70">
        <v>7</v>
      </c>
      <c r="B11" s="68" t="s">
        <v>92</v>
      </c>
      <c r="C11" s="71" t="str">
        <f>_xlfn.DISPIMG("ID_D4FCC8F90FF54DF89C5A7886547ECF4C",1)</f>
        <v>=DISPIMG("ID_D4FCC8F90FF54DF89C5A7886547ECF4C",1)</v>
      </c>
      <c r="D11" s="72" t="s">
        <v>88</v>
      </c>
      <c r="E11" s="68" t="s">
        <v>84</v>
      </c>
      <c r="F11" s="68">
        <v>5</v>
      </c>
      <c r="G11" s="73">
        <v>27</v>
      </c>
      <c r="H11" s="69">
        <f t="shared" si="0"/>
        <v>135</v>
      </c>
      <c r="I11" s="79"/>
      <c r="J11" s="48"/>
      <c r="K11" s="39">
        <v>5</v>
      </c>
      <c r="L11" s="39">
        <f t="shared" si="1"/>
        <v>135</v>
      </c>
    </row>
    <row r="12" s="39" customFormat="1" customHeight="1" spans="1:12">
      <c r="A12" s="70">
        <v>8</v>
      </c>
      <c r="B12" s="68" t="s">
        <v>93</v>
      </c>
      <c r="C12" s="71" t="str">
        <f>_xlfn.DISPIMG("ID_7AB2F179FDBB4A78B1FE9A09DCA127AD",1)</f>
        <v>=DISPIMG("ID_7AB2F179FDBB4A78B1FE9A09DCA127AD",1)</v>
      </c>
      <c r="D12" s="72" t="s">
        <v>88</v>
      </c>
      <c r="E12" s="68" t="s">
        <v>84</v>
      </c>
      <c r="F12" s="68">
        <v>19</v>
      </c>
      <c r="G12" s="73">
        <v>27</v>
      </c>
      <c r="H12" s="69">
        <f t="shared" si="0"/>
        <v>513</v>
      </c>
      <c r="I12" s="79"/>
      <c r="J12" s="48"/>
      <c r="K12" s="39">
        <v>19</v>
      </c>
      <c r="L12" s="39">
        <f t="shared" si="1"/>
        <v>513</v>
      </c>
    </row>
    <row r="13" s="39" customFormat="1" customHeight="1" spans="1:12">
      <c r="A13" s="70">
        <v>9</v>
      </c>
      <c r="B13" s="68" t="s">
        <v>94</v>
      </c>
      <c r="C13" s="71" t="str">
        <f>_xlfn.DISPIMG("ID_74821AD9546A46AFBACE55C14A5BCEE5",1)</f>
        <v>=DISPIMG("ID_74821AD9546A46AFBACE55C14A5BCEE5",1)</v>
      </c>
      <c r="D13" s="72" t="s">
        <v>95</v>
      </c>
      <c r="E13" s="68" t="s">
        <v>84</v>
      </c>
      <c r="F13" s="68">
        <v>821</v>
      </c>
      <c r="G13" s="73">
        <v>3.5</v>
      </c>
      <c r="H13" s="69">
        <f t="shared" si="0"/>
        <v>2873.5</v>
      </c>
      <c r="I13" s="79"/>
      <c r="J13" s="48"/>
      <c r="K13" s="39">
        <f>+K14</f>
        <v>821</v>
      </c>
      <c r="L13" s="39">
        <f t="shared" si="1"/>
        <v>2873.5</v>
      </c>
    </row>
    <row r="14" s="39" customFormat="1" customHeight="1" spans="1:12">
      <c r="A14" s="70">
        <v>10</v>
      </c>
      <c r="B14" s="68" t="s">
        <v>96</v>
      </c>
      <c r="C14" s="71" t="str">
        <f>_xlfn.DISPIMG("ID_0D846F5EF77B47B7B1AC67065545F65E",1)</f>
        <v>=DISPIMG("ID_0D846F5EF77B47B7B1AC67065545F65E",1)</v>
      </c>
      <c r="D14" s="72" t="s">
        <v>97</v>
      </c>
      <c r="E14" s="68" t="s">
        <v>84</v>
      </c>
      <c r="F14" s="68">
        <v>821</v>
      </c>
      <c r="G14" s="73">
        <v>4.5</v>
      </c>
      <c r="H14" s="69">
        <f t="shared" si="0"/>
        <v>3694.5</v>
      </c>
      <c r="I14" s="79"/>
      <c r="J14" s="48"/>
      <c r="K14" s="39">
        <f>SUM(K15:K25)</f>
        <v>821</v>
      </c>
      <c r="L14" s="39">
        <f t="shared" si="1"/>
        <v>3694.5</v>
      </c>
    </row>
    <row r="15" s="39" customFormat="1" customHeight="1" spans="1:12">
      <c r="A15" s="70">
        <v>11</v>
      </c>
      <c r="B15" s="68" t="s">
        <v>98</v>
      </c>
      <c r="C15" s="71" t="str">
        <f>_xlfn.DISPIMG("ID_50060562F89C4E24A314191FB4722DF3",1)</f>
        <v>=DISPIMG("ID_50060562F89C4E24A314191FB4722DF3",1)</v>
      </c>
      <c r="D15" s="72" t="s">
        <v>99</v>
      </c>
      <c r="E15" s="68" t="s">
        <v>84</v>
      </c>
      <c r="F15" s="68">
        <v>1</v>
      </c>
      <c r="G15" s="73">
        <v>28</v>
      </c>
      <c r="H15" s="69">
        <f t="shared" si="0"/>
        <v>28</v>
      </c>
      <c r="I15" s="79"/>
      <c r="J15" s="48"/>
      <c r="K15" s="39">
        <v>1</v>
      </c>
      <c r="L15" s="39">
        <f t="shared" si="1"/>
        <v>28</v>
      </c>
    </row>
    <row r="16" s="39" customFormat="1" customHeight="1" spans="1:17">
      <c r="A16" s="70">
        <v>12</v>
      </c>
      <c r="B16" s="68" t="s">
        <v>98</v>
      </c>
      <c r="C16" s="71" t="str">
        <f>_xlfn.DISPIMG("ID_B5FFDF1061F940E6B8ABBFD73A455D22",1)</f>
        <v>=DISPIMG("ID_B5FFDF1061F940E6B8ABBFD73A455D22",1)</v>
      </c>
      <c r="D16" s="72" t="s">
        <v>100</v>
      </c>
      <c r="E16" s="68" t="s">
        <v>84</v>
      </c>
      <c r="F16" s="68">
        <v>670</v>
      </c>
      <c r="G16" s="73">
        <v>30</v>
      </c>
      <c r="H16" s="69">
        <f t="shared" si="0"/>
        <v>20100</v>
      </c>
      <c r="I16" s="79"/>
      <c r="J16" s="48"/>
      <c r="K16" s="39">
        <f>SUM(M16:Q16)</f>
        <v>670</v>
      </c>
      <c r="L16" s="39">
        <f t="shared" si="1"/>
        <v>20100</v>
      </c>
      <c r="M16" s="39">
        <v>38</v>
      </c>
      <c r="N16" s="39">
        <v>381</v>
      </c>
      <c r="O16" s="39">
        <v>167</v>
      </c>
      <c r="P16" s="39">
        <v>57</v>
      </c>
      <c r="Q16" s="39">
        <v>27</v>
      </c>
    </row>
    <row r="17" s="39" customFormat="1" customHeight="1" spans="1:14">
      <c r="A17" s="70">
        <v>13</v>
      </c>
      <c r="B17" s="68" t="s">
        <v>101</v>
      </c>
      <c r="C17" s="71" t="str">
        <f>_xlfn.DISPIMG("ID_0C8ED800AC3C4983984E1436C2BDB15D",1)</f>
        <v>=DISPIMG("ID_0C8ED800AC3C4983984E1436C2BDB15D",1)</v>
      </c>
      <c r="D17" s="72" t="s">
        <v>102</v>
      </c>
      <c r="E17" s="68" t="s">
        <v>84</v>
      </c>
      <c r="F17" s="68">
        <v>4</v>
      </c>
      <c r="G17" s="73">
        <v>26</v>
      </c>
      <c r="H17" s="69">
        <f t="shared" si="0"/>
        <v>104</v>
      </c>
      <c r="I17" s="79"/>
      <c r="J17" s="48"/>
      <c r="K17" s="39">
        <f t="shared" ref="K17:K25" si="2">SUM(M17:Q17)</f>
        <v>4</v>
      </c>
      <c r="L17" s="39">
        <f t="shared" si="1"/>
        <v>104</v>
      </c>
      <c r="M17" s="39">
        <v>1</v>
      </c>
      <c r="N17" s="39">
        <v>3</v>
      </c>
    </row>
    <row r="18" s="39" customFormat="1" customHeight="1" spans="1:15">
      <c r="A18" s="70">
        <v>14</v>
      </c>
      <c r="B18" s="68" t="s">
        <v>103</v>
      </c>
      <c r="C18" s="71" t="str">
        <f>_xlfn.DISPIMG("ID_66602A0C9FD741339F47BF0537AB3787",1)</f>
        <v>=DISPIMG("ID_66602A0C9FD741339F47BF0537AB3787",1)</v>
      </c>
      <c r="D18" s="72" t="s">
        <v>104</v>
      </c>
      <c r="E18" s="68" t="s">
        <v>84</v>
      </c>
      <c r="F18" s="68">
        <v>9</v>
      </c>
      <c r="G18" s="73">
        <v>32</v>
      </c>
      <c r="H18" s="69">
        <f t="shared" si="0"/>
        <v>288</v>
      </c>
      <c r="I18" s="79"/>
      <c r="J18" s="48"/>
      <c r="K18" s="39">
        <f t="shared" si="2"/>
        <v>9</v>
      </c>
      <c r="L18" s="39">
        <f t="shared" si="1"/>
        <v>288</v>
      </c>
      <c r="M18" s="39">
        <v>6</v>
      </c>
      <c r="N18" s="39">
        <v>1</v>
      </c>
      <c r="O18" s="39">
        <v>2</v>
      </c>
    </row>
    <row r="19" s="39" customFormat="1" customHeight="1" spans="1:17">
      <c r="A19" s="70">
        <v>15</v>
      </c>
      <c r="B19" s="68" t="s">
        <v>105</v>
      </c>
      <c r="C19" s="71" t="str">
        <f>_xlfn.DISPIMG("ID_88F2DDE14B3D45B8BCE6011FF57A45D6",1)</f>
        <v>=DISPIMG("ID_88F2DDE14B3D45B8BCE6011FF57A45D6",1)</v>
      </c>
      <c r="D19" s="72" t="s">
        <v>106</v>
      </c>
      <c r="E19" s="68" t="s">
        <v>84</v>
      </c>
      <c r="F19" s="68">
        <v>65</v>
      </c>
      <c r="G19" s="73">
        <v>32</v>
      </c>
      <c r="H19" s="69">
        <f t="shared" si="0"/>
        <v>2080</v>
      </c>
      <c r="I19" s="79"/>
      <c r="J19" s="48"/>
      <c r="K19" s="39">
        <f t="shared" si="2"/>
        <v>65</v>
      </c>
      <c r="L19" s="39">
        <f t="shared" si="1"/>
        <v>2080</v>
      </c>
      <c r="M19" s="39">
        <v>16</v>
      </c>
      <c r="N19" s="39">
        <v>37</v>
      </c>
      <c r="O19" s="39">
        <v>4</v>
      </c>
      <c r="P19" s="39">
        <v>3</v>
      </c>
      <c r="Q19" s="39">
        <v>5</v>
      </c>
    </row>
    <row r="20" s="39" customFormat="1" customHeight="1" spans="1:12">
      <c r="A20" s="70">
        <v>16</v>
      </c>
      <c r="B20" s="68" t="s">
        <v>107</v>
      </c>
      <c r="C20" s="71" t="str">
        <f>_xlfn.DISPIMG("ID_BE324F5FDD164089879A0075DD34D92B",1)</f>
        <v>=DISPIMG("ID_BE324F5FDD164089879A0075DD34D92B",1)</v>
      </c>
      <c r="D20" s="72" t="s">
        <v>108</v>
      </c>
      <c r="E20" s="68" t="s">
        <v>84</v>
      </c>
      <c r="F20" s="68">
        <v>18</v>
      </c>
      <c r="G20" s="73">
        <v>32</v>
      </c>
      <c r="H20" s="69">
        <f t="shared" si="0"/>
        <v>576</v>
      </c>
      <c r="I20" s="79"/>
      <c r="J20" s="48"/>
      <c r="K20" s="39">
        <v>18</v>
      </c>
      <c r="L20" s="39">
        <f t="shared" si="1"/>
        <v>576</v>
      </c>
    </row>
    <row r="21" s="39" customFormat="1" customHeight="1" spans="1:19">
      <c r="A21" s="70">
        <v>17</v>
      </c>
      <c r="B21" s="68" t="s">
        <v>109</v>
      </c>
      <c r="C21" s="71" t="str">
        <f>_xlfn.DISPIMG("ID_6A2E510212EA4E20AF3D8DD3BA2C7FFB",1)</f>
        <v>=DISPIMG("ID_6A2E510212EA4E20AF3D8DD3BA2C7FFB",1)</v>
      </c>
      <c r="D21" s="72" t="s">
        <v>110</v>
      </c>
      <c r="E21" s="68" t="s">
        <v>84</v>
      </c>
      <c r="F21" s="68">
        <v>7</v>
      </c>
      <c r="G21" s="73">
        <v>34</v>
      </c>
      <c r="H21" s="69">
        <f t="shared" si="0"/>
        <v>238</v>
      </c>
      <c r="I21" s="79"/>
      <c r="J21" s="48"/>
      <c r="K21" s="39">
        <f>SUM(M21:Q21)+S21</f>
        <v>7</v>
      </c>
      <c r="L21" s="39">
        <f t="shared" si="1"/>
        <v>238</v>
      </c>
      <c r="M21" s="39">
        <v>4</v>
      </c>
      <c r="R21" s="39" t="s">
        <v>111</v>
      </c>
      <c r="S21" s="39">
        <v>3</v>
      </c>
    </row>
    <row r="22" s="39" customFormat="1" customHeight="1" spans="1:16">
      <c r="A22" s="70">
        <v>18</v>
      </c>
      <c r="B22" s="68" t="s">
        <v>112</v>
      </c>
      <c r="C22" s="71" t="str">
        <f>_xlfn.DISPIMG("ID_ACE63719379D4C85966EC2C91A559C1A",1)</f>
        <v>=DISPIMG("ID_ACE63719379D4C85966EC2C91A559C1A",1)</v>
      </c>
      <c r="D22" s="72" t="s">
        <v>113</v>
      </c>
      <c r="E22" s="68" t="s">
        <v>84</v>
      </c>
      <c r="F22" s="68">
        <v>19</v>
      </c>
      <c r="G22" s="73">
        <v>42</v>
      </c>
      <c r="H22" s="69">
        <f t="shared" si="0"/>
        <v>798</v>
      </c>
      <c r="I22" s="79"/>
      <c r="J22" s="48"/>
      <c r="K22" s="39">
        <f t="shared" si="2"/>
        <v>19</v>
      </c>
      <c r="L22" s="39">
        <f t="shared" si="1"/>
        <v>798</v>
      </c>
      <c r="M22" s="39">
        <v>12</v>
      </c>
      <c r="N22" s="39">
        <v>1</v>
      </c>
      <c r="O22" s="39">
        <v>5</v>
      </c>
      <c r="P22" s="39">
        <v>1</v>
      </c>
    </row>
    <row r="23" s="39" customFormat="1" customHeight="1" spans="1:13">
      <c r="A23" s="70">
        <v>19</v>
      </c>
      <c r="B23" s="68" t="s">
        <v>114</v>
      </c>
      <c r="C23" s="71" t="str">
        <f>_xlfn.DISPIMG("ID_CBC41F1472464C349D29BE1B27D910F1",1)</f>
        <v>=DISPIMG("ID_CBC41F1472464C349D29BE1B27D910F1",1)</v>
      </c>
      <c r="D23" s="72" t="s">
        <v>115</v>
      </c>
      <c r="E23" s="68" t="s">
        <v>84</v>
      </c>
      <c r="F23" s="68">
        <v>3</v>
      </c>
      <c r="G23" s="73">
        <v>45</v>
      </c>
      <c r="H23" s="69">
        <f t="shared" si="0"/>
        <v>135</v>
      </c>
      <c r="I23" s="79"/>
      <c r="J23" s="48"/>
      <c r="K23" s="39">
        <f t="shared" si="2"/>
        <v>3</v>
      </c>
      <c r="L23" s="39">
        <f t="shared" si="1"/>
        <v>135</v>
      </c>
      <c r="M23" s="39">
        <v>3</v>
      </c>
    </row>
    <row r="24" s="39" customFormat="1" customHeight="1" spans="1:14">
      <c r="A24" s="70">
        <v>20</v>
      </c>
      <c r="B24" s="68" t="s">
        <v>116</v>
      </c>
      <c r="C24" s="71" t="str">
        <f>_xlfn.DISPIMG("ID_FE89476A1DC9478E946BD9745FFC01FB",1)</f>
        <v>=DISPIMG("ID_FE89476A1DC9478E946BD9745FFC01FB",1)</v>
      </c>
      <c r="D24" s="72" t="s">
        <v>117</v>
      </c>
      <c r="E24" s="68" t="s">
        <v>84</v>
      </c>
      <c r="F24" s="68">
        <v>8</v>
      </c>
      <c r="G24" s="73">
        <v>65</v>
      </c>
      <c r="H24" s="69">
        <f t="shared" si="0"/>
        <v>520</v>
      </c>
      <c r="I24" s="79"/>
      <c r="J24" s="48"/>
      <c r="K24" s="39">
        <f t="shared" si="2"/>
        <v>8</v>
      </c>
      <c r="L24" s="39">
        <f t="shared" si="1"/>
        <v>520</v>
      </c>
      <c r="M24" s="39">
        <v>5</v>
      </c>
      <c r="N24" s="39">
        <v>3</v>
      </c>
    </row>
    <row r="25" s="39" customFormat="1" customHeight="1" spans="1:16">
      <c r="A25" s="70">
        <v>21</v>
      </c>
      <c r="B25" s="68" t="s">
        <v>118</v>
      </c>
      <c r="C25" s="71" t="str">
        <f>_xlfn.DISPIMG("ID_2C880E7AB35B4805B4547CC2E8FF9674",1)</f>
        <v>=DISPIMG("ID_2C880E7AB35B4805B4547CC2E8FF9674",1)</v>
      </c>
      <c r="D25" s="72" t="s">
        <v>119</v>
      </c>
      <c r="E25" s="68" t="s">
        <v>84</v>
      </c>
      <c r="F25" s="68">
        <v>17</v>
      </c>
      <c r="G25" s="73">
        <v>56</v>
      </c>
      <c r="H25" s="69">
        <f t="shared" si="0"/>
        <v>952</v>
      </c>
      <c r="I25" s="79"/>
      <c r="J25" s="48"/>
      <c r="K25" s="39">
        <f t="shared" si="2"/>
        <v>17</v>
      </c>
      <c r="L25" s="39">
        <f t="shared" si="1"/>
        <v>952</v>
      </c>
      <c r="M25" s="39">
        <v>3</v>
      </c>
      <c r="N25" s="39">
        <v>9</v>
      </c>
      <c r="O25" s="39">
        <v>3</v>
      </c>
      <c r="P25" s="39">
        <v>2</v>
      </c>
    </row>
    <row r="26" s="39" customFormat="1" customHeight="1" spans="1:12">
      <c r="A26" s="70">
        <v>22</v>
      </c>
      <c r="B26" s="68" t="s">
        <v>120</v>
      </c>
      <c r="C26" s="71" t="str">
        <f>_xlfn.DISPIMG("ID_100A219DBBCD4093A7D60A698CAF365F",1)</f>
        <v>=DISPIMG("ID_100A219DBBCD4093A7D60A698CAF365F",1)</v>
      </c>
      <c r="D26" s="72" t="s">
        <v>121</v>
      </c>
      <c r="E26" s="68" t="s">
        <v>122</v>
      </c>
      <c r="F26" s="68">
        <v>1</v>
      </c>
      <c r="G26" s="73">
        <v>625</v>
      </c>
      <c r="H26" s="69">
        <f t="shared" si="0"/>
        <v>625</v>
      </c>
      <c r="I26" s="79"/>
      <c r="J26" s="48"/>
      <c r="K26" s="39">
        <v>1</v>
      </c>
      <c r="L26" s="39">
        <f t="shared" si="1"/>
        <v>625</v>
      </c>
    </row>
    <row r="27" s="39" customFormat="1" customHeight="1" spans="1:12">
      <c r="A27" s="70">
        <v>23</v>
      </c>
      <c r="B27" s="68"/>
      <c r="C27" s="71" t="str">
        <f>_xlfn.DISPIMG("ID_100A219DBBCD4093A7D60A698CAF365F",1)</f>
        <v>=DISPIMG("ID_100A219DBBCD4093A7D60A698CAF365F",1)</v>
      </c>
      <c r="D27" s="72" t="s">
        <v>123</v>
      </c>
      <c r="E27" s="68" t="s">
        <v>122</v>
      </c>
      <c r="F27" s="68">
        <v>1</v>
      </c>
      <c r="G27" s="73">
        <v>1420</v>
      </c>
      <c r="H27" s="69">
        <f t="shared" si="0"/>
        <v>1420</v>
      </c>
      <c r="I27" s="79"/>
      <c r="J27" s="48"/>
      <c r="K27" s="39">
        <v>1</v>
      </c>
      <c r="L27" s="39">
        <f t="shared" si="1"/>
        <v>1420</v>
      </c>
    </row>
    <row r="28" s="39" customFormat="1" ht="76.05" customHeight="1" spans="1:12">
      <c r="A28" s="70">
        <v>24</v>
      </c>
      <c r="B28" s="68" t="s">
        <v>124</v>
      </c>
      <c r="C28" s="71" t="str">
        <f>_xlfn.DISPIMG("ID_FC3B7E34BFCC428FBE783745D8118439",1)</f>
        <v>=DISPIMG("ID_FC3B7E34BFCC428FBE783745D8118439",1)</v>
      </c>
      <c r="D28" s="72" t="s">
        <v>125</v>
      </c>
      <c r="E28" s="68" t="s">
        <v>126</v>
      </c>
      <c r="F28" s="68">
        <v>25</v>
      </c>
      <c r="G28" s="73">
        <v>120</v>
      </c>
      <c r="H28" s="69">
        <f t="shared" si="0"/>
        <v>3000</v>
      </c>
      <c r="I28" s="79"/>
      <c r="J28" s="48"/>
      <c r="K28" s="81">
        <v>25</v>
      </c>
      <c r="L28" s="39">
        <f t="shared" si="1"/>
        <v>3000</v>
      </c>
    </row>
    <row r="29" s="39" customFormat="1" customHeight="1" spans="1:12">
      <c r="A29" s="70">
        <v>25</v>
      </c>
      <c r="B29" s="68" t="s">
        <v>127</v>
      </c>
      <c r="C29" s="67" t="str">
        <f>_xlfn.DISPIMG("ID_A6DBFEED68814380890FB2D38CCE34E8",1)</f>
        <v>=DISPIMG("ID_A6DBFEED68814380890FB2D38CCE34E8",1)</v>
      </c>
      <c r="D29" s="72" t="s">
        <v>128</v>
      </c>
      <c r="E29" s="68" t="s">
        <v>129</v>
      </c>
      <c r="F29" s="68">
        <v>3470.8</v>
      </c>
      <c r="G29" s="69">
        <v>3.5</v>
      </c>
      <c r="H29" s="69">
        <f t="shared" si="0"/>
        <v>12147.8</v>
      </c>
      <c r="I29" s="79"/>
      <c r="J29" s="48"/>
      <c r="K29" s="39">
        <v>3470.8</v>
      </c>
      <c r="L29" s="39">
        <f t="shared" si="1"/>
        <v>12147.8</v>
      </c>
    </row>
    <row r="30" s="41" customFormat="1" ht="74" customHeight="1" spans="1:21">
      <c r="A30" s="70">
        <v>26</v>
      </c>
      <c r="B30" s="68" t="s">
        <v>130</v>
      </c>
      <c r="C30" s="67" t="str">
        <f>_xlfn.DISPIMG("ID_A221A63553AA42A69B0A1B5FF4836F1D",1)</f>
        <v>=DISPIMG("ID_A221A63553AA42A69B0A1B5FF4836F1D",1)</v>
      </c>
      <c r="D30" s="72" t="s">
        <v>131</v>
      </c>
      <c r="E30" s="68" t="s">
        <v>129</v>
      </c>
      <c r="F30" s="68">
        <v>800</v>
      </c>
      <c r="G30" s="69">
        <v>4</v>
      </c>
      <c r="H30" s="69">
        <f t="shared" si="0"/>
        <v>3200</v>
      </c>
      <c r="I30" s="79"/>
      <c r="J30" s="82"/>
      <c r="L30" s="41">
        <f t="shared" si="1"/>
        <v>0</v>
      </c>
      <c r="U30" s="41">
        <v>84</v>
      </c>
    </row>
    <row r="31" s="39" customFormat="1" customHeight="1" spans="1:12">
      <c r="A31" s="70">
        <v>27</v>
      </c>
      <c r="B31" s="68" t="s">
        <v>132</v>
      </c>
      <c r="C31" s="68"/>
      <c r="D31" s="68"/>
      <c r="E31" s="68"/>
      <c r="F31" s="68"/>
      <c r="G31" s="69"/>
      <c r="H31" s="69">
        <f>SUM(H5:H30)</f>
        <v>55587.8</v>
      </c>
      <c r="I31" s="79"/>
      <c r="J31" s="48"/>
      <c r="L31" s="39">
        <f t="shared" si="1"/>
        <v>0</v>
      </c>
    </row>
    <row r="32" s="39" customFormat="1" customHeight="1" spans="1:12">
      <c r="A32" s="65" t="s">
        <v>133</v>
      </c>
      <c r="B32" s="66"/>
      <c r="C32" s="66"/>
      <c r="D32" s="67"/>
      <c r="E32" s="66"/>
      <c r="F32" s="66"/>
      <c r="G32" s="69"/>
      <c r="H32" s="69"/>
      <c r="I32" s="79"/>
      <c r="J32" s="48"/>
      <c r="L32" s="39">
        <f t="shared" si="1"/>
        <v>0</v>
      </c>
    </row>
    <row r="33" s="39" customFormat="1" ht="108" spans="1:12">
      <c r="A33" s="74">
        <v>1</v>
      </c>
      <c r="B33" s="68" t="s">
        <v>134</v>
      </c>
      <c r="C33" s="71" t="str">
        <f>_xlfn.DISPIMG("ID_3ABC2C503A3341CA8C9C5E9069FB6129",1)</f>
        <v>=DISPIMG("ID_3ABC2C503A3341CA8C9C5E9069FB6129",1)</v>
      </c>
      <c r="D33" s="72" t="s">
        <v>135</v>
      </c>
      <c r="E33" s="68" t="s">
        <v>136</v>
      </c>
      <c r="F33" s="68">
        <v>36</v>
      </c>
      <c r="G33" s="69">
        <v>75</v>
      </c>
      <c r="H33" s="69">
        <f t="shared" si="0"/>
        <v>2700</v>
      </c>
      <c r="I33" s="79"/>
      <c r="J33" s="48"/>
      <c r="K33" s="39">
        <v>36</v>
      </c>
      <c r="L33" s="39">
        <f t="shared" si="1"/>
        <v>2700</v>
      </c>
    </row>
    <row r="34" s="39" customFormat="1" ht="94.5" spans="1:12">
      <c r="A34" s="74">
        <v>2</v>
      </c>
      <c r="B34" s="68" t="s">
        <v>137</v>
      </c>
      <c r="C34" s="71" t="str">
        <f>_xlfn.DISPIMG("ID_8324DAFBC27A403782324FD36361F9D2",1)</f>
        <v>=DISPIMG("ID_8324DAFBC27A403782324FD36361F9D2",1)</v>
      </c>
      <c r="D34" s="72" t="s">
        <v>138</v>
      </c>
      <c r="E34" s="68" t="s">
        <v>136</v>
      </c>
      <c r="F34" s="68">
        <v>821</v>
      </c>
      <c r="G34" s="69">
        <v>21</v>
      </c>
      <c r="H34" s="69">
        <f t="shared" si="0"/>
        <v>17241</v>
      </c>
      <c r="I34" s="79"/>
      <c r="J34" s="48"/>
      <c r="K34" s="39">
        <f>+K13</f>
        <v>821</v>
      </c>
      <c r="L34" s="39">
        <f t="shared" si="1"/>
        <v>17241</v>
      </c>
    </row>
    <row r="35" s="39" customFormat="1" ht="162" spans="1:12">
      <c r="A35" s="74">
        <v>3</v>
      </c>
      <c r="B35" s="68" t="s">
        <v>139</v>
      </c>
      <c r="C35" s="71" t="str">
        <f>_xlfn.DISPIMG("ID_5C5A73FCB76D4F4399F68C688ABB3A8D",1)</f>
        <v>=DISPIMG("ID_5C5A73FCB76D4F4399F68C688ABB3A8D",1)</v>
      </c>
      <c r="D35" s="72" t="s">
        <v>140</v>
      </c>
      <c r="E35" s="68" t="s">
        <v>136</v>
      </c>
      <c r="F35" s="68">
        <v>5</v>
      </c>
      <c r="G35" s="69">
        <v>75</v>
      </c>
      <c r="H35" s="69">
        <f t="shared" si="0"/>
        <v>375</v>
      </c>
      <c r="I35" s="79"/>
      <c r="J35" s="48"/>
      <c r="K35" s="39">
        <v>5</v>
      </c>
      <c r="L35" s="39">
        <f t="shared" si="1"/>
        <v>375</v>
      </c>
    </row>
    <row r="36" s="39" customFormat="1" ht="162" spans="1:12">
      <c r="A36" s="74">
        <v>4</v>
      </c>
      <c r="B36" s="68" t="s">
        <v>141</v>
      </c>
      <c r="C36" s="71" t="str">
        <f>_xlfn.DISPIMG("ID_7731277D5C2E4BA2AE323539676EF32B",1)</f>
        <v>=DISPIMG("ID_7731277D5C2E4BA2AE323539676EF32B",1)</v>
      </c>
      <c r="D36" s="72" t="s">
        <v>140</v>
      </c>
      <c r="E36" s="68" t="s">
        <v>136</v>
      </c>
      <c r="F36" s="68">
        <v>1</v>
      </c>
      <c r="G36" s="69">
        <v>75</v>
      </c>
      <c r="H36" s="69">
        <f t="shared" si="0"/>
        <v>75</v>
      </c>
      <c r="I36" s="79"/>
      <c r="J36" s="48"/>
      <c r="K36" s="39">
        <v>1</v>
      </c>
      <c r="L36" s="39">
        <f t="shared" si="1"/>
        <v>75</v>
      </c>
    </row>
    <row r="37" s="39" customFormat="1" ht="162" spans="1:12">
      <c r="A37" s="74">
        <v>5</v>
      </c>
      <c r="B37" s="68" t="s">
        <v>142</v>
      </c>
      <c r="C37" s="71" t="str">
        <f>_xlfn.DISPIMG("ID_735695A349CB4729B6962A1BF0EC1E1B",1)</f>
        <v>=DISPIMG("ID_735695A349CB4729B6962A1BF0EC1E1B",1)</v>
      </c>
      <c r="D37" s="72" t="s">
        <v>140</v>
      </c>
      <c r="E37" s="68" t="s">
        <v>136</v>
      </c>
      <c r="F37" s="68">
        <v>1</v>
      </c>
      <c r="G37" s="69">
        <v>75</v>
      </c>
      <c r="H37" s="69">
        <f t="shared" si="0"/>
        <v>75</v>
      </c>
      <c r="I37" s="79"/>
      <c r="J37" s="48"/>
      <c r="K37" s="39">
        <v>1</v>
      </c>
      <c r="L37" s="39">
        <f t="shared" si="1"/>
        <v>75</v>
      </c>
    </row>
    <row r="38" s="39" customFormat="1" ht="162" spans="1:12">
      <c r="A38" s="74">
        <v>6</v>
      </c>
      <c r="B38" s="68" t="s">
        <v>82</v>
      </c>
      <c r="C38" s="71" t="str">
        <f>_xlfn.DISPIMG("ID_C8A6A573D661487EAB41E2AD4A46401E",1)</f>
        <v>=DISPIMG("ID_C8A6A573D661487EAB41E2AD4A46401E",1)</v>
      </c>
      <c r="D38" s="72" t="s">
        <v>140</v>
      </c>
      <c r="E38" s="68" t="s">
        <v>136</v>
      </c>
      <c r="F38" s="68">
        <v>31</v>
      </c>
      <c r="G38" s="69">
        <v>75</v>
      </c>
      <c r="H38" s="69">
        <f t="shared" ref="H38:H70" si="3">F38*G38</f>
        <v>2325</v>
      </c>
      <c r="I38" s="79"/>
      <c r="J38" s="48"/>
      <c r="K38" s="39">
        <v>31</v>
      </c>
      <c r="L38" s="39">
        <f t="shared" ref="L38:L83" si="4">+K38*G38</f>
        <v>2325</v>
      </c>
    </row>
    <row r="39" s="40" customFormat="1" ht="162" spans="1:22">
      <c r="A39" s="74">
        <v>7</v>
      </c>
      <c r="B39" s="68" t="s">
        <v>143</v>
      </c>
      <c r="C39" s="71" t="str">
        <f>_xlfn.DISPIMG("ID_277B69BB7E0D4D54ADE1994547BA8D1B",1)</f>
        <v>=DISPIMG("ID_277B69BB7E0D4D54ADE1994547BA8D1B",1)</v>
      </c>
      <c r="D39" s="72" t="s">
        <v>140</v>
      </c>
      <c r="E39" s="68" t="s">
        <v>136</v>
      </c>
      <c r="F39" s="68">
        <v>17</v>
      </c>
      <c r="G39" s="69">
        <v>75</v>
      </c>
      <c r="H39" s="69">
        <f t="shared" si="3"/>
        <v>1275</v>
      </c>
      <c r="I39" s="79"/>
      <c r="J39" s="80"/>
      <c r="K39" s="39">
        <v>17</v>
      </c>
      <c r="L39" s="39">
        <f t="shared" si="4"/>
        <v>1275</v>
      </c>
      <c r="M39" s="39"/>
      <c r="N39" s="39"/>
      <c r="O39" s="39"/>
      <c r="P39" s="39"/>
      <c r="S39" s="39"/>
      <c r="T39" s="39"/>
      <c r="U39" s="39"/>
      <c r="V39" s="39"/>
    </row>
    <row r="40" s="40" customFormat="1" ht="162" spans="1:22">
      <c r="A40" s="74">
        <v>8</v>
      </c>
      <c r="B40" s="68" t="s">
        <v>89</v>
      </c>
      <c r="C40" s="71" t="str">
        <f>_xlfn.DISPIMG("ID_1248698C28564CA985B4DE9FFE429FEB",1)</f>
        <v>=DISPIMG("ID_1248698C28564CA985B4DE9FFE429FEB",1)</v>
      </c>
      <c r="D40" s="72" t="s">
        <v>144</v>
      </c>
      <c r="E40" s="68" t="s">
        <v>136</v>
      </c>
      <c r="F40" s="68">
        <v>8</v>
      </c>
      <c r="G40" s="69">
        <v>75</v>
      </c>
      <c r="H40" s="69">
        <f t="shared" si="3"/>
        <v>600</v>
      </c>
      <c r="I40" s="79"/>
      <c r="J40" s="80"/>
      <c r="K40" s="39">
        <v>8</v>
      </c>
      <c r="L40" s="39">
        <f t="shared" si="4"/>
        <v>600</v>
      </c>
      <c r="M40" s="39"/>
      <c r="N40" s="39"/>
      <c r="O40" s="39"/>
      <c r="P40" s="39"/>
      <c r="S40" s="39"/>
      <c r="T40" s="39"/>
      <c r="U40" s="39"/>
      <c r="V40" s="39"/>
    </row>
    <row r="41" s="40" customFormat="1" ht="162" spans="1:22">
      <c r="A41" s="74">
        <v>9</v>
      </c>
      <c r="B41" s="68" t="s">
        <v>90</v>
      </c>
      <c r="C41" s="71" t="str">
        <f>_xlfn.DISPIMG("ID_C275FA65D1CD4A16A5EC95DC44F3D327",1)</f>
        <v>=DISPIMG("ID_C275FA65D1CD4A16A5EC95DC44F3D327",1)</v>
      </c>
      <c r="D41" s="72" t="s">
        <v>140</v>
      </c>
      <c r="E41" s="68" t="s">
        <v>136</v>
      </c>
      <c r="F41" s="68">
        <v>11</v>
      </c>
      <c r="G41" s="69">
        <v>75</v>
      </c>
      <c r="H41" s="69">
        <f t="shared" si="3"/>
        <v>825</v>
      </c>
      <c r="I41" s="79"/>
      <c r="J41" s="80"/>
      <c r="K41" s="39">
        <v>11</v>
      </c>
      <c r="L41" s="39">
        <f t="shared" si="4"/>
        <v>825</v>
      </c>
      <c r="M41" s="39"/>
      <c r="N41" s="39"/>
      <c r="O41" s="39"/>
      <c r="P41" s="39"/>
      <c r="S41" s="39"/>
      <c r="T41" s="39"/>
      <c r="U41" s="39"/>
      <c r="V41" s="39"/>
    </row>
    <row r="42" s="40" customFormat="1" ht="162" spans="1:22">
      <c r="A42" s="74">
        <v>10</v>
      </c>
      <c r="B42" s="68" t="s">
        <v>93</v>
      </c>
      <c r="C42" s="71" t="str">
        <f>_xlfn.DISPIMG("ID_2929B661BEDC497EAF4956ABB607E048",1)</f>
        <v>=DISPIMG("ID_2929B661BEDC497EAF4956ABB607E048",1)</v>
      </c>
      <c r="D42" s="72" t="s">
        <v>140</v>
      </c>
      <c r="E42" s="68" t="s">
        <v>136</v>
      </c>
      <c r="F42" s="68">
        <v>18</v>
      </c>
      <c r="G42" s="69">
        <v>75</v>
      </c>
      <c r="H42" s="69">
        <f t="shared" si="3"/>
        <v>1350</v>
      </c>
      <c r="I42" s="79"/>
      <c r="J42" s="80"/>
      <c r="K42" s="39">
        <v>18</v>
      </c>
      <c r="L42" s="39">
        <f t="shared" si="4"/>
        <v>1350</v>
      </c>
      <c r="M42" s="39"/>
      <c r="N42" s="39"/>
      <c r="O42" s="39"/>
      <c r="P42" s="39"/>
      <c r="S42" s="39"/>
      <c r="T42" s="39"/>
      <c r="U42" s="39"/>
      <c r="V42" s="39"/>
    </row>
    <row r="43" s="40" customFormat="1" ht="162" spans="1:22">
      <c r="A43" s="74">
        <v>11</v>
      </c>
      <c r="B43" s="68" t="s">
        <v>92</v>
      </c>
      <c r="C43" s="71" t="str">
        <f>_xlfn.DISPIMG("ID_BFEB022188D9414096B26B3191CA75D4",1)</f>
        <v>=DISPIMG("ID_BFEB022188D9414096B26B3191CA75D4",1)</v>
      </c>
      <c r="D43" s="72" t="s">
        <v>145</v>
      </c>
      <c r="E43" s="68" t="s">
        <v>136</v>
      </c>
      <c r="F43" s="68">
        <v>5</v>
      </c>
      <c r="G43" s="69">
        <v>75</v>
      </c>
      <c r="H43" s="69">
        <f t="shared" si="3"/>
        <v>375</v>
      </c>
      <c r="I43" s="79"/>
      <c r="J43" s="80"/>
      <c r="K43" s="39">
        <v>5</v>
      </c>
      <c r="L43" s="39">
        <f t="shared" si="4"/>
        <v>375</v>
      </c>
      <c r="M43" s="39"/>
      <c r="N43" s="39"/>
      <c r="O43" s="39"/>
      <c r="P43" s="39"/>
      <c r="S43" s="39"/>
      <c r="T43" s="39"/>
      <c r="U43" s="39"/>
      <c r="V43" s="39"/>
    </row>
    <row r="44" s="40" customFormat="1" ht="162" spans="1:22">
      <c r="A44" s="74">
        <v>12</v>
      </c>
      <c r="B44" s="68" t="s">
        <v>91</v>
      </c>
      <c r="C44" s="71" t="str">
        <f>_xlfn.DISPIMG("ID_6A6E39364BAC4CB389FC414B7EED668F",1)</f>
        <v>=DISPIMG("ID_6A6E39364BAC4CB389FC414B7EED668F",1)</v>
      </c>
      <c r="D44" s="72" t="s">
        <v>140</v>
      </c>
      <c r="E44" s="68" t="s">
        <v>136</v>
      </c>
      <c r="F44" s="68">
        <v>8</v>
      </c>
      <c r="G44" s="69">
        <v>75</v>
      </c>
      <c r="H44" s="69">
        <f t="shared" si="3"/>
        <v>600</v>
      </c>
      <c r="I44" s="79"/>
      <c r="J44" s="80"/>
      <c r="K44" s="39">
        <v>7</v>
      </c>
      <c r="L44" s="39">
        <f t="shared" si="4"/>
        <v>525</v>
      </c>
      <c r="M44" s="39"/>
      <c r="N44" s="39"/>
      <c r="O44" s="39"/>
      <c r="P44" s="39"/>
      <c r="S44" s="39"/>
      <c r="T44" s="39"/>
      <c r="U44" s="39"/>
      <c r="V44" s="39"/>
    </row>
    <row r="45" s="39" customFormat="1" ht="162" spans="1:12">
      <c r="A45" s="74">
        <v>13</v>
      </c>
      <c r="B45" s="68" t="s">
        <v>146</v>
      </c>
      <c r="C45" s="71" t="str">
        <f>_xlfn.DISPIMG("ID_00C5C501266C4B79B47C61965EB84546",1)</f>
        <v>=DISPIMG("ID_00C5C501266C4B79B47C61965EB84546",1)</v>
      </c>
      <c r="D45" s="72" t="s">
        <v>140</v>
      </c>
      <c r="E45" s="68" t="s">
        <v>136</v>
      </c>
      <c r="F45" s="68">
        <v>11</v>
      </c>
      <c r="G45" s="69">
        <v>75</v>
      </c>
      <c r="H45" s="69">
        <f t="shared" si="3"/>
        <v>825</v>
      </c>
      <c r="I45" s="79"/>
      <c r="J45" s="48"/>
      <c r="K45" s="39">
        <v>11</v>
      </c>
      <c r="L45" s="39">
        <f t="shared" si="4"/>
        <v>825</v>
      </c>
    </row>
    <row r="46" s="39" customFormat="1" ht="94.5" spans="1:12">
      <c r="A46" s="74">
        <v>14</v>
      </c>
      <c r="B46" s="68" t="s">
        <v>147</v>
      </c>
      <c r="C46" s="71" t="str">
        <f>_xlfn.DISPIMG("ID_8F3CBCA6F9994AC1B8E1441D3B8FBDB3",1)</f>
        <v>=DISPIMG("ID_8F3CBCA6F9994AC1B8E1441D3B8FBDB3",1)</v>
      </c>
      <c r="D46" s="75" t="s">
        <v>148</v>
      </c>
      <c r="E46" s="68" t="s">
        <v>136</v>
      </c>
      <c r="F46" s="68">
        <v>13</v>
      </c>
      <c r="G46" s="69">
        <v>85</v>
      </c>
      <c r="H46" s="69">
        <f t="shared" si="3"/>
        <v>1105</v>
      </c>
      <c r="I46" s="79"/>
      <c r="J46" s="48"/>
      <c r="K46" s="39">
        <v>13</v>
      </c>
      <c r="L46" s="39">
        <f t="shared" si="4"/>
        <v>1105</v>
      </c>
    </row>
    <row r="47" s="39" customFormat="1" ht="94.5" spans="1:12">
      <c r="A47" s="74">
        <v>15</v>
      </c>
      <c r="B47" s="68" t="s">
        <v>147</v>
      </c>
      <c r="C47" s="71"/>
      <c r="D47" s="75" t="s">
        <v>148</v>
      </c>
      <c r="E47" s="68" t="s">
        <v>136</v>
      </c>
      <c r="F47" s="68">
        <v>18</v>
      </c>
      <c r="G47" s="69">
        <v>85</v>
      </c>
      <c r="H47" s="69">
        <f t="shared" si="3"/>
        <v>1530</v>
      </c>
      <c r="I47" s="79"/>
      <c r="J47" s="48"/>
      <c r="K47" s="39">
        <v>18</v>
      </c>
      <c r="L47" s="39">
        <f t="shared" si="4"/>
        <v>1530</v>
      </c>
    </row>
    <row r="48" s="39" customFormat="1" ht="94.5" spans="1:12">
      <c r="A48" s="74">
        <v>16</v>
      </c>
      <c r="B48" s="68" t="s">
        <v>147</v>
      </c>
      <c r="C48" s="71" t="str">
        <f>_xlfn.DISPIMG("ID_C93C2694A258412082CCBD3D754796C2",1)</f>
        <v>=DISPIMG("ID_C93C2694A258412082CCBD3D754796C2",1)</v>
      </c>
      <c r="D48" s="75" t="s">
        <v>148</v>
      </c>
      <c r="E48" s="68" t="s">
        <v>136</v>
      </c>
      <c r="F48" s="68">
        <v>9</v>
      </c>
      <c r="G48" s="69">
        <v>85</v>
      </c>
      <c r="H48" s="69">
        <f t="shared" si="3"/>
        <v>765</v>
      </c>
      <c r="I48" s="79"/>
      <c r="J48" s="48"/>
      <c r="K48" s="39">
        <v>9</v>
      </c>
      <c r="L48" s="39">
        <f t="shared" si="4"/>
        <v>765</v>
      </c>
    </row>
    <row r="49" s="39" customFormat="1" ht="94.5" spans="1:12">
      <c r="A49" s="74">
        <v>17</v>
      </c>
      <c r="B49" s="68" t="s">
        <v>149</v>
      </c>
      <c r="C49" s="71" t="str">
        <f>_xlfn.DISPIMG("ID_8ED2CA9CDEE847D7BCA89332DBDB59F6",1)</f>
        <v>=DISPIMG("ID_8ED2CA9CDEE847D7BCA89332DBDB59F6",1)</v>
      </c>
      <c r="D49" s="75" t="s">
        <v>148</v>
      </c>
      <c r="E49" s="68" t="s">
        <v>136</v>
      </c>
      <c r="F49" s="68">
        <v>1</v>
      </c>
      <c r="G49" s="69">
        <v>85</v>
      </c>
      <c r="H49" s="69">
        <f t="shared" si="3"/>
        <v>85</v>
      </c>
      <c r="I49" s="79"/>
      <c r="J49" s="48"/>
      <c r="K49" s="39">
        <v>1</v>
      </c>
      <c r="L49" s="39">
        <f t="shared" si="4"/>
        <v>85</v>
      </c>
    </row>
    <row r="50" ht="94.5" spans="1:13">
      <c r="A50" s="74">
        <v>18</v>
      </c>
      <c r="B50" s="68" t="s">
        <v>150</v>
      </c>
      <c r="C50" s="68" t="str">
        <f>_xlfn.DISPIMG("ID_8CC3523F30724CB4BAA026F8273483D6",1)</f>
        <v>=DISPIMG("ID_8CC3523F30724CB4BAA026F8273483D6",1)</v>
      </c>
      <c r="D50" s="75" t="s">
        <v>151</v>
      </c>
      <c r="E50" s="68" t="s">
        <v>136</v>
      </c>
      <c r="F50" s="68">
        <v>29</v>
      </c>
      <c r="G50" s="69">
        <v>85</v>
      </c>
      <c r="H50" s="69">
        <f t="shared" si="3"/>
        <v>2465</v>
      </c>
      <c r="I50" s="79"/>
      <c r="K50" s="39">
        <v>29</v>
      </c>
      <c r="L50" s="39">
        <f t="shared" si="4"/>
        <v>2465</v>
      </c>
      <c r="M50" s="50">
        <v>2</v>
      </c>
    </row>
    <row r="51" s="42" customFormat="1" ht="94.5" spans="1:28">
      <c r="A51" s="74">
        <v>19</v>
      </c>
      <c r="B51" s="68" t="s">
        <v>152</v>
      </c>
      <c r="C51" s="71" t="str">
        <f>_xlfn.DISPIMG("ID_6EE758EEDE23487FA231471B1AE45919",1)</f>
        <v>=DISPIMG("ID_6EE758EEDE23487FA231471B1AE45919",1)</v>
      </c>
      <c r="D51" s="75" t="s">
        <v>153</v>
      </c>
      <c r="E51" s="68" t="s">
        <v>136</v>
      </c>
      <c r="F51" s="68">
        <v>31</v>
      </c>
      <c r="G51" s="69">
        <v>60</v>
      </c>
      <c r="H51" s="69">
        <f t="shared" si="3"/>
        <v>1860</v>
      </c>
      <c r="I51" s="83"/>
      <c r="J51" s="84"/>
      <c r="K51" s="85">
        <v>31</v>
      </c>
      <c r="L51" s="39">
        <f t="shared" si="4"/>
        <v>1860</v>
      </c>
      <c r="M51" s="86"/>
      <c r="N51" s="86"/>
      <c r="O51" s="86"/>
      <c r="P51" s="86"/>
      <c r="Q51" s="91"/>
      <c r="R51" s="91"/>
      <c r="S51" s="86"/>
      <c r="T51" s="86"/>
      <c r="U51" s="86"/>
      <c r="V51" s="86"/>
      <c r="W51" s="91"/>
      <c r="X51" s="91"/>
      <c r="Y51" s="91"/>
      <c r="Z51" s="91"/>
      <c r="AA51" s="91"/>
      <c r="AB51" s="91"/>
    </row>
    <row r="52" s="42" customFormat="1" ht="94.5" spans="1:28">
      <c r="A52" s="74">
        <v>20</v>
      </c>
      <c r="B52" s="68" t="s">
        <v>154</v>
      </c>
      <c r="C52" s="71" t="str">
        <f>_xlfn.DISPIMG("ID_8592D73DA08441ECB24AC4884AB88B88",1)</f>
        <v>=DISPIMG("ID_8592D73DA08441ECB24AC4884AB88B88",1)</v>
      </c>
      <c r="D52" s="75" t="s">
        <v>153</v>
      </c>
      <c r="E52" s="68" t="s">
        <v>136</v>
      </c>
      <c r="F52" s="68">
        <v>33</v>
      </c>
      <c r="G52" s="69">
        <v>60</v>
      </c>
      <c r="H52" s="69">
        <f t="shared" si="3"/>
        <v>1980</v>
      </c>
      <c r="I52" s="83"/>
      <c r="J52" s="84"/>
      <c r="K52" s="85">
        <v>33</v>
      </c>
      <c r="L52" s="39">
        <f t="shared" si="4"/>
        <v>1980</v>
      </c>
      <c r="M52" s="86"/>
      <c r="N52" s="86"/>
      <c r="O52" s="86"/>
      <c r="P52" s="86"/>
      <c r="Q52" s="91"/>
      <c r="R52" s="91"/>
      <c r="S52" s="86"/>
      <c r="T52" s="86"/>
      <c r="U52" s="86"/>
      <c r="V52" s="86"/>
      <c r="W52" s="91"/>
      <c r="X52" s="91"/>
      <c r="Y52" s="91"/>
      <c r="Z52" s="91"/>
      <c r="AA52" s="91"/>
      <c r="AB52" s="91"/>
    </row>
    <row r="53" s="39" customFormat="1" customHeight="1" spans="1:12">
      <c r="A53" s="74">
        <v>21</v>
      </c>
      <c r="B53" s="68" t="s">
        <v>132</v>
      </c>
      <c r="C53" s="68"/>
      <c r="D53" s="68"/>
      <c r="E53" s="68"/>
      <c r="F53" s="68"/>
      <c r="G53" s="69"/>
      <c r="H53" s="69">
        <f>SUM(H33:H52)</f>
        <v>38431</v>
      </c>
      <c r="I53" s="79"/>
      <c r="J53" s="48"/>
      <c r="L53" s="39">
        <f t="shared" si="4"/>
        <v>0</v>
      </c>
    </row>
    <row r="54" s="39" customFormat="1" customHeight="1" spans="1:12">
      <c r="A54" s="65" t="s">
        <v>155</v>
      </c>
      <c r="B54" s="66"/>
      <c r="C54" s="66"/>
      <c r="D54" s="67"/>
      <c r="E54" s="66"/>
      <c r="F54" s="66"/>
      <c r="G54" s="69"/>
      <c r="H54" s="69"/>
      <c r="I54" s="79"/>
      <c r="J54" s="48"/>
      <c r="L54" s="39">
        <f t="shared" si="4"/>
        <v>0</v>
      </c>
    </row>
    <row r="55" customHeight="1" spans="1:12">
      <c r="A55" s="70">
        <v>1</v>
      </c>
      <c r="B55" s="68" t="s">
        <v>156</v>
      </c>
      <c r="C55" s="68"/>
      <c r="D55" s="72" t="s">
        <v>157</v>
      </c>
      <c r="E55" s="68" t="s">
        <v>84</v>
      </c>
      <c r="F55" s="68">
        <v>1502</v>
      </c>
      <c r="G55" s="73">
        <v>18</v>
      </c>
      <c r="H55" s="69">
        <f t="shared" si="3"/>
        <v>27036</v>
      </c>
      <c r="I55" s="79"/>
      <c r="K55" s="39">
        <f>+K34*2</f>
        <v>1642</v>
      </c>
      <c r="L55" s="39">
        <f t="shared" si="4"/>
        <v>29556</v>
      </c>
    </row>
    <row r="56" s="39" customFormat="1" ht="70.05" customHeight="1" spans="1:12">
      <c r="A56" s="70">
        <v>2</v>
      </c>
      <c r="B56" s="68" t="s">
        <v>158</v>
      </c>
      <c r="C56" s="68"/>
      <c r="D56" s="72" t="s">
        <v>159</v>
      </c>
      <c r="E56" s="68" t="s">
        <v>160</v>
      </c>
      <c r="F56" s="68">
        <f>F35+F36+F37+F38+F39+F40+F41+F42+F43+F44+F45+F46+F47+F48+F49+F50</f>
        <v>186</v>
      </c>
      <c r="G56" s="73">
        <v>10</v>
      </c>
      <c r="H56" s="69">
        <f t="shared" si="3"/>
        <v>1860</v>
      </c>
      <c r="I56" s="79"/>
      <c r="J56" s="48"/>
      <c r="K56" s="39">
        <f>K35+K36+K37+K38+K39+K40+K41+K42+K43+K44+K45+K46+K47+K48+K49+K50</f>
        <v>185</v>
      </c>
      <c r="L56" s="39">
        <f t="shared" si="4"/>
        <v>1850</v>
      </c>
    </row>
    <row r="57" s="39" customFormat="1" customHeight="1" spans="1:12">
      <c r="A57" s="70">
        <v>3</v>
      </c>
      <c r="B57" s="68" t="s">
        <v>161</v>
      </c>
      <c r="C57" s="68" t="str">
        <f>_xlfn.DISPIMG("ID_6F8B9B42E5CB4DDBB56E9C45EC492571",1)</f>
        <v>=DISPIMG("ID_6F8B9B42E5CB4DDBB56E9C45EC492571",1)</v>
      </c>
      <c r="D57" s="72" t="s">
        <v>162</v>
      </c>
      <c r="E57" s="68" t="s">
        <v>136</v>
      </c>
      <c r="F57" s="68">
        <v>31</v>
      </c>
      <c r="G57" s="73">
        <v>160</v>
      </c>
      <c r="H57" s="69">
        <f t="shared" si="3"/>
        <v>4960</v>
      </c>
      <c r="I57" s="79"/>
      <c r="J57" s="48"/>
      <c r="K57" s="39">
        <v>31</v>
      </c>
      <c r="L57" s="39">
        <f t="shared" si="4"/>
        <v>4960</v>
      </c>
    </row>
    <row r="58" s="43" customFormat="1" customHeight="1" spans="1:28">
      <c r="A58" s="70">
        <v>4</v>
      </c>
      <c r="B58" s="68" t="s">
        <v>163</v>
      </c>
      <c r="C58" s="68" t="str">
        <f>_xlfn.DISPIMG("ID_AAD4A7FE8C6E4F3696A35941F8431E0B",1)</f>
        <v>=DISPIMG("ID_AAD4A7FE8C6E4F3696A35941F8431E0B",1)</v>
      </c>
      <c r="D58" s="72" t="s">
        <v>164</v>
      </c>
      <c r="E58" s="68" t="s">
        <v>165</v>
      </c>
      <c r="F58" s="68">
        <v>821</v>
      </c>
      <c r="G58" s="73">
        <v>32</v>
      </c>
      <c r="H58" s="69">
        <f t="shared" si="3"/>
        <v>26272</v>
      </c>
      <c r="I58" s="87"/>
      <c r="J58" s="88"/>
      <c r="K58" s="89">
        <f>+F58</f>
        <v>821</v>
      </c>
      <c r="L58" s="39">
        <f t="shared" si="4"/>
        <v>26272</v>
      </c>
      <c r="M58" s="90"/>
      <c r="N58" s="90"/>
      <c r="O58" s="90"/>
      <c r="P58" s="90"/>
      <c r="Q58" s="92"/>
      <c r="R58" s="92"/>
      <c r="S58" s="90"/>
      <c r="T58" s="90"/>
      <c r="U58" s="90"/>
      <c r="V58" s="90"/>
      <c r="W58" s="92"/>
      <c r="X58" s="92"/>
      <c r="Y58" s="92"/>
      <c r="Z58" s="92"/>
      <c r="AA58" s="92"/>
      <c r="AB58" s="92"/>
    </row>
    <row r="59" s="39" customFormat="1" customHeight="1" spans="1:12">
      <c r="A59" s="70">
        <v>5</v>
      </c>
      <c r="B59" s="68" t="s">
        <v>166</v>
      </c>
      <c r="C59" s="68"/>
      <c r="D59" s="72" t="s">
        <v>167</v>
      </c>
      <c r="E59" s="68" t="s">
        <v>129</v>
      </c>
      <c r="F59" s="68">
        <f>37*4.8</f>
        <v>177.6</v>
      </c>
      <c r="G59" s="69">
        <v>75</v>
      </c>
      <c r="H59" s="69">
        <f t="shared" si="3"/>
        <v>13320</v>
      </c>
      <c r="I59" s="79"/>
      <c r="J59" s="48"/>
      <c r="K59" s="89">
        <f>37*4.8</f>
        <v>177.6</v>
      </c>
      <c r="L59" s="39">
        <f t="shared" si="4"/>
        <v>13320</v>
      </c>
    </row>
    <row r="60" s="39" customFormat="1" ht="81" customHeight="1" spans="1:12">
      <c r="A60" s="70">
        <v>6</v>
      </c>
      <c r="B60" s="68" t="s">
        <v>168</v>
      </c>
      <c r="C60" s="68" t="str">
        <f>_xlfn.DISPIMG("ID_7279CBC8FE164E7C9BD153B80714CFD5",1)</f>
        <v>=DISPIMG("ID_7279CBC8FE164E7C9BD153B80714CFD5",1)</v>
      </c>
      <c r="D60" s="72" t="s">
        <v>169</v>
      </c>
      <c r="E60" s="68" t="s">
        <v>84</v>
      </c>
      <c r="F60" s="76">
        <f>12*2+12*2+10*2+11*2+1</f>
        <v>91</v>
      </c>
      <c r="G60" s="69">
        <v>10</v>
      </c>
      <c r="H60" s="69">
        <f t="shared" si="3"/>
        <v>910</v>
      </c>
      <c r="I60" s="79"/>
      <c r="J60" s="48"/>
      <c r="K60" s="39">
        <f>+F60</f>
        <v>91</v>
      </c>
      <c r="L60" s="39">
        <f t="shared" si="4"/>
        <v>910</v>
      </c>
    </row>
    <row r="61" s="39" customFormat="1" customHeight="1" spans="1:12">
      <c r="A61" s="70">
        <v>7</v>
      </c>
      <c r="B61" s="68" t="s">
        <v>170</v>
      </c>
      <c r="C61" s="68"/>
      <c r="D61" s="72" t="s">
        <v>171</v>
      </c>
      <c r="E61" s="68" t="s">
        <v>84</v>
      </c>
      <c r="F61" s="68">
        <v>91</v>
      </c>
      <c r="G61" s="69">
        <v>10</v>
      </c>
      <c r="H61" s="69">
        <f t="shared" si="3"/>
        <v>910</v>
      </c>
      <c r="I61" s="79"/>
      <c r="J61" s="48"/>
      <c r="K61" s="39">
        <f>+F61</f>
        <v>91</v>
      </c>
      <c r="L61" s="39">
        <f t="shared" si="4"/>
        <v>910</v>
      </c>
    </row>
    <row r="62" s="39" customFormat="1" ht="94.05" customHeight="1" spans="1:12">
      <c r="A62" s="70">
        <v>8</v>
      </c>
      <c r="B62" s="68" t="s">
        <v>172</v>
      </c>
      <c r="C62" s="68"/>
      <c r="D62" s="72" t="s">
        <v>173</v>
      </c>
      <c r="E62" s="68" t="s">
        <v>84</v>
      </c>
      <c r="F62" s="68">
        <v>130</v>
      </c>
      <c r="G62" s="69">
        <v>15</v>
      </c>
      <c r="H62" s="69">
        <f t="shared" si="3"/>
        <v>1950</v>
      </c>
      <c r="I62" s="79"/>
      <c r="J62" s="48"/>
      <c r="K62" s="39">
        <v>130</v>
      </c>
      <c r="L62" s="39">
        <f t="shared" si="4"/>
        <v>1950</v>
      </c>
    </row>
    <row r="63" s="39" customFormat="1" ht="94.05" customHeight="1" spans="1:12">
      <c r="A63" s="70">
        <v>9</v>
      </c>
      <c r="B63" s="68" t="s">
        <v>174</v>
      </c>
      <c r="C63" s="71" t="str">
        <f>_xlfn.DISPIMG("ID_E4819221FBE7495C8DF9B58ED864FC76",1)</f>
        <v>=DISPIMG("ID_E4819221FBE7495C8DF9B58ED864FC76",1)</v>
      </c>
      <c r="D63" s="75" t="s">
        <v>175</v>
      </c>
      <c r="E63" s="68" t="s">
        <v>129</v>
      </c>
      <c r="F63" s="68">
        <v>9.4</v>
      </c>
      <c r="G63" s="69">
        <v>60</v>
      </c>
      <c r="H63" s="69">
        <f t="shared" si="3"/>
        <v>564</v>
      </c>
      <c r="I63" s="79"/>
      <c r="J63" s="48"/>
      <c r="K63" s="39">
        <v>9.4</v>
      </c>
      <c r="L63" s="39">
        <f t="shared" si="4"/>
        <v>564</v>
      </c>
    </row>
    <row r="64" s="39" customFormat="1" customHeight="1" spans="1:12">
      <c r="A64" s="70">
        <v>10</v>
      </c>
      <c r="B64" s="68" t="s">
        <v>132</v>
      </c>
      <c r="C64" s="68"/>
      <c r="D64" s="68"/>
      <c r="E64" s="68"/>
      <c r="F64" s="68"/>
      <c r="G64" s="69"/>
      <c r="H64" s="69">
        <f>SUM(H55:H63)</f>
        <v>77782</v>
      </c>
      <c r="I64" s="79"/>
      <c r="J64" s="48"/>
      <c r="L64" s="39">
        <f t="shared" si="4"/>
        <v>0</v>
      </c>
    </row>
    <row r="65" s="40" customFormat="1" customHeight="1" spans="1:22">
      <c r="A65" s="93" t="s">
        <v>176</v>
      </c>
      <c r="B65" s="94"/>
      <c r="C65" s="94"/>
      <c r="D65" s="95"/>
      <c r="E65" s="94"/>
      <c r="F65" s="94"/>
      <c r="G65" s="69"/>
      <c r="H65" s="69"/>
      <c r="I65" s="79"/>
      <c r="J65" s="80"/>
      <c r="K65" s="39"/>
      <c r="L65" s="39">
        <f t="shared" si="4"/>
        <v>0</v>
      </c>
      <c r="M65" s="39"/>
      <c r="N65" s="39"/>
      <c r="O65" s="39"/>
      <c r="P65" s="39"/>
      <c r="S65" s="39"/>
      <c r="T65" s="39"/>
      <c r="U65" s="39"/>
      <c r="V65" s="39"/>
    </row>
    <row r="66" s="39" customFormat="1" ht="129" customHeight="1" spans="1:16">
      <c r="A66" s="70">
        <v>1</v>
      </c>
      <c r="B66" s="68" t="s">
        <v>177</v>
      </c>
      <c r="C66" s="96" t="s">
        <v>178</v>
      </c>
      <c r="D66" s="96"/>
      <c r="E66" s="68" t="s">
        <v>179</v>
      </c>
      <c r="F66" s="68">
        <v>328.51</v>
      </c>
      <c r="G66" s="69">
        <v>85</v>
      </c>
      <c r="H66" s="69">
        <f t="shared" si="3"/>
        <v>27923.35</v>
      </c>
      <c r="I66" s="79" t="s">
        <v>180</v>
      </c>
      <c r="J66" s="48"/>
      <c r="K66" s="39">
        <f>SUM(M66:Q66)</f>
        <v>328.51</v>
      </c>
      <c r="L66" s="39">
        <f t="shared" si="4"/>
        <v>27923.35</v>
      </c>
      <c r="M66" s="39">
        <v>101.85</v>
      </c>
      <c r="N66" s="39">
        <v>46</v>
      </c>
      <c r="O66" s="39">
        <v>120.18</v>
      </c>
      <c r="P66" s="39">
        <v>60.48</v>
      </c>
    </row>
    <row r="67" s="39" customFormat="1" ht="126" customHeight="1" spans="1:13">
      <c r="A67" s="70">
        <v>2</v>
      </c>
      <c r="B67" s="68" t="s">
        <v>181</v>
      </c>
      <c r="C67" s="96" t="s">
        <v>182</v>
      </c>
      <c r="D67" s="96"/>
      <c r="E67" s="68" t="s">
        <v>179</v>
      </c>
      <c r="F67" s="68">
        <v>8491.73</v>
      </c>
      <c r="G67" s="69">
        <v>30</v>
      </c>
      <c r="H67" s="69">
        <f t="shared" si="3"/>
        <v>254751.9</v>
      </c>
      <c r="I67" s="108"/>
      <c r="J67" s="48" t="s">
        <v>183</v>
      </c>
      <c r="K67" s="39">
        <f>SUM(M67:Q67)</f>
        <v>8491.73</v>
      </c>
      <c r="L67" s="39">
        <f t="shared" si="4"/>
        <v>254751.9</v>
      </c>
      <c r="M67" s="39">
        <v>8491.73</v>
      </c>
    </row>
    <row r="68" s="39" customFormat="1" ht="106.05" customHeight="1" spans="1:12">
      <c r="A68" s="70">
        <v>3</v>
      </c>
      <c r="B68" s="68" t="s">
        <v>184</v>
      </c>
      <c r="C68" s="96" t="s">
        <v>185</v>
      </c>
      <c r="D68" s="96"/>
      <c r="E68" s="68" t="s">
        <v>179</v>
      </c>
      <c r="F68" s="68">
        <v>0</v>
      </c>
      <c r="G68" s="69">
        <v>27</v>
      </c>
      <c r="H68" s="69">
        <f t="shared" si="3"/>
        <v>0</v>
      </c>
      <c r="I68" s="79"/>
      <c r="J68" s="48"/>
      <c r="K68" s="109"/>
      <c r="L68" s="39">
        <f t="shared" si="4"/>
        <v>0</v>
      </c>
    </row>
    <row r="69" s="39" customFormat="1" ht="118.95" customHeight="1" spans="1:12">
      <c r="A69" s="70">
        <v>4</v>
      </c>
      <c r="B69" s="68" t="s">
        <v>186</v>
      </c>
      <c r="C69" s="96" t="s">
        <v>187</v>
      </c>
      <c r="D69" s="96"/>
      <c r="E69" s="68" t="s">
        <v>179</v>
      </c>
      <c r="F69" s="68">
        <v>0</v>
      </c>
      <c r="G69" s="69">
        <v>27</v>
      </c>
      <c r="H69" s="69">
        <f t="shared" si="3"/>
        <v>0</v>
      </c>
      <c r="I69" s="79"/>
      <c r="J69" s="48"/>
      <c r="K69" s="109"/>
      <c r="L69" s="39">
        <f t="shared" si="4"/>
        <v>0</v>
      </c>
    </row>
    <row r="70" s="39" customFormat="1" ht="129" customHeight="1" spans="1:12">
      <c r="A70" s="70">
        <v>5</v>
      </c>
      <c r="B70" s="68" t="s">
        <v>188</v>
      </c>
      <c r="C70" s="96" t="s">
        <v>187</v>
      </c>
      <c r="D70" s="96"/>
      <c r="E70" s="68" t="s">
        <v>179</v>
      </c>
      <c r="F70" s="68">
        <f>+K70</f>
        <v>19524.13</v>
      </c>
      <c r="G70" s="69">
        <v>27</v>
      </c>
      <c r="H70" s="69">
        <f t="shared" si="3"/>
        <v>527151.51</v>
      </c>
      <c r="I70" s="79"/>
      <c r="J70" s="48"/>
      <c r="K70" s="109">
        <f>SUM(M71:AF71)</f>
        <v>19524.13</v>
      </c>
      <c r="L70" s="39">
        <f>+K70*G70</f>
        <v>527151.51</v>
      </c>
    </row>
    <row r="71" customHeight="1" spans="1:28">
      <c r="A71" s="70">
        <v>6</v>
      </c>
      <c r="B71" s="68" t="s">
        <v>132</v>
      </c>
      <c r="C71" s="67"/>
      <c r="D71" s="67"/>
      <c r="E71" s="68"/>
      <c r="F71" s="67"/>
      <c r="G71" s="69"/>
      <c r="H71" s="69">
        <f>SUM(H66:H70)</f>
        <v>809826.76</v>
      </c>
      <c r="I71" s="79"/>
      <c r="J71" s="48" t="s">
        <v>189</v>
      </c>
      <c r="K71" s="39">
        <v>0</v>
      </c>
      <c r="L71" s="39">
        <f t="shared" si="4"/>
        <v>0</v>
      </c>
      <c r="M71" s="50">
        <v>10694</v>
      </c>
      <c r="N71" s="50">
        <v>10700</v>
      </c>
      <c r="O71" s="50">
        <v>4720</v>
      </c>
      <c r="P71" s="50">
        <f>-K67</f>
        <v>-8491.73</v>
      </c>
      <c r="Q71" s="50">
        <v>180</v>
      </c>
      <c r="R71" s="50">
        <v>441</v>
      </c>
      <c r="S71" s="50">
        <v>265</v>
      </c>
      <c r="T71" s="50">
        <v>85.7</v>
      </c>
      <c r="U71" s="50">
        <v>230</v>
      </c>
      <c r="V71" s="50">
        <v>147.75</v>
      </c>
      <c r="W71" s="50">
        <v>31.22</v>
      </c>
      <c r="X71" s="50">
        <v>387.75</v>
      </c>
      <c r="Y71" s="50">
        <v>12</v>
      </c>
      <c r="Z71" s="50">
        <v>42.44</v>
      </c>
      <c r="AA71" s="51">
        <v>70</v>
      </c>
      <c r="AB71" s="51">
        <v>9</v>
      </c>
    </row>
    <row r="72" s="42" customFormat="1" ht="37" customHeight="1" spans="1:28">
      <c r="A72" s="93" t="s">
        <v>190</v>
      </c>
      <c r="B72" s="94"/>
      <c r="C72" s="94"/>
      <c r="D72" s="95"/>
      <c r="E72" s="94"/>
      <c r="F72" s="94"/>
      <c r="G72" s="69"/>
      <c r="H72" s="69"/>
      <c r="I72" s="79"/>
      <c r="J72" s="48"/>
      <c r="K72" s="85">
        <v>7</v>
      </c>
      <c r="L72" s="39">
        <f t="shared" si="4"/>
        <v>0</v>
      </c>
      <c r="M72" s="86"/>
      <c r="N72" s="86"/>
      <c r="O72" s="86"/>
      <c r="P72" s="86"/>
      <c r="Q72" s="91"/>
      <c r="R72" s="91"/>
      <c r="S72" s="86"/>
      <c r="T72" s="86"/>
      <c r="U72" s="86"/>
      <c r="V72" s="86"/>
      <c r="W72" s="91"/>
      <c r="X72" s="91"/>
      <c r="Y72" s="91"/>
      <c r="Z72" s="91"/>
      <c r="AA72" s="91"/>
      <c r="AB72" s="91"/>
    </row>
    <row r="73" s="42" customFormat="1" ht="70.95" customHeight="1" spans="1:28">
      <c r="A73" s="97">
        <v>1</v>
      </c>
      <c r="B73" s="68" t="s">
        <v>191</v>
      </c>
      <c r="C73" s="68" t="str">
        <f>_xlfn.DISPIMG("ID_34B1B8CEE8864469A794D8B8D7323FA8",1)</f>
        <v>=DISPIMG("ID_34B1B8CEE8864469A794D8B8D7323FA8",1)</v>
      </c>
      <c r="D73" s="96" t="s">
        <v>192</v>
      </c>
      <c r="E73" s="68" t="s">
        <v>193</v>
      </c>
      <c r="F73" s="98">
        <v>1017.6</v>
      </c>
      <c r="G73" s="69">
        <v>17</v>
      </c>
      <c r="H73" s="69">
        <f>F73*G73</f>
        <v>17299.2</v>
      </c>
      <c r="I73" s="79"/>
      <c r="J73" s="48"/>
      <c r="K73" s="85"/>
      <c r="L73" s="39">
        <f t="shared" si="4"/>
        <v>0</v>
      </c>
      <c r="M73" s="86"/>
      <c r="N73" s="86"/>
      <c r="O73" s="86"/>
      <c r="P73" s="86"/>
      <c r="Q73" s="91"/>
      <c r="R73" s="91"/>
      <c r="S73" s="86"/>
      <c r="T73" s="86"/>
      <c r="U73" s="86"/>
      <c r="V73" s="86"/>
      <c r="W73" s="91"/>
      <c r="X73" s="91"/>
      <c r="Y73" s="91"/>
      <c r="Z73" s="91"/>
      <c r="AA73" s="91"/>
      <c r="AB73" s="91"/>
    </row>
    <row r="74" s="42" customFormat="1" ht="84" customHeight="1" spans="1:28">
      <c r="A74" s="97">
        <v>2</v>
      </c>
      <c r="B74" s="68" t="s">
        <v>194</v>
      </c>
      <c r="C74" s="68" t="str">
        <f>_xlfn.DISPIMG("ID_23585E8853944F1CB1F59854FFBDA65B",1)</f>
        <v>=DISPIMG("ID_23585E8853944F1CB1F59854FFBDA65B",1)</v>
      </c>
      <c r="D74" s="96" t="s">
        <v>192</v>
      </c>
      <c r="E74" s="68" t="s">
        <v>193</v>
      </c>
      <c r="F74" s="68">
        <v>5264.52</v>
      </c>
      <c r="G74" s="99">
        <v>17</v>
      </c>
      <c r="H74" s="69">
        <f>F74*G74</f>
        <v>89496.84</v>
      </c>
      <c r="I74" s="79"/>
      <c r="J74" s="48"/>
      <c r="K74" s="85"/>
      <c r="L74" s="39">
        <f t="shared" si="4"/>
        <v>0</v>
      </c>
      <c r="M74" s="86"/>
      <c r="N74" s="86"/>
      <c r="O74" s="86"/>
      <c r="P74" s="86"/>
      <c r="Q74" s="91"/>
      <c r="R74" s="91"/>
      <c r="S74" s="86"/>
      <c r="T74" s="86"/>
      <c r="U74" s="86"/>
      <c r="V74" s="86"/>
      <c r="W74" s="91"/>
      <c r="X74" s="91"/>
      <c r="Y74" s="91"/>
      <c r="Z74" s="91"/>
      <c r="AA74" s="91"/>
      <c r="AB74" s="91"/>
    </row>
    <row r="75" s="42" customFormat="1" ht="72" customHeight="1" spans="1:28">
      <c r="A75" s="97">
        <v>3</v>
      </c>
      <c r="B75" s="68" t="s">
        <v>195</v>
      </c>
      <c r="C75" s="68" t="str">
        <f>_xlfn.DISPIMG("ID_B364D628F4644D2AA5D9A48F94D2B307",1)</f>
        <v>=DISPIMG("ID_B364D628F4644D2AA5D9A48F94D2B307",1)</v>
      </c>
      <c r="D75" s="96" t="s">
        <v>196</v>
      </c>
      <c r="E75" s="68" t="s">
        <v>193</v>
      </c>
      <c r="F75" s="99">
        <v>342.5275</v>
      </c>
      <c r="G75" s="69">
        <v>17</v>
      </c>
      <c r="H75" s="69">
        <f>F75*G75</f>
        <v>5822.9675</v>
      </c>
      <c r="I75" s="79"/>
      <c r="J75" s="84"/>
      <c r="K75" s="85"/>
      <c r="L75" s="39">
        <f t="shared" si="4"/>
        <v>0</v>
      </c>
      <c r="M75" s="86"/>
      <c r="N75" s="86"/>
      <c r="O75" s="86"/>
      <c r="P75" s="86"/>
      <c r="Q75" s="91"/>
      <c r="R75" s="91"/>
      <c r="S75" s="86"/>
      <c r="T75" s="86"/>
      <c r="U75" s="86"/>
      <c r="V75" s="86"/>
      <c r="W75" s="91"/>
      <c r="X75" s="91"/>
      <c r="Y75" s="91"/>
      <c r="Z75" s="91"/>
      <c r="AA75" s="91"/>
      <c r="AB75" s="91"/>
    </row>
    <row r="76" s="42" customFormat="1" ht="82.95" customHeight="1" spans="1:28">
      <c r="A76" s="97">
        <v>4</v>
      </c>
      <c r="B76" s="68" t="s">
        <v>197</v>
      </c>
      <c r="C76" s="68" t="str">
        <f>_xlfn.DISPIMG("ID_70D54A57858F42E0A23D1AFE70FD5F7D",1)</f>
        <v>=DISPIMG("ID_70D54A57858F42E0A23D1AFE70FD5F7D",1)</v>
      </c>
      <c r="D76" s="96" t="s">
        <v>192</v>
      </c>
      <c r="E76" s="68" t="s">
        <v>193</v>
      </c>
      <c r="F76" s="99">
        <v>643.74</v>
      </c>
      <c r="G76" s="69">
        <v>17</v>
      </c>
      <c r="H76" s="69">
        <f>F76*G76</f>
        <v>10943.58</v>
      </c>
      <c r="I76" s="79"/>
      <c r="J76" s="84"/>
      <c r="K76" s="85"/>
      <c r="L76" s="39">
        <f t="shared" si="4"/>
        <v>0</v>
      </c>
      <c r="M76" s="86"/>
      <c r="N76" s="86"/>
      <c r="O76" s="86"/>
      <c r="P76" s="86"/>
      <c r="Q76" s="91"/>
      <c r="R76" s="91"/>
      <c r="S76" s="86"/>
      <c r="T76" s="86"/>
      <c r="U76" s="86"/>
      <c r="V76" s="86"/>
      <c r="W76" s="91"/>
      <c r="X76" s="91"/>
      <c r="Y76" s="91"/>
      <c r="Z76" s="91"/>
      <c r="AA76" s="91"/>
      <c r="AB76" s="91"/>
    </row>
    <row r="77" s="42" customFormat="1" ht="75" customHeight="1" spans="1:28">
      <c r="A77" s="97">
        <v>5</v>
      </c>
      <c r="B77" s="68" t="s">
        <v>198</v>
      </c>
      <c r="C77" s="68"/>
      <c r="D77" s="96" t="s">
        <v>199</v>
      </c>
      <c r="E77" s="68" t="s">
        <v>193</v>
      </c>
      <c r="F77" s="99">
        <f>6336.47*0.15</f>
        <v>950.4705</v>
      </c>
      <c r="G77" s="69">
        <v>6</v>
      </c>
      <c r="H77" s="69">
        <f>F77*G77</f>
        <v>5702.823</v>
      </c>
      <c r="I77" s="79"/>
      <c r="J77" s="84"/>
      <c r="K77" s="85"/>
      <c r="L77" s="39">
        <f t="shared" si="4"/>
        <v>0</v>
      </c>
      <c r="M77" s="86"/>
      <c r="N77" s="86"/>
      <c r="O77" s="86"/>
      <c r="P77" s="86"/>
      <c r="Q77" s="91"/>
      <c r="R77" s="91"/>
      <c r="S77" s="86"/>
      <c r="T77" s="86"/>
      <c r="U77" s="86"/>
      <c r="V77" s="86"/>
      <c r="W77" s="91"/>
      <c r="X77" s="91"/>
      <c r="Y77" s="91"/>
      <c r="Z77" s="91"/>
      <c r="AA77" s="91"/>
      <c r="AB77" s="91"/>
    </row>
    <row r="78" s="44" customFormat="1" customHeight="1" spans="1:28">
      <c r="A78" s="97">
        <v>6</v>
      </c>
      <c r="B78" s="68" t="s">
        <v>132</v>
      </c>
      <c r="C78" s="67"/>
      <c r="D78" s="67"/>
      <c r="E78" s="68"/>
      <c r="F78" s="67"/>
      <c r="G78" s="69"/>
      <c r="H78" s="69">
        <f>SUM(H73:H77)</f>
        <v>129265.4105</v>
      </c>
      <c r="I78" s="79"/>
      <c r="J78" s="49"/>
      <c r="K78" s="39"/>
      <c r="L78" s="39">
        <f t="shared" si="4"/>
        <v>0</v>
      </c>
      <c r="M78" s="50"/>
      <c r="N78" s="50"/>
      <c r="O78" s="50"/>
      <c r="P78" s="50"/>
      <c r="Q78" s="51"/>
      <c r="R78" s="51"/>
      <c r="S78" s="50"/>
      <c r="T78" s="50"/>
      <c r="U78" s="50"/>
      <c r="V78" s="50"/>
      <c r="W78" s="51"/>
      <c r="X78" s="51"/>
      <c r="Y78" s="51"/>
      <c r="Z78" s="51"/>
      <c r="AA78" s="51"/>
      <c r="AB78" s="51"/>
    </row>
    <row r="79" s="44" customFormat="1" customHeight="1" spans="1:28">
      <c r="A79" s="93" t="s">
        <v>200</v>
      </c>
      <c r="B79" s="94"/>
      <c r="C79" s="94"/>
      <c r="D79" s="95"/>
      <c r="E79" s="94"/>
      <c r="F79" s="94"/>
      <c r="G79" s="69"/>
      <c r="H79" s="69"/>
      <c r="I79" s="79"/>
      <c r="J79" s="49"/>
      <c r="K79" s="39"/>
      <c r="L79" s="39">
        <f t="shared" si="4"/>
        <v>0</v>
      </c>
      <c r="M79" s="50"/>
      <c r="N79" s="50"/>
      <c r="O79" s="50"/>
      <c r="P79" s="50"/>
      <c r="Q79" s="51"/>
      <c r="R79" s="51"/>
      <c r="S79" s="50"/>
      <c r="T79" s="50"/>
      <c r="U79" s="50"/>
      <c r="V79" s="50"/>
      <c r="W79" s="51"/>
      <c r="X79" s="51"/>
      <c r="Y79" s="51"/>
      <c r="Z79" s="51"/>
      <c r="AA79" s="51"/>
      <c r="AB79" s="51"/>
    </row>
    <row r="80" s="44" customFormat="1" ht="82.05" customHeight="1" spans="1:28">
      <c r="A80" s="70">
        <v>1</v>
      </c>
      <c r="B80" s="68" t="s">
        <v>201</v>
      </c>
      <c r="C80" s="68"/>
      <c r="D80" s="100" t="s">
        <v>202</v>
      </c>
      <c r="E80" s="101" t="s">
        <v>129</v>
      </c>
      <c r="F80" s="99">
        <v>57</v>
      </c>
      <c r="G80" s="69">
        <v>130</v>
      </c>
      <c r="H80" s="69">
        <f>F80*G80</f>
        <v>7410</v>
      </c>
      <c r="I80" s="79"/>
      <c r="J80" s="49"/>
      <c r="K80" s="39"/>
      <c r="L80" s="39">
        <f t="shared" si="4"/>
        <v>0</v>
      </c>
      <c r="M80" s="50"/>
      <c r="N80" s="50"/>
      <c r="O80" s="50"/>
      <c r="P80" s="50"/>
      <c r="Q80" s="51"/>
      <c r="R80" s="51"/>
      <c r="S80" s="50"/>
      <c r="T80" s="50"/>
      <c r="U80" s="50"/>
      <c r="V80" s="50"/>
      <c r="W80" s="51"/>
      <c r="X80" s="51"/>
      <c r="Y80" s="51"/>
      <c r="Z80" s="51"/>
      <c r="AA80" s="51"/>
      <c r="AB80" s="51"/>
    </row>
    <row r="81" s="44" customFormat="1" ht="73.95" customHeight="1" spans="1:28">
      <c r="A81" s="70">
        <v>2</v>
      </c>
      <c r="B81" s="68" t="s">
        <v>203</v>
      </c>
      <c r="C81" s="102"/>
      <c r="D81" s="72" t="s">
        <v>204</v>
      </c>
      <c r="E81" s="68" t="s">
        <v>129</v>
      </c>
      <c r="F81" s="99">
        <f>7.4+2.5+2.8+5.3</f>
        <v>18</v>
      </c>
      <c r="G81" s="69">
        <v>530</v>
      </c>
      <c r="H81" s="69">
        <f>F81*G81</f>
        <v>9540</v>
      </c>
      <c r="I81" s="79"/>
      <c r="J81" s="49"/>
      <c r="K81" s="39"/>
      <c r="L81" s="39">
        <f t="shared" si="4"/>
        <v>0</v>
      </c>
      <c r="M81" s="50"/>
      <c r="N81" s="50"/>
      <c r="O81" s="50"/>
      <c r="P81" s="50"/>
      <c r="Q81" s="51"/>
      <c r="R81" s="51"/>
      <c r="S81" s="50"/>
      <c r="T81" s="50"/>
      <c r="U81" s="50"/>
      <c r="V81" s="50"/>
      <c r="W81" s="51"/>
      <c r="X81" s="51"/>
      <c r="Y81" s="51"/>
      <c r="Z81" s="51"/>
      <c r="AA81" s="51"/>
      <c r="AB81" s="51"/>
    </row>
    <row r="82" s="44" customFormat="1" ht="75" customHeight="1" spans="1:28">
      <c r="A82" s="70">
        <v>3</v>
      </c>
      <c r="B82" s="68" t="s">
        <v>205</v>
      </c>
      <c r="C82" s="68"/>
      <c r="D82" s="100" t="s">
        <v>206</v>
      </c>
      <c r="E82" s="101" t="s">
        <v>129</v>
      </c>
      <c r="F82" s="99">
        <v>123.26</v>
      </c>
      <c r="G82" s="103">
        <v>40</v>
      </c>
      <c r="H82" s="69">
        <f>F82*G82</f>
        <v>4930.4</v>
      </c>
      <c r="I82" s="79" t="s">
        <v>207</v>
      </c>
      <c r="J82" s="49"/>
      <c r="K82" s="39"/>
      <c r="L82" s="39">
        <f t="shared" si="4"/>
        <v>0</v>
      </c>
      <c r="M82" s="50"/>
      <c r="N82" s="50"/>
      <c r="O82" s="50"/>
      <c r="P82" s="50"/>
      <c r="Q82" s="51"/>
      <c r="R82" s="51"/>
      <c r="S82" s="50"/>
      <c r="T82" s="50"/>
      <c r="U82" s="50"/>
      <c r="V82" s="50"/>
      <c r="W82" s="51"/>
      <c r="X82" s="51"/>
      <c r="Y82" s="51"/>
      <c r="Z82" s="51"/>
      <c r="AA82" s="51"/>
      <c r="AB82" s="51"/>
    </row>
    <row r="83" s="44" customFormat="1" customHeight="1" spans="1:28">
      <c r="A83" s="70">
        <v>4</v>
      </c>
      <c r="B83" s="68" t="s">
        <v>132</v>
      </c>
      <c r="C83" s="67"/>
      <c r="D83" s="67"/>
      <c r="E83" s="68"/>
      <c r="F83" s="67"/>
      <c r="G83" s="103"/>
      <c r="H83" s="69">
        <f>SUM(H80:H82)</f>
        <v>21880.4</v>
      </c>
      <c r="I83" s="79"/>
      <c r="J83" s="49"/>
      <c r="K83" s="39"/>
      <c r="L83" s="39">
        <f t="shared" si="4"/>
        <v>0</v>
      </c>
      <c r="M83" s="50"/>
      <c r="N83" s="50"/>
      <c r="O83" s="50"/>
      <c r="P83" s="50"/>
      <c r="Q83" s="51"/>
      <c r="R83" s="51"/>
      <c r="S83" s="50"/>
      <c r="T83" s="50"/>
      <c r="U83" s="50"/>
      <c r="V83" s="50"/>
      <c r="W83" s="51"/>
      <c r="X83" s="51"/>
      <c r="Y83" s="51"/>
      <c r="Z83" s="51"/>
      <c r="AA83" s="51"/>
      <c r="AB83" s="51"/>
    </row>
    <row r="84" s="40" customFormat="1" customHeight="1" spans="1:22">
      <c r="A84" s="93" t="s">
        <v>208</v>
      </c>
      <c r="B84" s="94"/>
      <c r="C84" s="94"/>
      <c r="D84" s="95" t="s">
        <v>209</v>
      </c>
      <c r="E84" s="95"/>
      <c r="F84" s="95"/>
      <c r="G84" s="69"/>
      <c r="H84" s="69">
        <f>H31+H53+H64+H71+H78+H83</f>
        <v>1132773.3705</v>
      </c>
      <c r="I84" s="79"/>
      <c r="J84" s="80"/>
      <c r="K84" s="39"/>
      <c r="L84" s="39">
        <f>SUM(L5:L83)</f>
        <v>980862.56</v>
      </c>
      <c r="M84" s="39"/>
      <c r="N84" s="39"/>
      <c r="O84" s="39"/>
      <c r="P84" s="39"/>
      <c r="S84" s="39"/>
      <c r="T84" s="39"/>
      <c r="U84" s="39"/>
      <c r="V84" s="39"/>
    </row>
    <row r="85" ht="82.95" customHeight="1" spans="1:9">
      <c r="A85" s="104" t="s">
        <v>210</v>
      </c>
      <c r="B85" s="105"/>
      <c r="C85" s="105"/>
      <c r="D85" s="106"/>
      <c r="E85" s="105"/>
      <c r="F85" s="105"/>
      <c r="G85" s="107"/>
      <c r="H85" s="107"/>
      <c r="I85" s="110"/>
    </row>
  </sheetData>
  <mergeCells count="27">
    <mergeCell ref="A1:I1"/>
    <mergeCell ref="A4:E4"/>
    <mergeCell ref="G4:H4"/>
    <mergeCell ref="A32:E32"/>
    <mergeCell ref="A54:E54"/>
    <mergeCell ref="A65:E65"/>
    <mergeCell ref="C66:D66"/>
    <mergeCell ref="C67:D67"/>
    <mergeCell ref="C68:D68"/>
    <mergeCell ref="C69:D69"/>
    <mergeCell ref="C70:D70"/>
    <mergeCell ref="C71:D71"/>
    <mergeCell ref="A72:E72"/>
    <mergeCell ref="A79:F79"/>
    <mergeCell ref="A84:C84"/>
    <mergeCell ref="D84:E84"/>
    <mergeCell ref="A85:I85"/>
    <mergeCell ref="A2:A3"/>
    <mergeCell ref="B2:B3"/>
    <mergeCell ref="B26:B27"/>
    <mergeCell ref="C2:C3"/>
    <mergeCell ref="D2:D3"/>
    <mergeCell ref="E2:E3"/>
    <mergeCell ref="F2:F3"/>
    <mergeCell ref="G2:G3"/>
    <mergeCell ref="H2:H3"/>
    <mergeCell ref="I2:I3"/>
  </mergeCells>
  <printOptions horizontalCentered="1" verticalCentered="1"/>
  <pageMargins left="0.118110236220472" right="0.118110236220472" top="0.511811023622047" bottom="0.590551181102362" header="0.511811023622047" footer="0.511811023622047"/>
  <pageSetup paperSize="9" scale="47" fitToHeight="5" orientation="portrait" verticalDpi="360"/>
  <headerFooter alignWithMargins="0" scaleWithDoc="0">
    <oddFooter>&amp;C&amp;"宋体"&amp;12第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0"/>
  <sheetViews>
    <sheetView topLeftCell="A13" workbookViewId="0">
      <selection activeCell="G60" sqref="G60"/>
    </sheetView>
  </sheetViews>
  <sheetFormatPr defaultColWidth="9" defaultRowHeight="14.25"/>
  <cols>
    <col min="1" max="1" width="6.33333333333333" style="1" customWidth="1"/>
    <col min="2" max="2" width="13.8833333333333" style="1" customWidth="1"/>
    <col min="3" max="3" width="12" style="1" customWidth="1"/>
    <col min="4" max="4" width="10.4416666666667" style="1" customWidth="1"/>
    <col min="5" max="5" width="12.8833333333333" style="2" customWidth="1"/>
    <col min="6" max="7" width="10.4416666666667" style="2" customWidth="1"/>
    <col min="8" max="8" width="11.6666666666667" style="2" customWidth="1"/>
    <col min="9" max="9" width="13.8833333333333" style="2" customWidth="1"/>
    <col min="10" max="10" width="12.8833333333333" style="2" customWidth="1"/>
    <col min="11" max="12" width="10.4416666666667" style="2" customWidth="1"/>
    <col min="13" max="13" width="12.775" style="2" customWidth="1"/>
    <col min="14" max="14" width="12.8833333333333" style="2" customWidth="1"/>
    <col min="15" max="15" width="17.775" style="3" customWidth="1"/>
    <col min="16" max="237" width="11.775" style="3" customWidth="1"/>
    <col min="238" max="240" width="9" style="3"/>
    <col min="241" max="16384" width="9" style="4"/>
  </cols>
  <sheetData>
    <row r="1" ht="47.1" customHeight="1" spans="1:14">
      <c r="A1" s="5" t="s">
        <v>211</v>
      </c>
      <c r="B1" s="6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</row>
    <row r="2" ht="47.1" customHeight="1" spans="1:14">
      <c r="A2" s="9" t="s">
        <v>212</v>
      </c>
      <c r="B2" s="10"/>
      <c r="C2" s="10"/>
      <c r="D2" s="11"/>
      <c r="E2" s="12" t="s">
        <v>213</v>
      </c>
      <c r="F2" s="12"/>
      <c r="G2" s="12"/>
      <c r="H2" s="12"/>
      <c r="I2" s="12"/>
      <c r="J2" s="12" t="s">
        <v>214</v>
      </c>
      <c r="K2" s="12"/>
      <c r="L2" s="12"/>
      <c r="M2" s="12"/>
      <c r="N2" s="12"/>
    </row>
    <row r="3" ht="34.95" customHeight="1" spans="1:14">
      <c r="A3" s="13" t="s">
        <v>1</v>
      </c>
      <c r="B3" s="13" t="s">
        <v>215</v>
      </c>
      <c r="C3" s="13" t="s">
        <v>30</v>
      </c>
      <c r="D3" s="13"/>
      <c r="E3" s="14" t="s">
        <v>216</v>
      </c>
      <c r="F3" s="14" t="s">
        <v>217</v>
      </c>
      <c r="G3" s="14" t="s">
        <v>218</v>
      </c>
      <c r="H3" s="14" t="s">
        <v>219</v>
      </c>
      <c r="I3" s="14" t="s">
        <v>220</v>
      </c>
      <c r="J3" s="14" t="s">
        <v>216</v>
      </c>
      <c r="K3" s="14" t="s">
        <v>217</v>
      </c>
      <c r="L3" s="14" t="s">
        <v>218</v>
      </c>
      <c r="M3" s="14" t="s">
        <v>219</v>
      </c>
      <c r="N3" s="14" t="s">
        <v>220</v>
      </c>
    </row>
    <row r="4" ht="23.4" customHeight="1" spans="1:14">
      <c r="A4" s="13">
        <v>1</v>
      </c>
      <c r="B4" s="13" t="s">
        <v>221</v>
      </c>
      <c r="C4" s="13" t="s">
        <v>222</v>
      </c>
      <c r="D4" s="13"/>
      <c r="E4" s="14">
        <v>3</v>
      </c>
      <c r="F4" s="14"/>
      <c r="G4" s="14"/>
      <c r="H4" s="14">
        <v>1000</v>
      </c>
      <c r="I4" s="14">
        <f>E4*H4</f>
        <v>3000</v>
      </c>
      <c r="J4" s="14">
        <v>3</v>
      </c>
      <c r="K4" s="14"/>
      <c r="L4" s="14"/>
      <c r="M4" s="14">
        <v>1000</v>
      </c>
      <c r="N4" s="14">
        <f>J4*M4</f>
        <v>3000</v>
      </c>
    </row>
    <row r="5" ht="23.4" customHeight="1" spans="1:14">
      <c r="A5" s="13">
        <v>2</v>
      </c>
      <c r="B5" s="13"/>
      <c r="C5" s="13" t="s">
        <v>223</v>
      </c>
      <c r="D5" s="13"/>
      <c r="E5" s="14">
        <v>3</v>
      </c>
      <c r="F5" s="14"/>
      <c r="G5" s="14"/>
      <c r="H5" s="14">
        <v>1000</v>
      </c>
      <c r="I5" s="14">
        <f t="shared" ref="I5:I10" si="0">E5*H5</f>
        <v>3000</v>
      </c>
      <c r="J5" s="14">
        <v>3</v>
      </c>
      <c r="K5" s="14"/>
      <c r="L5" s="14"/>
      <c r="M5" s="14">
        <v>1000</v>
      </c>
      <c r="N5" s="14">
        <f>J5*M5</f>
        <v>3000</v>
      </c>
    </row>
    <row r="6" ht="34.95" customHeight="1" spans="1:14">
      <c r="A6" s="13">
        <v>3</v>
      </c>
      <c r="B6" s="13"/>
      <c r="C6" s="13" t="s">
        <v>224</v>
      </c>
      <c r="D6" s="13"/>
      <c r="E6" s="14">
        <v>15</v>
      </c>
      <c r="F6" s="14"/>
      <c r="G6" s="14"/>
      <c r="H6" s="14">
        <v>50</v>
      </c>
      <c r="I6" s="14">
        <f t="shared" si="0"/>
        <v>750</v>
      </c>
      <c r="J6" s="14">
        <v>15</v>
      </c>
      <c r="K6" s="14"/>
      <c r="L6" s="14"/>
      <c r="M6" s="14">
        <v>50</v>
      </c>
      <c r="N6" s="14">
        <f>J6*M6</f>
        <v>750</v>
      </c>
    </row>
    <row r="7" ht="34.95" customHeight="1" spans="1:14">
      <c r="A7" s="13">
        <v>4</v>
      </c>
      <c r="B7" s="13"/>
      <c r="C7" s="13" t="s">
        <v>225</v>
      </c>
      <c r="D7" s="13"/>
      <c r="E7" s="14">
        <v>19</v>
      </c>
      <c r="F7" s="14"/>
      <c r="G7" s="14"/>
      <c r="H7" s="14">
        <v>50</v>
      </c>
      <c r="I7" s="14">
        <f t="shared" si="0"/>
        <v>950</v>
      </c>
      <c r="J7" s="14">
        <v>19</v>
      </c>
      <c r="K7" s="14"/>
      <c r="L7" s="14"/>
      <c r="M7" s="14">
        <v>50</v>
      </c>
      <c r="N7" s="14">
        <f>J7*M7</f>
        <v>950</v>
      </c>
    </row>
    <row r="8" ht="34.95" customHeight="1" spans="1:14">
      <c r="A8" s="13">
        <v>5</v>
      </c>
      <c r="B8" s="13"/>
      <c r="C8" s="13" t="s">
        <v>226</v>
      </c>
      <c r="D8" s="13"/>
      <c r="E8" s="14">
        <v>5</v>
      </c>
      <c r="F8" s="14"/>
      <c r="G8" s="14"/>
      <c r="H8" s="14">
        <v>200</v>
      </c>
      <c r="I8" s="14">
        <f t="shared" si="0"/>
        <v>1000</v>
      </c>
      <c r="J8" s="14">
        <v>5</v>
      </c>
      <c r="K8" s="14"/>
      <c r="L8" s="14"/>
      <c r="M8" s="14">
        <v>200</v>
      </c>
      <c r="N8" s="14">
        <f>J8*M8</f>
        <v>1000</v>
      </c>
    </row>
    <row r="9" ht="34.95" customHeight="1" spans="1:14">
      <c r="A9" s="13">
        <v>6</v>
      </c>
      <c r="B9" s="13"/>
      <c r="C9" s="13" t="s">
        <v>227</v>
      </c>
      <c r="D9" s="13"/>
      <c r="E9" s="14">
        <v>9</v>
      </c>
      <c r="F9" s="14"/>
      <c r="G9" s="14"/>
      <c r="H9" s="14">
        <v>200</v>
      </c>
      <c r="I9" s="14">
        <f t="shared" si="0"/>
        <v>1800</v>
      </c>
      <c r="J9" s="14"/>
      <c r="K9" s="14"/>
      <c r="L9" s="14"/>
      <c r="M9" s="14"/>
      <c r="N9" s="14"/>
    </row>
    <row r="10" ht="24.6" customHeight="1" spans="1:14">
      <c r="A10" s="13">
        <v>7</v>
      </c>
      <c r="B10" s="13"/>
      <c r="C10" s="13" t="s">
        <v>228</v>
      </c>
      <c r="D10" s="13"/>
      <c r="E10" s="14">
        <v>11</v>
      </c>
      <c r="F10" s="14"/>
      <c r="G10" s="14"/>
      <c r="H10" s="14">
        <v>1000</v>
      </c>
      <c r="I10" s="14">
        <f t="shared" si="0"/>
        <v>11000</v>
      </c>
      <c r="J10" s="14"/>
      <c r="K10" s="14"/>
      <c r="L10" s="14"/>
      <c r="M10" s="14"/>
      <c r="N10" s="14"/>
    </row>
    <row r="11" ht="25.95" customHeight="1" spans="1:14">
      <c r="A11" s="13">
        <v>8</v>
      </c>
      <c r="B11" s="15" t="s">
        <v>229</v>
      </c>
      <c r="C11" s="13" t="s">
        <v>230</v>
      </c>
      <c r="D11" s="13"/>
      <c r="E11" s="16">
        <v>11</v>
      </c>
      <c r="F11" s="16">
        <v>49</v>
      </c>
      <c r="G11" s="16">
        <f t="shared" ref="G11:G18" si="1">E11*F11</f>
        <v>539</v>
      </c>
      <c r="H11" s="16">
        <v>39.1</v>
      </c>
      <c r="I11" s="16">
        <f>G11*H11</f>
        <v>21074.9</v>
      </c>
      <c r="J11" s="16">
        <v>11</v>
      </c>
      <c r="K11" s="16">
        <v>49</v>
      </c>
      <c r="L11" s="16">
        <f>J11*K11</f>
        <v>539</v>
      </c>
      <c r="M11" s="16">
        <v>39.1</v>
      </c>
      <c r="N11" s="16">
        <f>L11*M11</f>
        <v>21074.9</v>
      </c>
    </row>
    <row r="12" ht="25.95" customHeight="1" spans="1:14">
      <c r="A12" s="13">
        <v>9</v>
      </c>
      <c r="B12" s="17"/>
      <c r="C12" s="13"/>
      <c r="D12" s="13"/>
      <c r="E12" s="16">
        <v>4</v>
      </c>
      <c r="F12" s="16">
        <v>16</v>
      </c>
      <c r="G12" s="16">
        <f t="shared" si="1"/>
        <v>64</v>
      </c>
      <c r="H12" s="16">
        <v>39.1</v>
      </c>
      <c r="I12" s="16">
        <f t="shared" ref="I12:I18" si="2">G12*H12</f>
        <v>2502.4</v>
      </c>
      <c r="J12" s="16">
        <v>4</v>
      </c>
      <c r="K12" s="16">
        <v>16</v>
      </c>
      <c r="L12" s="16">
        <f>J12*K12</f>
        <v>64</v>
      </c>
      <c r="M12" s="16">
        <v>39.1</v>
      </c>
      <c r="N12" s="16">
        <f t="shared" ref="N12:N18" si="3">L12*M12</f>
        <v>2502.4</v>
      </c>
    </row>
    <row r="13" ht="25.95" customHeight="1" spans="1:14">
      <c r="A13" s="13">
        <v>10</v>
      </c>
      <c r="B13" s="17"/>
      <c r="C13" s="13" t="s">
        <v>231</v>
      </c>
      <c r="D13" s="13"/>
      <c r="E13" s="16">
        <f>11</f>
        <v>11</v>
      </c>
      <c r="F13" s="16">
        <v>49</v>
      </c>
      <c r="G13" s="16">
        <f t="shared" si="1"/>
        <v>539</v>
      </c>
      <c r="H13" s="16">
        <v>39.1</v>
      </c>
      <c r="I13" s="16">
        <f t="shared" si="2"/>
        <v>21074.9</v>
      </c>
      <c r="J13" s="16">
        <f>11</f>
        <v>11</v>
      </c>
      <c r="K13" s="16">
        <v>49</v>
      </c>
      <c r="L13" s="16">
        <f>J13*K13</f>
        <v>539</v>
      </c>
      <c r="M13" s="16">
        <v>39.1</v>
      </c>
      <c r="N13" s="16">
        <f t="shared" si="3"/>
        <v>21074.9</v>
      </c>
    </row>
    <row r="14" ht="25.95" customHeight="1" spans="1:14">
      <c r="A14" s="13">
        <v>11</v>
      </c>
      <c r="B14" s="17"/>
      <c r="C14" s="13"/>
      <c r="D14" s="13"/>
      <c r="E14" s="16">
        <v>4</v>
      </c>
      <c r="F14" s="16">
        <v>16</v>
      </c>
      <c r="G14" s="16">
        <f t="shared" si="1"/>
        <v>64</v>
      </c>
      <c r="H14" s="16">
        <v>39.1</v>
      </c>
      <c r="I14" s="16">
        <f t="shared" si="2"/>
        <v>2502.4</v>
      </c>
      <c r="J14" s="16">
        <v>4</v>
      </c>
      <c r="K14" s="16">
        <v>16</v>
      </c>
      <c r="L14" s="16">
        <f>J14*K14</f>
        <v>64</v>
      </c>
      <c r="M14" s="16">
        <v>39.1</v>
      </c>
      <c r="N14" s="16">
        <f t="shared" si="3"/>
        <v>2502.4</v>
      </c>
    </row>
    <row r="15" ht="24" customHeight="1" spans="1:14">
      <c r="A15" s="13">
        <v>12</v>
      </c>
      <c r="B15" s="17"/>
      <c r="C15" s="13" t="s">
        <v>228</v>
      </c>
      <c r="D15" s="13"/>
      <c r="E15" s="16">
        <f>11</f>
        <v>11</v>
      </c>
      <c r="F15" s="16">
        <v>49</v>
      </c>
      <c r="G15" s="16">
        <f t="shared" si="1"/>
        <v>539</v>
      </c>
      <c r="H15" s="16">
        <v>39.1</v>
      </c>
      <c r="I15" s="16">
        <f t="shared" si="2"/>
        <v>21074.9</v>
      </c>
      <c r="J15" s="16"/>
      <c r="K15" s="16"/>
      <c r="L15" s="16"/>
      <c r="M15" s="16"/>
      <c r="N15" s="16"/>
    </row>
    <row r="16" ht="42.6" customHeight="1" spans="1:14">
      <c r="A16" s="13">
        <v>13</v>
      </c>
      <c r="B16" s="17"/>
      <c r="C16" s="13" t="s">
        <v>227</v>
      </c>
      <c r="D16" s="13"/>
      <c r="E16" s="18">
        <f>9</f>
        <v>9</v>
      </c>
      <c r="F16" s="18">
        <v>43</v>
      </c>
      <c r="G16" s="18">
        <f t="shared" si="1"/>
        <v>387</v>
      </c>
      <c r="H16" s="18">
        <v>39.1</v>
      </c>
      <c r="I16" s="18">
        <f t="shared" si="2"/>
        <v>15131.7</v>
      </c>
      <c r="J16" s="18"/>
      <c r="K16" s="18"/>
      <c r="L16" s="18"/>
      <c r="M16" s="18"/>
      <c r="N16" s="18"/>
    </row>
    <row r="17" ht="31.95" customHeight="1" spans="1:14">
      <c r="A17" s="13">
        <v>14</v>
      </c>
      <c r="B17" s="17"/>
      <c r="C17" s="13" t="s">
        <v>225</v>
      </c>
      <c r="D17" s="13"/>
      <c r="E17" s="18">
        <v>19</v>
      </c>
      <c r="F17" s="16">
        <v>16</v>
      </c>
      <c r="G17" s="16">
        <f t="shared" si="1"/>
        <v>304</v>
      </c>
      <c r="H17" s="16">
        <v>39.1</v>
      </c>
      <c r="I17" s="16">
        <f t="shared" si="2"/>
        <v>11886.4</v>
      </c>
      <c r="J17" s="18">
        <v>19</v>
      </c>
      <c r="K17" s="16">
        <v>16</v>
      </c>
      <c r="L17" s="16">
        <f>J17*K17</f>
        <v>304</v>
      </c>
      <c r="M17" s="16">
        <v>39.1</v>
      </c>
      <c r="N17" s="16">
        <f t="shared" si="3"/>
        <v>11886.4</v>
      </c>
    </row>
    <row r="18" ht="31.95" customHeight="1" spans="1:14">
      <c r="A18" s="13">
        <v>15</v>
      </c>
      <c r="B18" s="17"/>
      <c r="C18" s="13" t="s">
        <v>226</v>
      </c>
      <c r="D18" s="13"/>
      <c r="E18" s="16">
        <v>5</v>
      </c>
      <c r="F18" s="16">
        <v>16</v>
      </c>
      <c r="G18" s="16">
        <f t="shared" si="1"/>
        <v>80</v>
      </c>
      <c r="H18" s="16">
        <v>39.1</v>
      </c>
      <c r="I18" s="16">
        <f t="shared" si="2"/>
        <v>3128</v>
      </c>
      <c r="J18" s="16">
        <v>5</v>
      </c>
      <c r="K18" s="16">
        <v>16</v>
      </c>
      <c r="L18" s="16">
        <f>J18*K18</f>
        <v>80</v>
      </c>
      <c r="M18" s="16">
        <v>39.1</v>
      </c>
      <c r="N18" s="16">
        <f t="shared" si="3"/>
        <v>3128</v>
      </c>
    </row>
    <row r="19" ht="19.2" customHeight="1" spans="1:14">
      <c r="A19" s="13">
        <v>16</v>
      </c>
      <c r="B19" s="17"/>
      <c r="C19" s="19" t="s">
        <v>132</v>
      </c>
      <c r="D19" s="20"/>
      <c r="E19" s="20"/>
      <c r="F19" s="20"/>
      <c r="G19" s="20"/>
      <c r="H19" s="21"/>
      <c r="I19" s="16">
        <f>SUM(I4:I18)</f>
        <v>119875.6</v>
      </c>
      <c r="J19" s="34" t="s">
        <v>132</v>
      </c>
      <c r="K19" s="34"/>
      <c r="L19" s="34"/>
      <c r="M19" s="34"/>
      <c r="N19" s="16">
        <f>SUM(N4:N18)</f>
        <v>70869</v>
      </c>
    </row>
    <row r="20" ht="19.2" customHeight="1" spans="1:14">
      <c r="A20" s="13">
        <v>17</v>
      </c>
      <c r="B20" s="17"/>
      <c r="C20" s="19" t="s">
        <v>232</v>
      </c>
      <c r="D20" s="20"/>
      <c r="E20" s="20"/>
      <c r="F20" s="20"/>
      <c r="G20" s="20"/>
      <c r="H20" s="21"/>
      <c r="I20" s="27">
        <v>119000</v>
      </c>
      <c r="J20" s="16" t="s">
        <v>233</v>
      </c>
      <c r="K20" s="16"/>
      <c r="L20" s="16"/>
      <c r="M20" s="16"/>
      <c r="N20" s="27">
        <v>70000</v>
      </c>
    </row>
    <row r="21" ht="19.2" customHeight="1" spans="1:14">
      <c r="A21" s="13">
        <v>18</v>
      </c>
      <c r="B21" s="22"/>
      <c r="C21" s="19" t="s">
        <v>234</v>
      </c>
      <c r="D21" s="20"/>
      <c r="E21" s="20"/>
      <c r="F21" s="20"/>
      <c r="G21" s="20"/>
      <c r="H21" s="21"/>
      <c r="I21" s="27">
        <v>100000</v>
      </c>
      <c r="J21" s="16"/>
      <c r="K21" s="16"/>
      <c r="L21" s="16"/>
      <c r="M21" s="16"/>
      <c r="N21" s="27"/>
    </row>
    <row r="22" ht="34.2" customHeight="1" spans="1:14">
      <c r="A22" s="13">
        <v>19</v>
      </c>
      <c r="B22" s="15" t="s">
        <v>235</v>
      </c>
      <c r="C22" s="13" t="s">
        <v>236</v>
      </c>
      <c r="D22" s="23" t="s">
        <v>223</v>
      </c>
      <c r="E22" s="18">
        <v>3</v>
      </c>
      <c r="F22" s="16"/>
      <c r="G22" s="16"/>
      <c r="H22" s="18">
        <v>1000</v>
      </c>
      <c r="I22" s="16">
        <f>E22*H22</f>
        <v>3000</v>
      </c>
      <c r="J22" s="18">
        <v>3</v>
      </c>
      <c r="K22" s="16"/>
      <c r="L22" s="16"/>
      <c r="M22" s="18">
        <v>1000</v>
      </c>
      <c r="N22" s="16">
        <f>J22*M22</f>
        <v>3000</v>
      </c>
    </row>
    <row r="23" ht="25.2" customHeight="1" spans="1:14">
      <c r="A23" s="13">
        <v>20</v>
      </c>
      <c r="B23" s="17"/>
      <c r="C23" s="13" t="s">
        <v>237</v>
      </c>
      <c r="D23" s="23" t="s">
        <v>238</v>
      </c>
      <c r="E23" s="18">
        <v>17</v>
      </c>
      <c r="F23" s="16">
        <v>21</v>
      </c>
      <c r="G23" s="16"/>
      <c r="H23" s="18">
        <v>39.1</v>
      </c>
      <c r="I23" s="16">
        <f>E23*F23*H23</f>
        <v>13958.7</v>
      </c>
      <c r="J23" s="18">
        <v>17</v>
      </c>
      <c r="K23" s="16">
        <v>21</v>
      </c>
      <c r="L23" s="16"/>
      <c r="M23" s="18">
        <v>39.1</v>
      </c>
      <c r="N23" s="16">
        <f>J23*K23*M23</f>
        <v>13958.7</v>
      </c>
    </row>
    <row r="24" ht="21.6" customHeight="1" spans="1:14">
      <c r="A24" s="13">
        <v>21</v>
      </c>
      <c r="B24" s="17"/>
      <c r="C24" s="24" t="s">
        <v>132</v>
      </c>
      <c r="D24" s="25"/>
      <c r="E24" s="25"/>
      <c r="F24" s="25"/>
      <c r="G24" s="25"/>
      <c r="H24" s="26"/>
      <c r="I24" s="16">
        <f>SUM(I22:I23)</f>
        <v>16958.7</v>
      </c>
      <c r="J24" s="18" t="s">
        <v>132</v>
      </c>
      <c r="K24" s="18"/>
      <c r="L24" s="18"/>
      <c r="M24" s="18"/>
      <c r="N24" s="16">
        <f>SUM(N22:N23)</f>
        <v>16958.7</v>
      </c>
    </row>
    <row r="25" ht="21.6" customHeight="1" spans="1:14">
      <c r="A25" s="13">
        <v>22</v>
      </c>
      <c r="B25" s="17"/>
      <c r="C25" s="19" t="s">
        <v>239</v>
      </c>
      <c r="D25" s="20"/>
      <c r="E25" s="20"/>
      <c r="F25" s="20"/>
      <c r="G25" s="20"/>
      <c r="H25" s="21"/>
      <c r="I25" s="35">
        <v>16900</v>
      </c>
      <c r="J25" s="27" t="s">
        <v>240</v>
      </c>
      <c r="K25" s="27"/>
      <c r="L25" s="27"/>
      <c r="M25" s="27"/>
      <c r="N25" s="35">
        <v>15000</v>
      </c>
    </row>
    <row r="26" ht="21.6" customHeight="1" spans="1:14">
      <c r="A26" s="13">
        <v>23</v>
      </c>
      <c r="B26" s="27" t="s">
        <v>241</v>
      </c>
      <c r="C26" s="27"/>
      <c r="D26" s="27"/>
      <c r="E26" s="27"/>
      <c r="F26" s="27"/>
      <c r="G26" s="27"/>
      <c r="H26" s="27"/>
      <c r="I26" s="35">
        <v>135900</v>
      </c>
      <c r="J26" s="27" t="s">
        <v>242</v>
      </c>
      <c r="K26" s="27"/>
      <c r="L26" s="27"/>
      <c r="M26" s="27"/>
      <c r="N26" s="35">
        <v>85000</v>
      </c>
    </row>
    <row r="27" ht="21.6" customHeight="1" spans="1:14">
      <c r="A27" s="13">
        <v>24</v>
      </c>
      <c r="B27" s="27" t="s">
        <v>243</v>
      </c>
      <c r="C27" s="27"/>
      <c r="D27" s="27"/>
      <c r="E27" s="27"/>
      <c r="F27" s="27"/>
      <c r="G27" s="27"/>
      <c r="H27" s="27"/>
      <c r="I27" s="35">
        <v>115000</v>
      </c>
      <c r="J27" s="27"/>
      <c r="K27" s="27"/>
      <c r="L27" s="27"/>
      <c r="M27" s="27"/>
      <c r="N27" s="35"/>
    </row>
    <row r="28" spans="3:14"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ht="47.1" customHeight="1" spans="1:14">
      <c r="A29" s="30" t="s">
        <v>211</v>
      </c>
      <c r="B29" s="31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ht="47.1" customHeight="1" spans="1:14">
      <c r="A30" s="9" t="s">
        <v>212</v>
      </c>
      <c r="B30" s="10"/>
      <c r="C30" s="10"/>
      <c r="D30" s="11"/>
      <c r="E30" s="12" t="s">
        <v>244</v>
      </c>
      <c r="F30" s="12"/>
      <c r="G30" s="12"/>
      <c r="H30" s="12"/>
      <c r="I30" s="12"/>
      <c r="J30" s="12" t="s">
        <v>245</v>
      </c>
      <c r="K30" s="12"/>
      <c r="L30" s="12"/>
      <c r="M30" s="12"/>
      <c r="N30" s="12"/>
    </row>
    <row r="31" ht="34.95" customHeight="1" spans="1:14">
      <c r="A31" s="13" t="s">
        <v>1</v>
      </c>
      <c r="B31" s="13" t="s">
        <v>215</v>
      </c>
      <c r="C31" s="13" t="s">
        <v>30</v>
      </c>
      <c r="D31" s="13"/>
      <c r="E31" s="14" t="s">
        <v>216</v>
      </c>
      <c r="F31" s="14" t="s">
        <v>217</v>
      </c>
      <c r="G31" s="14" t="s">
        <v>218</v>
      </c>
      <c r="H31" s="14" t="s">
        <v>219</v>
      </c>
      <c r="I31" s="14" t="s">
        <v>220</v>
      </c>
      <c r="J31" s="14" t="s">
        <v>216</v>
      </c>
      <c r="K31" s="14" t="s">
        <v>217</v>
      </c>
      <c r="L31" s="14" t="s">
        <v>218</v>
      </c>
      <c r="M31" s="14" t="s">
        <v>219</v>
      </c>
      <c r="N31" s="14" t="s">
        <v>220</v>
      </c>
    </row>
    <row r="32" ht="33" customHeight="1" spans="1:14">
      <c r="A32" s="13">
        <v>1</v>
      </c>
      <c r="B32" s="15" t="s">
        <v>229</v>
      </c>
      <c r="C32" s="13" t="s">
        <v>246</v>
      </c>
      <c r="D32" s="13"/>
      <c r="E32" s="32">
        <v>15</v>
      </c>
      <c r="F32" s="32">
        <v>65</v>
      </c>
      <c r="G32" s="32">
        <f>E32*F32</f>
        <v>975</v>
      </c>
      <c r="H32" s="32">
        <v>40</v>
      </c>
      <c r="I32" s="16">
        <f>G32*H32</f>
        <v>39000</v>
      </c>
      <c r="J32" s="32">
        <v>15</v>
      </c>
      <c r="K32" s="32">
        <v>65</v>
      </c>
      <c r="L32" s="32">
        <f>J32*K32</f>
        <v>975</v>
      </c>
      <c r="M32" s="32">
        <v>40</v>
      </c>
      <c r="N32" s="16">
        <f>L32*M32</f>
        <v>39000</v>
      </c>
    </row>
    <row r="33" ht="33" customHeight="1" spans="1:14">
      <c r="A33" s="13">
        <v>2</v>
      </c>
      <c r="B33" s="17"/>
      <c r="C33" s="13" t="s">
        <v>247</v>
      </c>
      <c r="D33" s="13"/>
      <c r="E33" s="32">
        <v>43</v>
      </c>
      <c r="F33" s="32">
        <v>65</v>
      </c>
      <c r="G33" s="32">
        <f>E33*F33</f>
        <v>2795</v>
      </c>
      <c r="H33" s="32">
        <v>40</v>
      </c>
      <c r="I33" s="16">
        <f>G33*H33</f>
        <v>111800</v>
      </c>
      <c r="J33" s="32">
        <v>43</v>
      </c>
      <c r="K33" s="32">
        <v>65</v>
      </c>
      <c r="L33" s="32">
        <f>J33*K33</f>
        <v>2795</v>
      </c>
      <c r="M33" s="32">
        <v>40</v>
      </c>
      <c r="N33" s="16">
        <f>L33*M33</f>
        <v>111800</v>
      </c>
    </row>
    <row r="34" ht="24" customHeight="1" spans="1:14">
      <c r="A34" s="13">
        <v>3</v>
      </c>
      <c r="B34" s="17"/>
      <c r="C34" s="13" t="s">
        <v>228</v>
      </c>
      <c r="D34" s="13"/>
      <c r="E34" s="16">
        <v>11</v>
      </c>
      <c r="F34" s="16">
        <v>40</v>
      </c>
      <c r="G34" s="16">
        <f>E34*F34</f>
        <v>440</v>
      </c>
      <c r="H34" s="16">
        <v>80</v>
      </c>
      <c r="I34" s="16">
        <f>G34*H34</f>
        <v>35200</v>
      </c>
      <c r="J34" s="16"/>
      <c r="K34" s="16"/>
      <c r="L34" s="16"/>
      <c r="M34" s="16"/>
      <c r="N34" s="16"/>
    </row>
    <row r="35" ht="22.95" customHeight="1" spans="1:14">
      <c r="A35" s="13">
        <v>4</v>
      </c>
      <c r="B35" s="17"/>
      <c r="C35" s="13" t="s">
        <v>248</v>
      </c>
      <c r="D35" s="13"/>
      <c r="E35" s="18">
        <v>9</v>
      </c>
      <c r="F35" s="18">
        <v>50</v>
      </c>
      <c r="G35" s="18">
        <f>E35*F35</f>
        <v>450</v>
      </c>
      <c r="H35" s="18">
        <v>40</v>
      </c>
      <c r="I35" s="18">
        <f>G35*H35</f>
        <v>18000</v>
      </c>
      <c r="J35" s="18"/>
      <c r="K35" s="18"/>
      <c r="L35" s="18"/>
      <c r="M35" s="18"/>
      <c r="N35" s="16"/>
    </row>
    <row r="36" ht="24" customHeight="1" spans="1:14">
      <c r="A36" s="13">
        <v>5</v>
      </c>
      <c r="B36" s="17"/>
      <c r="C36" s="19" t="s">
        <v>132</v>
      </c>
      <c r="D36" s="20"/>
      <c r="E36" s="20"/>
      <c r="F36" s="20"/>
      <c r="G36" s="20"/>
      <c r="H36" s="21"/>
      <c r="I36" s="16">
        <f>SUM(I32:I35)</f>
        <v>204000</v>
      </c>
      <c r="J36" s="34" t="s">
        <v>132</v>
      </c>
      <c r="K36" s="34"/>
      <c r="L36" s="34"/>
      <c r="M36" s="34"/>
      <c r="N36" s="16">
        <f>SUM(N32:N35)</f>
        <v>150800</v>
      </c>
    </row>
    <row r="37" ht="24" customHeight="1" spans="1:14">
      <c r="A37" s="13">
        <v>6</v>
      </c>
      <c r="B37" s="17"/>
      <c r="C37" s="19" t="s">
        <v>232</v>
      </c>
      <c r="D37" s="20"/>
      <c r="E37" s="20"/>
      <c r="F37" s="20"/>
      <c r="G37" s="20"/>
      <c r="H37" s="21"/>
      <c r="I37" s="27">
        <v>81600</v>
      </c>
      <c r="J37" s="16" t="s">
        <v>233</v>
      </c>
      <c r="K37" s="16"/>
      <c r="L37" s="16"/>
      <c r="M37" s="16"/>
      <c r="N37" s="27">
        <v>50000</v>
      </c>
    </row>
    <row r="38" ht="24" customHeight="1" spans="1:14">
      <c r="A38" s="13">
        <v>7</v>
      </c>
      <c r="B38" s="22"/>
      <c r="C38" s="19" t="s">
        <v>234</v>
      </c>
      <c r="D38" s="20"/>
      <c r="E38" s="20"/>
      <c r="F38" s="20"/>
      <c r="G38" s="20"/>
      <c r="H38" s="21"/>
      <c r="I38" s="27">
        <v>70000</v>
      </c>
      <c r="J38" s="16"/>
      <c r="K38" s="16"/>
      <c r="L38" s="16"/>
      <c r="M38" s="16"/>
      <c r="N38" s="27"/>
    </row>
    <row r="39" ht="24" customHeight="1" spans="1:14">
      <c r="A39" s="13">
        <v>8</v>
      </c>
      <c r="B39" s="13" t="s">
        <v>235</v>
      </c>
      <c r="C39" s="19" t="s">
        <v>249</v>
      </c>
      <c r="D39" s="20"/>
      <c r="E39" s="20"/>
      <c r="F39" s="20"/>
      <c r="G39" s="20"/>
      <c r="H39" s="21"/>
      <c r="I39" s="16">
        <v>10000</v>
      </c>
      <c r="J39" s="36" t="s">
        <v>249</v>
      </c>
      <c r="K39" s="37"/>
      <c r="L39" s="37"/>
      <c r="M39" s="38"/>
      <c r="N39" s="16">
        <v>8000</v>
      </c>
    </row>
    <row r="40" ht="24" customHeight="1" spans="1:14">
      <c r="A40" s="13">
        <v>9</v>
      </c>
      <c r="B40" s="13"/>
      <c r="C40" s="24" t="s">
        <v>132</v>
      </c>
      <c r="D40" s="25"/>
      <c r="E40" s="25"/>
      <c r="F40" s="25"/>
      <c r="G40" s="25"/>
      <c r="H40" s="26"/>
      <c r="I40" s="16">
        <f>SUM(I39:I39)</f>
        <v>10000</v>
      </c>
      <c r="J40" s="18" t="s">
        <v>132</v>
      </c>
      <c r="K40" s="18"/>
      <c r="L40" s="18"/>
      <c r="M40" s="18"/>
      <c r="N40" s="16">
        <v>8000</v>
      </c>
    </row>
    <row r="41" ht="24" customHeight="1" spans="1:14">
      <c r="A41" s="13">
        <v>10</v>
      </c>
      <c r="B41" s="13"/>
      <c r="C41" s="19" t="s">
        <v>239</v>
      </c>
      <c r="D41" s="20"/>
      <c r="E41" s="20"/>
      <c r="F41" s="20"/>
      <c r="G41" s="20"/>
      <c r="H41" s="21"/>
      <c r="I41" s="35">
        <v>8000</v>
      </c>
      <c r="J41" s="27" t="s">
        <v>240</v>
      </c>
      <c r="K41" s="27"/>
      <c r="L41" s="27"/>
      <c r="M41" s="27"/>
      <c r="N41" s="35">
        <v>8000</v>
      </c>
    </row>
    <row r="42" ht="24" customHeight="1" spans="1:14">
      <c r="A42" s="13">
        <v>11</v>
      </c>
      <c r="B42" s="27" t="s">
        <v>241</v>
      </c>
      <c r="C42" s="27"/>
      <c r="D42" s="27"/>
      <c r="E42" s="27"/>
      <c r="F42" s="27"/>
      <c r="G42" s="27"/>
      <c r="H42" s="27"/>
      <c r="I42" s="35">
        <f>I37+I41</f>
        <v>89600</v>
      </c>
      <c r="J42" s="27" t="s">
        <v>242</v>
      </c>
      <c r="K42" s="27"/>
      <c r="L42" s="27"/>
      <c r="M42" s="27"/>
      <c r="N42" s="35">
        <v>58000</v>
      </c>
    </row>
    <row r="43" ht="24" customHeight="1" spans="1:14">
      <c r="A43" s="13">
        <v>12</v>
      </c>
      <c r="B43" s="27" t="s">
        <v>243</v>
      </c>
      <c r="C43" s="27"/>
      <c r="D43" s="27"/>
      <c r="E43" s="27"/>
      <c r="F43" s="27"/>
      <c r="G43" s="27"/>
      <c r="H43" s="27"/>
      <c r="I43" s="35">
        <f>I38+I41</f>
        <v>78000</v>
      </c>
      <c r="J43" s="27"/>
      <c r="K43" s="27"/>
      <c r="L43" s="27"/>
      <c r="M43" s="27"/>
      <c r="N43" s="35"/>
    </row>
    <row r="44" spans="3:14">
      <c r="C44" s="28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3:14"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3:14">
      <c r="C46" s="28"/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3:14">
      <c r="C47" s="28"/>
      <c r="D47" s="33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3:14">
      <c r="C48" s="28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3:14"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3:14"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3:14"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3:14"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3:14"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3:14"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3:14">
      <c r="C55" s="28"/>
      <c r="D55" s="28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3:14">
      <c r="C56" s="28"/>
      <c r="D56" s="28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3:14"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3:14">
      <c r="C58" s="28"/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3:14">
      <c r="C59" s="28"/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3:14">
      <c r="C60" s="28"/>
      <c r="D60" s="28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3:14">
      <c r="C61" s="28"/>
      <c r="D61" s="28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3:14">
      <c r="C62" s="28"/>
      <c r="D62" s="28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3:14">
      <c r="C63" s="28"/>
      <c r="D63" s="28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3:14">
      <c r="C64" s="28"/>
      <c r="D64" s="28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3:14">
      <c r="C65" s="28"/>
      <c r="D65" s="28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3:14">
      <c r="C66" s="28"/>
      <c r="D66" s="28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3:14">
      <c r="C67" s="28"/>
      <c r="D67" s="28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3:14">
      <c r="C68" s="28"/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3:14">
      <c r="C69" s="28"/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3:14">
      <c r="C70" s="28"/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3:14">
      <c r="C71" s="28"/>
      <c r="D71" s="28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3:14">
      <c r="C72" s="28"/>
      <c r="D72" s="28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3:14">
      <c r="C73" s="28"/>
      <c r="D73" s="28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3:14">
      <c r="C74" s="28"/>
      <c r="D74" s="28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3:14">
      <c r="C75" s="28"/>
      <c r="D75" s="28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3:14">
      <c r="C76" s="28"/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3:14">
      <c r="C77" s="28"/>
      <c r="D77" s="28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3:14">
      <c r="C78" s="28"/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3:14">
      <c r="C79" s="28"/>
      <c r="D79" s="28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3:14">
      <c r="C80" s="28"/>
      <c r="D80" s="28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3:14">
      <c r="C81" s="28"/>
      <c r="D81" s="28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3:14">
      <c r="C82" s="28"/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3:14">
      <c r="C83" s="28"/>
      <c r="D83" s="28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3:14">
      <c r="C84" s="28"/>
      <c r="D84" s="28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3:14">
      <c r="C85" s="28"/>
      <c r="D85" s="28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3:14">
      <c r="C86" s="28"/>
      <c r="D86" s="28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3:14">
      <c r="C87" s="28"/>
      <c r="D87" s="28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3:14">
      <c r="C88" s="28"/>
      <c r="D88" s="28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3:14">
      <c r="C89" s="28"/>
      <c r="D89" s="28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3:14">
      <c r="C90" s="28"/>
      <c r="D90" s="28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3:14">
      <c r="C91" s="28"/>
      <c r="D91" s="28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3:14">
      <c r="C92" s="28"/>
      <c r="D92" s="28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3:14">
      <c r="C93" s="28"/>
      <c r="D93" s="28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3:14">
      <c r="C94" s="28"/>
      <c r="D94" s="28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3:14">
      <c r="C95" s="28"/>
      <c r="D95" s="28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3:14">
      <c r="C96" s="28"/>
      <c r="D96" s="28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3:14">
      <c r="C97" s="28"/>
      <c r="D97" s="28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3:14">
      <c r="C98" s="28"/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3:14">
      <c r="C99" s="28"/>
      <c r="D99" s="28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3:14">
      <c r="C100" s="28"/>
      <c r="D100" s="28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3:14">
      <c r="C101" s="28"/>
      <c r="D101" s="28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3:14">
      <c r="C102" s="28"/>
      <c r="D102" s="28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3:14">
      <c r="C103" s="28"/>
      <c r="D103" s="28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3:14">
      <c r="C104" s="28"/>
      <c r="D104" s="28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3:14">
      <c r="C105" s="28"/>
      <c r="D105" s="28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3:14">
      <c r="C106" s="28"/>
      <c r="D106" s="28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3:14">
      <c r="C107" s="28"/>
      <c r="D107" s="28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3:14">
      <c r="C108" s="28"/>
      <c r="D108" s="28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3:14">
      <c r="C109" s="28"/>
      <c r="D109" s="28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3:14">
      <c r="C110" s="28"/>
      <c r="D110" s="28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3:14">
      <c r="C111" s="28"/>
      <c r="D111" s="28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3:14">
      <c r="C112" s="28"/>
      <c r="D112" s="28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3:14">
      <c r="C113" s="28"/>
      <c r="D113" s="28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3:14">
      <c r="C114" s="28"/>
      <c r="D114" s="28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3:14">
      <c r="C115" s="28"/>
      <c r="D115" s="28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3:14">
      <c r="C116" s="28"/>
      <c r="D116" s="28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3:14">
      <c r="C117" s="28"/>
      <c r="D117" s="28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3:14">
      <c r="C118" s="28"/>
      <c r="D118" s="28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3:14">
      <c r="C119" s="28"/>
      <c r="D119" s="28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3:14">
      <c r="C120" s="28"/>
      <c r="D120" s="28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3:14">
      <c r="C121" s="28"/>
      <c r="D121" s="28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3:14">
      <c r="C122" s="28"/>
      <c r="D122" s="28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3:14">
      <c r="C123" s="28"/>
      <c r="D123" s="28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3:14">
      <c r="C124" s="28"/>
      <c r="D124" s="28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3:14">
      <c r="C125" s="28"/>
      <c r="D125" s="28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3:14">
      <c r="C126" s="28"/>
      <c r="D126" s="28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3:14">
      <c r="C127" s="28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3:14">
      <c r="C128" s="28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3:14">
      <c r="C129" s="28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3:14">
      <c r="C130" s="28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3:14">
      <c r="C131" s="28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3:14">
      <c r="C132" s="28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3:14">
      <c r="C133" s="28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3:14">
      <c r="C134" s="28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3:14">
      <c r="C135" s="28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3:14">
      <c r="C136" s="28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3:14">
      <c r="C137" s="28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3:14">
      <c r="C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3:14">
      <c r="C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3:14">
      <c r="C140" s="28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3:14">
      <c r="C141" s="28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3:14">
      <c r="C142" s="28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3:14">
      <c r="C143" s="28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3:14">
      <c r="C144" s="28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3:14">
      <c r="C145" s="28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3:14">
      <c r="C146" s="28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3:14">
      <c r="C147" s="28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3:14">
      <c r="C148" s="28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3:14">
      <c r="C149" s="28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3:14">
      <c r="C150" s="28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3:14">
      <c r="C151" s="28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3:14">
      <c r="C152" s="28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3:14">
      <c r="C153" s="28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3:14">
      <c r="C154" s="28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3:14">
      <c r="C155" s="28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3:14">
      <c r="C156" s="28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3:14">
      <c r="C157" s="28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3:14">
      <c r="C158" s="28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3:14">
      <c r="C159" s="28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3:14">
      <c r="C160" s="28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3:14">
      <c r="C161" s="28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3:14">
      <c r="C162" s="28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3:14">
      <c r="C163" s="28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3:14">
      <c r="C164" s="28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3:14">
      <c r="C165" s="28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3:14">
      <c r="C166" s="28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3:14">
      <c r="C167" s="28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3:14">
      <c r="C168" s="28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3:14">
      <c r="C169" s="28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3:14">
      <c r="C170" s="28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3:14">
      <c r="C171" s="28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3:14">
      <c r="C172" s="28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3:14">
      <c r="C173" s="28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3:14">
      <c r="C174" s="28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3:14">
      <c r="C175" s="28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3:14">
      <c r="C176" s="28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3:14">
      <c r="C177" s="28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3:14">
      <c r="C178" s="28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3:14">
      <c r="C179" s="28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3:14">
      <c r="C180" s="28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3:14">
      <c r="C181" s="28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3:14">
      <c r="C182" s="28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3:14">
      <c r="C183" s="28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3:14">
      <c r="C184" s="28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3:14">
      <c r="C185" s="28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3:14">
      <c r="C186" s="28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3:14">
      <c r="C187" s="28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3:14">
      <c r="C188" s="28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3:14">
      <c r="C189" s="28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3:14">
      <c r="C190" s="28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3:14">
      <c r="C191" s="28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3:14">
      <c r="C192" s="28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3:14">
      <c r="C193" s="28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3:14">
      <c r="C194" s="28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3:14">
      <c r="C195" s="28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3:14">
      <c r="C196" s="28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3:14">
      <c r="C197" s="28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3:14">
      <c r="C198" s="28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3:14">
      <c r="C199" s="28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3:14">
      <c r="C200" s="28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3:14">
      <c r="C201" s="28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3:14">
      <c r="C202" s="28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3:14">
      <c r="C203" s="28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3:14">
      <c r="C204" s="28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3:14">
      <c r="C205" s="28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3:14">
      <c r="C206" s="28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3:14">
      <c r="C207" s="28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3:14">
      <c r="C208" s="28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3:14">
      <c r="C209" s="28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3:14">
      <c r="C210" s="28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3:14">
      <c r="C211" s="28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3:14">
      <c r="C212" s="28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3:14">
      <c r="C213" s="28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3:14">
      <c r="C214" s="28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3:14">
      <c r="C215" s="28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3:14">
      <c r="C216" s="28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3:14">
      <c r="C217" s="28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3:14">
      <c r="C218" s="28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3:14">
      <c r="C219" s="28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3:14">
      <c r="C220" s="28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3:14">
      <c r="C221" s="28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3:14">
      <c r="C222" s="28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5:14"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5:14"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5:14"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5:14"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5:14"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5:14"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5:14"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5:14"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5:14"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5:14"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5:14"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5:14"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5:14"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5:14"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5:14"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5:14"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5:14"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spans="5:14"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5:14"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5:14"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5:14"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5:14"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5:14"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5:14"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5:14"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5:14"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5:14"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5:14"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spans="5:14"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spans="5:14"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spans="5:14"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5:14"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spans="5:14"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spans="5:14"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spans="5:14"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spans="5:14"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spans="5:14"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spans="5:14"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spans="5:14"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spans="5:14"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5:14"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5:14"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5:14"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5:14"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5:14"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5:14"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5:14">
      <c r="E269" s="29"/>
      <c r="F269" s="29"/>
      <c r="G269" s="29"/>
      <c r="H269" s="29"/>
      <c r="I269" s="29"/>
      <c r="J269" s="29"/>
      <c r="K269" s="29"/>
      <c r="L269" s="29"/>
      <c r="M269" s="29"/>
      <c r="N269" s="29"/>
    </row>
    <row r="270" spans="5:14"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spans="5:14"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  <row r="272" spans="5:14">
      <c r="E272" s="29"/>
      <c r="F272" s="29"/>
      <c r="G272" s="29"/>
      <c r="H272" s="29"/>
      <c r="I272" s="29"/>
      <c r="J272" s="29"/>
      <c r="K272" s="29"/>
      <c r="L272" s="29"/>
      <c r="M272" s="29"/>
      <c r="N272" s="29"/>
    </row>
    <row r="273" spans="5:14"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spans="5:14">
      <c r="E274" s="29"/>
      <c r="F274" s="29"/>
      <c r="G274" s="29"/>
      <c r="H274" s="29"/>
      <c r="I274" s="29"/>
      <c r="J274" s="29"/>
      <c r="K274" s="29"/>
      <c r="L274" s="29"/>
      <c r="M274" s="29"/>
      <c r="N274" s="29"/>
    </row>
    <row r="275" spans="5:14">
      <c r="E275" s="29"/>
      <c r="F275" s="29"/>
      <c r="G275" s="29"/>
      <c r="H275" s="29"/>
      <c r="I275" s="29"/>
      <c r="J275" s="29"/>
      <c r="K275" s="29"/>
      <c r="L275" s="29"/>
      <c r="M275" s="29"/>
      <c r="N275" s="29"/>
    </row>
    <row r="276" spans="5:14">
      <c r="E276" s="29"/>
      <c r="F276" s="29"/>
      <c r="G276" s="29"/>
      <c r="H276" s="29"/>
      <c r="I276" s="29"/>
      <c r="J276" s="29"/>
      <c r="K276" s="29"/>
      <c r="L276" s="29"/>
      <c r="M276" s="29"/>
      <c r="N276" s="29"/>
    </row>
    <row r="277" spans="5:14">
      <c r="E277" s="29"/>
      <c r="F277" s="29"/>
      <c r="G277" s="29"/>
      <c r="H277" s="29"/>
      <c r="I277" s="29"/>
      <c r="J277" s="29"/>
      <c r="K277" s="29"/>
      <c r="L277" s="29"/>
      <c r="M277" s="29"/>
      <c r="N277" s="29"/>
    </row>
    <row r="278" spans="5:14">
      <c r="E278" s="29"/>
      <c r="F278" s="29"/>
      <c r="G278" s="29"/>
      <c r="H278" s="29"/>
      <c r="I278" s="29"/>
      <c r="J278" s="29"/>
      <c r="K278" s="29"/>
      <c r="L278" s="29"/>
      <c r="M278" s="29"/>
      <c r="N278" s="29"/>
    </row>
    <row r="279" spans="5:14">
      <c r="E279" s="29"/>
      <c r="F279" s="29"/>
      <c r="G279" s="29"/>
      <c r="H279" s="29"/>
      <c r="I279" s="29"/>
      <c r="J279" s="29"/>
      <c r="K279" s="29"/>
      <c r="L279" s="29"/>
      <c r="M279" s="29"/>
      <c r="N279" s="29"/>
    </row>
    <row r="280" spans="5:14">
      <c r="E280" s="29"/>
      <c r="F280" s="29"/>
      <c r="G280" s="29"/>
      <c r="H280" s="29"/>
      <c r="I280" s="29"/>
      <c r="J280" s="29"/>
      <c r="K280" s="29"/>
      <c r="L280" s="29"/>
      <c r="M280" s="29"/>
      <c r="N280" s="29"/>
    </row>
    <row r="281" spans="5:14"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5:14"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5:14"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5:14"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5:14"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5:14"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5:14"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5:14">
      <c r="E288" s="29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5:14">
      <c r="E289" s="29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5:14">
      <c r="E290" s="29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5:14">
      <c r="E291" s="29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5:14"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5:14">
      <c r="E293" s="29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5:14">
      <c r="E294" s="29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5:14"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5:14">
      <c r="E296" s="29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5:14">
      <c r="E297" s="29"/>
      <c r="F297" s="29"/>
      <c r="G297" s="29"/>
      <c r="H297" s="29"/>
      <c r="I297" s="29"/>
      <c r="J297" s="29"/>
      <c r="K297" s="29"/>
      <c r="L297" s="29"/>
      <c r="M297" s="29"/>
      <c r="N297" s="29"/>
    </row>
    <row r="298" spans="5:14">
      <c r="E298" s="29"/>
      <c r="F298" s="29"/>
      <c r="G298" s="29"/>
      <c r="H298" s="29"/>
      <c r="I298" s="29"/>
      <c r="J298" s="29"/>
      <c r="K298" s="29"/>
      <c r="L298" s="29"/>
      <c r="M298" s="29"/>
      <c r="N298" s="29"/>
    </row>
    <row r="299" spans="5:14">
      <c r="E299" s="29"/>
      <c r="F299" s="29"/>
      <c r="G299" s="29"/>
      <c r="H299" s="29"/>
      <c r="I299" s="29"/>
      <c r="J299" s="29"/>
      <c r="K299" s="29"/>
      <c r="L299" s="29"/>
      <c r="M299" s="29"/>
      <c r="N299" s="29"/>
    </row>
    <row r="300" spans="5:14"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5:14"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5:14"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5:14"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5:14"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5:14"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5:14"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5:14">
      <c r="E307" s="29"/>
      <c r="F307" s="29"/>
      <c r="G307" s="29"/>
      <c r="H307" s="29"/>
      <c r="I307" s="29"/>
      <c r="J307" s="29"/>
      <c r="K307" s="29"/>
      <c r="L307" s="29"/>
      <c r="M307" s="29"/>
      <c r="N307" s="29"/>
    </row>
    <row r="308" spans="5:14">
      <c r="E308" s="29"/>
      <c r="F308" s="29"/>
      <c r="G308" s="29"/>
      <c r="H308" s="29"/>
      <c r="I308" s="29"/>
      <c r="J308" s="29"/>
      <c r="K308" s="29"/>
      <c r="L308" s="29"/>
      <c r="M308" s="29"/>
      <c r="N308" s="29"/>
    </row>
    <row r="309" spans="5:14">
      <c r="E309" s="29"/>
      <c r="F309" s="29"/>
      <c r="G309" s="29"/>
      <c r="H309" s="29"/>
      <c r="I309" s="29"/>
      <c r="J309" s="29"/>
      <c r="K309" s="29"/>
      <c r="L309" s="29"/>
      <c r="M309" s="29"/>
      <c r="N309" s="29"/>
    </row>
    <row r="310" spans="5:14">
      <c r="E310" s="29"/>
      <c r="F310" s="29"/>
      <c r="G310" s="29"/>
      <c r="H310" s="29"/>
      <c r="I310" s="29"/>
      <c r="J310" s="29"/>
      <c r="K310" s="29"/>
      <c r="L310" s="29"/>
      <c r="M310" s="29"/>
      <c r="N310" s="29"/>
    </row>
    <row r="311" spans="5:14"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spans="5:14">
      <c r="E312" s="29"/>
      <c r="F312" s="29"/>
      <c r="G312" s="29"/>
      <c r="H312" s="29"/>
      <c r="I312" s="29"/>
      <c r="J312" s="29"/>
      <c r="K312" s="29"/>
      <c r="L312" s="29"/>
      <c r="M312" s="29"/>
      <c r="N312" s="29"/>
    </row>
    <row r="313" spans="5:14">
      <c r="E313" s="29"/>
      <c r="F313" s="29"/>
      <c r="G313" s="29"/>
      <c r="H313" s="29"/>
      <c r="I313" s="29"/>
      <c r="J313" s="29"/>
      <c r="K313" s="29"/>
      <c r="L313" s="29"/>
      <c r="M313" s="29"/>
      <c r="N313" s="29"/>
    </row>
    <row r="314" spans="5:14">
      <c r="E314" s="29"/>
      <c r="F314" s="29"/>
      <c r="G314" s="29"/>
      <c r="H314" s="29"/>
      <c r="I314" s="29"/>
      <c r="J314" s="29"/>
      <c r="K314" s="29"/>
      <c r="L314" s="29"/>
      <c r="M314" s="29"/>
      <c r="N314" s="29"/>
    </row>
    <row r="315" spans="5:14">
      <c r="E315" s="29"/>
      <c r="F315" s="29"/>
      <c r="G315" s="29"/>
      <c r="H315" s="29"/>
      <c r="I315" s="29"/>
      <c r="J315" s="29"/>
      <c r="K315" s="29"/>
      <c r="L315" s="29"/>
      <c r="M315" s="29"/>
      <c r="N315" s="29"/>
    </row>
    <row r="316" spans="5:14">
      <c r="E316" s="29"/>
      <c r="F316" s="29"/>
      <c r="G316" s="29"/>
      <c r="H316" s="29"/>
      <c r="I316" s="29"/>
      <c r="J316" s="29"/>
      <c r="K316" s="29"/>
      <c r="L316" s="29"/>
      <c r="M316" s="29"/>
      <c r="N316" s="29"/>
    </row>
    <row r="317" spans="5:14">
      <c r="E317" s="29"/>
      <c r="F317" s="29"/>
      <c r="G317" s="29"/>
      <c r="H317" s="29"/>
      <c r="I317" s="29"/>
      <c r="J317" s="29"/>
      <c r="K317" s="29"/>
      <c r="L317" s="29"/>
      <c r="M317" s="29"/>
      <c r="N317" s="29"/>
    </row>
    <row r="318" spans="5:14">
      <c r="E318" s="29"/>
      <c r="F318" s="29"/>
      <c r="G318" s="29"/>
      <c r="H318" s="29"/>
      <c r="I318" s="29"/>
      <c r="J318" s="29"/>
      <c r="K318" s="29"/>
      <c r="L318" s="29"/>
      <c r="M318" s="29"/>
      <c r="N318" s="29"/>
    </row>
    <row r="319" spans="5:14"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5:14"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5:14"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5:14"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5:14"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5:14"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5:14"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5:14">
      <c r="E326" s="29"/>
      <c r="F326" s="29"/>
      <c r="G326" s="29"/>
      <c r="H326" s="29"/>
      <c r="I326" s="29"/>
      <c r="J326" s="29"/>
      <c r="K326" s="29"/>
      <c r="L326" s="29"/>
      <c r="M326" s="29"/>
      <c r="N326" s="29"/>
    </row>
    <row r="327" spans="5:14">
      <c r="E327" s="29"/>
      <c r="F327" s="29"/>
      <c r="G327" s="29"/>
      <c r="H327" s="29"/>
      <c r="I327" s="29"/>
      <c r="J327" s="29"/>
      <c r="K327" s="29"/>
      <c r="L327" s="29"/>
      <c r="M327" s="29"/>
      <c r="N327" s="29"/>
    </row>
    <row r="328" spans="5:14">
      <c r="E328" s="29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5:14">
      <c r="E329" s="29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5:14"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5:14"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5:14"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5:14"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5:14"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5:14"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5:14">
      <c r="E336" s="29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5:14">
      <c r="E337" s="29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5:14"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5:14"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5:14"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5:14"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5:14"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5:14"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5:14"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5:14">
      <c r="E345" s="29"/>
      <c r="F345" s="29"/>
      <c r="G345" s="29"/>
      <c r="H345" s="29"/>
      <c r="I345" s="29"/>
      <c r="J345" s="29"/>
      <c r="K345" s="29"/>
      <c r="L345" s="29"/>
      <c r="M345" s="29"/>
      <c r="N345" s="29"/>
    </row>
    <row r="346" spans="5:14">
      <c r="E346" s="29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5:14">
      <c r="E347" s="29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5:14">
      <c r="E348" s="29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5:14"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5:14">
      <c r="E350" s="29"/>
      <c r="F350" s="29"/>
      <c r="G350" s="29"/>
      <c r="H350" s="29"/>
      <c r="I350" s="29"/>
      <c r="J350" s="29"/>
      <c r="K350" s="29"/>
      <c r="L350" s="29"/>
      <c r="M350" s="29"/>
      <c r="N350" s="29"/>
    </row>
    <row r="351" spans="5:14">
      <c r="E351" s="29"/>
      <c r="F351" s="29"/>
      <c r="G351" s="29"/>
      <c r="H351" s="29"/>
      <c r="I351" s="29"/>
      <c r="J351" s="29"/>
      <c r="K351" s="29"/>
      <c r="L351" s="29"/>
      <c r="M351" s="29"/>
      <c r="N351" s="29"/>
    </row>
    <row r="352" spans="5:14">
      <c r="E352" s="29"/>
      <c r="F352" s="29"/>
      <c r="G352" s="29"/>
      <c r="H352" s="29"/>
      <c r="I352" s="29"/>
      <c r="J352" s="29"/>
      <c r="K352" s="29"/>
      <c r="L352" s="29"/>
      <c r="M352" s="29"/>
      <c r="N352" s="29"/>
    </row>
    <row r="353" spans="5:14">
      <c r="E353" s="29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5:14">
      <c r="E354" s="29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5:14">
      <c r="E355" s="29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5:14">
      <c r="E356" s="29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5:14"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5:14"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5:14"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5:14"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5:14"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5:14"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5:14"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5:14">
      <c r="E364" s="29"/>
      <c r="F364" s="29"/>
      <c r="G364" s="29"/>
      <c r="H364" s="29"/>
      <c r="I364" s="29"/>
      <c r="J364" s="29"/>
      <c r="K364" s="29"/>
      <c r="L364" s="29"/>
      <c r="M364" s="29"/>
      <c r="N364" s="29"/>
    </row>
    <row r="365" spans="5:14">
      <c r="E365" s="29"/>
      <c r="F365" s="29"/>
      <c r="G365" s="29"/>
      <c r="H365" s="29"/>
      <c r="I365" s="29"/>
      <c r="J365" s="29"/>
      <c r="K365" s="29"/>
      <c r="L365" s="29"/>
      <c r="M365" s="29"/>
      <c r="N365" s="29"/>
    </row>
    <row r="366" spans="5:14">
      <c r="E366" s="29"/>
      <c r="F366" s="29"/>
      <c r="G366" s="29"/>
      <c r="H366" s="29"/>
      <c r="I366" s="29"/>
      <c r="J366" s="29"/>
      <c r="K366" s="29"/>
      <c r="L366" s="29"/>
      <c r="M366" s="29"/>
      <c r="N366" s="29"/>
    </row>
    <row r="367" spans="5:14">
      <c r="E367" s="29"/>
      <c r="F367" s="29"/>
      <c r="G367" s="29"/>
      <c r="H367" s="29"/>
      <c r="I367" s="29"/>
      <c r="J367" s="29"/>
      <c r="K367" s="29"/>
      <c r="L367" s="29"/>
      <c r="M367" s="29"/>
      <c r="N367" s="29"/>
    </row>
    <row r="368" spans="5:14"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spans="5:14">
      <c r="E369" s="29"/>
      <c r="F369" s="29"/>
      <c r="G369" s="29"/>
      <c r="H369" s="29"/>
      <c r="I369" s="29"/>
      <c r="J369" s="29"/>
      <c r="K369" s="29"/>
      <c r="L369" s="29"/>
      <c r="M369" s="29"/>
      <c r="N369" s="29"/>
    </row>
    <row r="370" spans="5:14">
      <c r="E370" s="29"/>
      <c r="F370" s="29"/>
      <c r="G370" s="29"/>
      <c r="H370" s="29"/>
      <c r="I370" s="29"/>
      <c r="J370" s="29"/>
      <c r="K370" s="29"/>
      <c r="L370" s="29"/>
      <c r="M370" s="29"/>
      <c r="N370" s="29"/>
    </row>
    <row r="371" spans="5:14">
      <c r="E371" s="29"/>
      <c r="F371" s="29"/>
      <c r="G371" s="29"/>
      <c r="H371" s="29"/>
      <c r="I371" s="29"/>
      <c r="J371" s="29"/>
      <c r="K371" s="29"/>
      <c r="L371" s="29"/>
      <c r="M371" s="29"/>
      <c r="N371" s="29"/>
    </row>
    <row r="372" spans="5:14">
      <c r="E372" s="29"/>
      <c r="F372" s="29"/>
      <c r="G372" s="29"/>
      <c r="H372" s="29"/>
      <c r="I372" s="29"/>
      <c r="J372" s="29"/>
      <c r="K372" s="29"/>
      <c r="L372" s="29"/>
      <c r="M372" s="29"/>
      <c r="N372" s="29"/>
    </row>
    <row r="373" spans="5:14">
      <c r="E373" s="29"/>
      <c r="F373" s="29"/>
      <c r="G373" s="29"/>
      <c r="H373" s="29"/>
      <c r="I373" s="29"/>
      <c r="J373" s="29"/>
      <c r="K373" s="29"/>
      <c r="L373" s="29"/>
      <c r="M373" s="29"/>
      <c r="N373" s="29"/>
    </row>
    <row r="374" spans="5:14">
      <c r="E374" s="29"/>
      <c r="F374" s="29"/>
      <c r="G374" s="29"/>
      <c r="H374" s="29"/>
      <c r="I374" s="29"/>
      <c r="J374" s="29"/>
      <c r="K374" s="29"/>
      <c r="L374" s="29"/>
      <c r="M374" s="29"/>
      <c r="N374" s="29"/>
    </row>
    <row r="375" spans="5:14">
      <c r="E375" s="29"/>
      <c r="F375" s="29"/>
      <c r="G375" s="29"/>
      <c r="H375" s="29"/>
      <c r="I375" s="29"/>
      <c r="J375" s="29"/>
      <c r="K375" s="29"/>
      <c r="L375" s="29"/>
      <c r="M375" s="29"/>
      <c r="N375" s="29"/>
    </row>
    <row r="376" spans="5:14">
      <c r="E376" s="29"/>
      <c r="F376" s="29"/>
      <c r="G376" s="29"/>
      <c r="H376" s="29"/>
      <c r="I376" s="29"/>
      <c r="J376" s="29"/>
      <c r="K376" s="29"/>
      <c r="L376" s="29"/>
      <c r="M376" s="29"/>
      <c r="N376" s="29"/>
    </row>
    <row r="377" spans="5:14"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5:14"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5:14"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5:14"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5:14"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5:14"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5:14"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5:14">
      <c r="E384" s="29"/>
      <c r="F384" s="29"/>
      <c r="G384" s="29"/>
      <c r="H384" s="29"/>
      <c r="I384" s="29"/>
      <c r="J384" s="29"/>
      <c r="K384" s="29"/>
      <c r="L384" s="29"/>
      <c r="M384" s="29"/>
      <c r="N384" s="29"/>
    </row>
    <row r="385" spans="5:14">
      <c r="E385" s="29"/>
      <c r="F385" s="29"/>
      <c r="G385" s="29"/>
      <c r="H385" s="29"/>
      <c r="I385" s="29"/>
      <c r="J385" s="29"/>
      <c r="K385" s="29"/>
      <c r="L385" s="29"/>
      <c r="M385" s="29"/>
      <c r="N385" s="29"/>
    </row>
    <row r="386" spans="5:14">
      <c r="E386" s="29"/>
      <c r="F386" s="29"/>
      <c r="G386" s="29"/>
      <c r="H386" s="29"/>
      <c r="I386" s="29"/>
      <c r="J386" s="29"/>
      <c r="K386" s="29"/>
      <c r="L386" s="29"/>
      <c r="M386" s="29"/>
      <c r="N386" s="29"/>
    </row>
    <row r="387" spans="5:14">
      <c r="E387" s="29"/>
      <c r="F387" s="29"/>
      <c r="G387" s="29"/>
      <c r="H387" s="29"/>
      <c r="I387" s="29"/>
      <c r="J387" s="29"/>
      <c r="K387" s="29"/>
      <c r="L387" s="29"/>
      <c r="M387" s="29"/>
      <c r="N387" s="29"/>
    </row>
    <row r="388" spans="5:14"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spans="5:14">
      <c r="E389" s="29"/>
      <c r="F389" s="29"/>
      <c r="G389" s="29"/>
      <c r="H389" s="29"/>
      <c r="I389" s="29"/>
      <c r="J389" s="29"/>
      <c r="K389" s="29"/>
      <c r="L389" s="29"/>
      <c r="M389" s="29"/>
      <c r="N389" s="29"/>
    </row>
    <row r="390" spans="5:14">
      <c r="E390" s="29"/>
      <c r="F390" s="29"/>
      <c r="G390" s="29"/>
      <c r="H390" s="29"/>
      <c r="I390" s="29"/>
      <c r="J390" s="29"/>
      <c r="K390" s="29"/>
      <c r="L390" s="29"/>
      <c r="M390" s="29"/>
      <c r="N390" s="29"/>
    </row>
    <row r="391" spans="5:14">
      <c r="E391" s="29"/>
      <c r="F391" s="29"/>
      <c r="G391" s="29"/>
      <c r="H391" s="29"/>
      <c r="I391" s="29"/>
      <c r="J391" s="29"/>
      <c r="K391" s="29"/>
      <c r="L391" s="29"/>
      <c r="M391" s="29"/>
      <c r="N391" s="29"/>
    </row>
    <row r="392" spans="5:14">
      <c r="E392" s="29"/>
      <c r="F392" s="29"/>
      <c r="G392" s="29"/>
      <c r="H392" s="29"/>
      <c r="I392" s="29"/>
      <c r="J392" s="29"/>
      <c r="K392" s="29"/>
      <c r="L392" s="29"/>
      <c r="M392" s="29"/>
      <c r="N392" s="29"/>
    </row>
    <row r="393" spans="5:14">
      <c r="E393" s="29"/>
      <c r="F393" s="29"/>
      <c r="G393" s="29"/>
      <c r="H393" s="29"/>
      <c r="I393" s="29"/>
      <c r="J393" s="29"/>
      <c r="K393" s="29"/>
      <c r="L393" s="29"/>
      <c r="M393" s="29"/>
      <c r="N393" s="29"/>
    </row>
    <row r="394" spans="5:14">
      <c r="E394" s="29"/>
      <c r="F394" s="29"/>
      <c r="G394" s="29"/>
      <c r="H394" s="29"/>
      <c r="I394" s="29"/>
      <c r="J394" s="29"/>
      <c r="K394" s="29"/>
      <c r="L394" s="29"/>
      <c r="M394" s="29"/>
      <c r="N394" s="29"/>
    </row>
    <row r="395" spans="5:14">
      <c r="E395" s="29"/>
      <c r="F395" s="29"/>
      <c r="G395" s="29"/>
      <c r="H395" s="29"/>
      <c r="I395" s="29"/>
      <c r="J395" s="29"/>
      <c r="K395" s="29"/>
      <c r="L395" s="29"/>
      <c r="M395" s="29"/>
      <c r="N395" s="29"/>
    </row>
    <row r="396" spans="5:14"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5:14"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5:14"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5:14"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5:14"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5:14"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5:14"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5:14">
      <c r="E403" s="29"/>
      <c r="F403" s="29"/>
      <c r="G403" s="29"/>
      <c r="H403" s="29"/>
      <c r="I403" s="29"/>
      <c r="J403" s="29"/>
      <c r="K403" s="29"/>
      <c r="L403" s="29"/>
      <c r="M403" s="29"/>
      <c r="N403" s="29"/>
    </row>
    <row r="404" spans="5:14">
      <c r="E404" s="29"/>
      <c r="F404" s="29"/>
      <c r="G404" s="29"/>
      <c r="H404" s="29"/>
      <c r="I404" s="29"/>
      <c r="J404" s="29"/>
      <c r="K404" s="29"/>
      <c r="L404" s="29"/>
      <c r="M404" s="29"/>
      <c r="N404" s="29"/>
    </row>
    <row r="405" spans="5:14">
      <c r="E405" s="29"/>
      <c r="F405" s="29"/>
      <c r="G405" s="29"/>
      <c r="H405" s="29"/>
      <c r="I405" s="29"/>
      <c r="J405" s="29"/>
      <c r="K405" s="29"/>
      <c r="L405" s="29"/>
      <c r="M405" s="29"/>
      <c r="N405" s="29"/>
    </row>
    <row r="406" spans="5:14">
      <c r="E406" s="29"/>
      <c r="F406" s="29"/>
      <c r="G406" s="29"/>
      <c r="H406" s="29"/>
      <c r="I406" s="29"/>
      <c r="J406" s="29"/>
      <c r="K406" s="29"/>
      <c r="L406" s="29"/>
      <c r="M406" s="29"/>
      <c r="N406" s="29"/>
    </row>
    <row r="407" spans="5:14"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spans="5:14">
      <c r="E408" s="29"/>
      <c r="F408" s="29"/>
      <c r="G408" s="29"/>
      <c r="H408" s="29"/>
      <c r="I408" s="29"/>
      <c r="J408" s="29"/>
      <c r="K408" s="29"/>
      <c r="L408" s="29"/>
      <c r="M408" s="29"/>
      <c r="N408" s="29"/>
    </row>
    <row r="409" spans="5:14">
      <c r="E409" s="29"/>
      <c r="F409" s="29"/>
      <c r="G409" s="29"/>
      <c r="H409" s="29"/>
      <c r="I409" s="29"/>
      <c r="J409" s="29"/>
      <c r="K409" s="29"/>
      <c r="L409" s="29"/>
      <c r="M409" s="29"/>
      <c r="N409" s="29"/>
    </row>
    <row r="410" spans="5:14">
      <c r="E410" s="29"/>
      <c r="F410" s="29"/>
      <c r="G410" s="29"/>
      <c r="H410" s="29"/>
      <c r="I410" s="29"/>
      <c r="J410" s="29"/>
      <c r="K410" s="29"/>
      <c r="L410" s="29"/>
      <c r="M410" s="29"/>
      <c r="N410" s="29"/>
    </row>
    <row r="411" spans="5:14">
      <c r="E411" s="29"/>
      <c r="F411" s="29"/>
      <c r="G411" s="29"/>
      <c r="H411" s="29"/>
      <c r="I411" s="29"/>
      <c r="J411" s="29"/>
      <c r="K411" s="29"/>
      <c r="L411" s="29"/>
      <c r="M411" s="29"/>
      <c r="N411" s="29"/>
    </row>
    <row r="412" spans="5:14">
      <c r="E412" s="29"/>
      <c r="F412" s="29"/>
      <c r="G412" s="29"/>
      <c r="H412" s="29"/>
      <c r="I412" s="29"/>
      <c r="J412" s="29"/>
      <c r="K412" s="29"/>
      <c r="L412" s="29"/>
      <c r="M412" s="29"/>
      <c r="N412" s="29"/>
    </row>
    <row r="413" spans="5:14">
      <c r="E413" s="29"/>
      <c r="F413" s="29"/>
      <c r="G413" s="29"/>
      <c r="H413" s="29"/>
      <c r="I413" s="29"/>
      <c r="J413" s="29"/>
      <c r="K413" s="29"/>
      <c r="L413" s="29"/>
      <c r="M413" s="29"/>
      <c r="N413" s="29"/>
    </row>
    <row r="414" spans="5:14">
      <c r="E414" s="29"/>
      <c r="F414" s="29"/>
      <c r="G414" s="29"/>
      <c r="H414" s="29"/>
      <c r="I414" s="29"/>
      <c r="J414" s="29"/>
      <c r="K414" s="29"/>
      <c r="L414" s="29"/>
      <c r="M414" s="29"/>
      <c r="N414" s="29"/>
    </row>
    <row r="415" spans="5:14"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5:14"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5:14"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5:14"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5:14"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5:14"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5:14"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5:14">
      <c r="E422" s="29"/>
      <c r="F422" s="29"/>
      <c r="G422" s="29"/>
      <c r="H422" s="29"/>
      <c r="I422" s="29"/>
      <c r="J422" s="29"/>
      <c r="K422" s="29"/>
      <c r="L422" s="29"/>
      <c r="M422" s="29"/>
      <c r="N422" s="29"/>
    </row>
    <row r="423" spans="5:14">
      <c r="E423" s="29"/>
      <c r="F423" s="29"/>
      <c r="G423" s="29"/>
      <c r="H423" s="29"/>
      <c r="I423" s="29"/>
      <c r="J423" s="29"/>
      <c r="K423" s="29"/>
      <c r="L423" s="29"/>
      <c r="M423" s="29"/>
      <c r="N423" s="29"/>
    </row>
    <row r="424" spans="5:14">
      <c r="E424" s="29"/>
      <c r="F424" s="29"/>
      <c r="G424" s="29"/>
      <c r="H424" s="29"/>
      <c r="I424" s="29"/>
      <c r="J424" s="29"/>
      <c r="K424" s="29"/>
      <c r="L424" s="29"/>
      <c r="M424" s="29"/>
      <c r="N424" s="29"/>
    </row>
    <row r="425" spans="5:14">
      <c r="E425" s="29"/>
      <c r="F425" s="29"/>
      <c r="G425" s="29"/>
      <c r="H425" s="29"/>
      <c r="I425" s="29"/>
      <c r="J425" s="29"/>
      <c r="K425" s="29"/>
      <c r="L425" s="29"/>
      <c r="M425" s="29"/>
      <c r="N425" s="29"/>
    </row>
    <row r="426" spans="5:14"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spans="5:14">
      <c r="E427" s="29"/>
      <c r="F427" s="29"/>
      <c r="G427" s="29"/>
      <c r="H427" s="29"/>
      <c r="I427" s="29"/>
      <c r="J427" s="29"/>
      <c r="K427" s="29"/>
      <c r="L427" s="29"/>
      <c r="M427" s="29"/>
      <c r="N427" s="29"/>
    </row>
    <row r="428" spans="5:14">
      <c r="E428" s="29"/>
      <c r="F428" s="29"/>
      <c r="G428" s="29"/>
      <c r="H428" s="29"/>
      <c r="I428" s="29"/>
      <c r="J428" s="29"/>
      <c r="K428" s="29"/>
      <c r="L428" s="29"/>
      <c r="M428" s="29"/>
      <c r="N428" s="29"/>
    </row>
    <row r="429" spans="5:14">
      <c r="E429" s="29"/>
      <c r="F429" s="29"/>
      <c r="G429" s="29"/>
      <c r="H429" s="29"/>
      <c r="I429" s="29"/>
      <c r="J429" s="29"/>
      <c r="K429" s="29"/>
      <c r="L429" s="29"/>
      <c r="M429" s="29"/>
      <c r="N429" s="29"/>
    </row>
    <row r="430" spans="5:14">
      <c r="E430" s="29"/>
      <c r="F430" s="29"/>
      <c r="G430" s="29"/>
      <c r="H430" s="29"/>
      <c r="I430" s="29"/>
      <c r="J430" s="29"/>
      <c r="K430" s="29"/>
      <c r="L430" s="29"/>
      <c r="M430" s="29"/>
      <c r="N430" s="29"/>
    </row>
    <row r="431" spans="5:14">
      <c r="E431" s="29"/>
      <c r="F431" s="29"/>
      <c r="G431" s="29"/>
      <c r="H431" s="29"/>
      <c r="I431" s="29"/>
      <c r="J431" s="29"/>
      <c r="K431" s="29"/>
      <c r="L431" s="29"/>
      <c r="M431" s="29"/>
      <c r="N431" s="29"/>
    </row>
    <row r="432" spans="5:14">
      <c r="E432" s="29"/>
      <c r="F432" s="29"/>
      <c r="G432" s="29"/>
      <c r="H432" s="29"/>
      <c r="I432" s="29"/>
      <c r="J432" s="29"/>
      <c r="K432" s="29"/>
      <c r="L432" s="29"/>
      <c r="M432" s="29"/>
      <c r="N432" s="29"/>
    </row>
    <row r="433" spans="5:14">
      <c r="E433" s="29"/>
      <c r="F433" s="29"/>
      <c r="G433" s="29"/>
      <c r="H433" s="29"/>
      <c r="I433" s="29"/>
      <c r="J433" s="29"/>
      <c r="K433" s="29"/>
      <c r="L433" s="29"/>
      <c r="M433" s="29"/>
      <c r="N433" s="29"/>
    </row>
    <row r="434" spans="5:14"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5:14"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5:14"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5:14"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5:14"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5:14"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5:14"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5:14">
      <c r="E441" s="29"/>
      <c r="F441" s="29"/>
      <c r="G441" s="29"/>
      <c r="H441" s="29"/>
      <c r="I441" s="29"/>
      <c r="J441" s="29"/>
      <c r="K441" s="29"/>
      <c r="L441" s="29"/>
      <c r="M441" s="29"/>
      <c r="N441" s="29"/>
    </row>
    <row r="442" spans="5:14">
      <c r="E442" s="29"/>
      <c r="F442" s="29"/>
      <c r="G442" s="29"/>
      <c r="H442" s="29"/>
      <c r="I442" s="29"/>
      <c r="J442" s="29"/>
      <c r="K442" s="29"/>
      <c r="L442" s="29"/>
      <c r="M442" s="29"/>
      <c r="N442" s="29"/>
    </row>
    <row r="443" spans="5:14">
      <c r="E443" s="29"/>
      <c r="F443" s="29"/>
      <c r="G443" s="29"/>
      <c r="H443" s="29"/>
      <c r="I443" s="29"/>
      <c r="J443" s="29"/>
      <c r="K443" s="29"/>
      <c r="L443" s="29"/>
      <c r="M443" s="29"/>
      <c r="N443" s="29"/>
    </row>
    <row r="444" spans="5:14">
      <c r="E444" s="29"/>
      <c r="F444" s="29"/>
      <c r="G444" s="29"/>
      <c r="H444" s="29"/>
      <c r="I444" s="29"/>
      <c r="J444" s="29"/>
      <c r="K444" s="29"/>
      <c r="L444" s="29"/>
      <c r="M444" s="29"/>
      <c r="N444" s="29"/>
    </row>
    <row r="445" spans="5:14"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spans="5:14">
      <c r="E446" s="29"/>
      <c r="F446" s="29"/>
      <c r="G446" s="29"/>
      <c r="H446" s="29"/>
      <c r="I446" s="29"/>
      <c r="J446" s="29"/>
      <c r="K446" s="29"/>
      <c r="L446" s="29"/>
      <c r="M446" s="29"/>
      <c r="N446" s="29"/>
    </row>
    <row r="447" spans="5:14">
      <c r="E447" s="29"/>
      <c r="F447" s="29"/>
      <c r="G447" s="29"/>
      <c r="H447" s="29"/>
      <c r="I447" s="29"/>
      <c r="J447" s="29"/>
      <c r="K447" s="29"/>
      <c r="L447" s="29"/>
      <c r="M447" s="29"/>
      <c r="N447" s="29"/>
    </row>
    <row r="448" spans="5:14">
      <c r="E448" s="29"/>
      <c r="F448" s="29"/>
      <c r="G448" s="29"/>
      <c r="H448" s="29"/>
      <c r="I448" s="29"/>
      <c r="J448" s="29"/>
      <c r="K448" s="29"/>
      <c r="L448" s="29"/>
      <c r="M448" s="29"/>
      <c r="N448" s="29"/>
    </row>
    <row r="449" spans="5:14">
      <c r="E449" s="29"/>
      <c r="F449" s="29"/>
      <c r="G449" s="29"/>
      <c r="H449" s="29"/>
      <c r="I449" s="29"/>
      <c r="J449" s="29"/>
      <c r="K449" s="29"/>
      <c r="L449" s="29"/>
      <c r="M449" s="29"/>
      <c r="N449" s="29"/>
    </row>
    <row r="450" spans="5:14">
      <c r="E450" s="29"/>
      <c r="F450" s="29"/>
      <c r="G450" s="29"/>
      <c r="H450" s="29"/>
      <c r="I450" s="29"/>
      <c r="J450" s="29"/>
      <c r="K450" s="29"/>
      <c r="L450" s="29"/>
      <c r="M450" s="29"/>
      <c r="N450" s="29"/>
    </row>
    <row r="451" spans="5:14">
      <c r="E451" s="29"/>
      <c r="F451" s="29"/>
      <c r="G451" s="29"/>
      <c r="H451" s="29"/>
      <c r="I451" s="29"/>
      <c r="J451" s="29"/>
      <c r="K451" s="29"/>
      <c r="L451" s="29"/>
      <c r="M451" s="29"/>
      <c r="N451" s="29"/>
    </row>
    <row r="452" spans="5:14">
      <c r="E452" s="29"/>
      <c r="F452" s="29"/>
      <c r="G452" s="29"/>
      <c r="H452" s="29"/>
      <c r="I452" s="29"/>
      <c r="J452" s="29"/>
      <c r="K452" s="29"/>
      <c r="L452" s="29"/>
      <c r="M452" s="29"/>
      <c r="N452" s="29"/>
    </row>
    <row r="453" spans="5:14"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5:14"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5:14"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5:14"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5:14"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5:14"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5:14"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5:14">
      <c r="E460" s="29"/>
      <c r="F460" s="29"/>
      <c r="G460" s="29"/>
      <c r="H460" s="29"/>
      <c r="I460" s="29"/>
      <c r="J460" s="29"/>
      <c r="K460" s="29"/>
      <c r="L460" s="29"/>
      <c r="M460" s="29"/>
      <c r="N460" s="29"/>
    </row>
    <row r="461" spans="5:14">
      <c r="E461" s="29"/>
      <c r="F461" s="29"/>
      <c r="G461" s="29"/>
      <c r="H461" s="29"/>
      <c r="I461" s="29"/>
      <c r="J461" s="29"/>
      <c r="K461" s="29"/>
      <c r="L461" s="29"/>
      <c r="M461" s="29"/>
      <c r="N461" s="29"/>
    </row>
    <row r="462" spans="5:14">
      <c r="E462" s="29"/>
      <c r="F462" s="29"/>
      <c r="G462" s="29"/>
      <c r="H462" s="29"/>
      <c r="I462" s="29"/>
      <c r="J462" s="29"/>
      <c r="K462" s="29"/>
      <c r="L462" s="29"/>
      <c r="M462" s="29"/>
      <c r="N462" s="29"/>
    </row>
    <row r="463" spans="5:14">
      <c r="E463" s="29"/>
      <c r="F463" s="29"/>
      <c r="G463" s="29"/>
      <c r="H463" s="29"/>
      <c r="I463" s="29"/>
      <c r="J463" s="29"/>
      <c r="K463" s="29"/>
      <c r="L463" s="29"/>
      <c r="M463" s="29"/>
      <c r="N463" s="29"/>
    </row>
    <row r="464" spans="5:14"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spans="5:14">
      <c r="E465" s="29"/>
      <c r="F465" s="29"/>
      <c r="G465" s="29"/>
      <c r="H465" s="29"/>
      <c r="I465" s="29"/>
      <c r="J465" s="29"/>
      <c r="K465" s="29"/>
      <c r="L465" s="29"/>
      <c r="M465" s="29"/>
      <c r="N465" s="29"/>
    </row>
    <row r="466" spans="5:14">
      <c r="E466" s="29"/>
      <c r="F466" s="29"/>
      <c r="G466" s="29"/>
      <c r="H466" s="29"/>
      <c r="I466" s="29"/>
      <c r="J466" s="29"/>
      <c r="K466" s="29"/>
      <c r="L466" s="29"/>
      <c r="M466" s="29"/>
      <c r="N466" s="29"/>
    </row>
    <row r="467" spans="5:14">
      <c r="E467" s="29"/>
      <c r="F467" s="29"/>
      <c r="G467" s="29"/>
      <c r="H467" s="29"/>
      <c r="I467" s="29"/>
      <c r="J467" s="29"/>
      <c r="K467" s="29"/>
      <c r="L467" s="29"/>
      <c r="M467" s="29"/>
      <c r="N467" s="29"/>
    </row>
    <row r="468" spans="5:14">
      <c r="E468" s="29"/>
      <c r="F468" s="29"/>
      <c r="G468" s="29"/>
      <c r="H468" s="29"/>
      <c r="I468" s="29"/>
      <c r="J468" s="29"/>
      <c r="K468" s="29"/>
      <c r="L468" s="29"/>
      <c r="M468" s="29"/>
      <c r="N468" s="29"/>
    </row>
    <row r="469" spans="5:14">
      <c r="E469" s="29"/>
      <c r="F469" s="29"/>
      <c r="G469" s="29"/>
      <c r="H469" s="29"/>
      <c r="I469" s="29"/>
      <c r="J469" s="29"/>
      <c r="K469" s="29"/>
      <c r="L469" s="29"/>
      <c r="M469" s="29"/>
      <c r="N469" s="29"/>
    </row>
    <row r="470" spans="5:14">
      <c r="E470" s="29"/>
      <c r="F470" s="29"/>
      <c r="G470" s="29"/>
      <c r="H470" s="29"/>
      <c r="I470" s="29"/>
      <c r="J470" s="29"/>
      <c r="K470" s="29"/>
      <c r="L470" s="29"/>
      <c r="M470" s="29"/>
      <c r="N470" s="29"/>
    </row>
    <row r="471" spans="5:14">
      <c r="E471" s="29"/>
      <c r="F471" s="29"/>
      <c r="G471" s="29"/>
      <c r="H471" s="29"/>
      <c r="I471" s="29"/>
      <c r="J471" s="29"/>
      <c r="K471" s="29"/>
      <c r="L471" s="29"/>
      <c r="M471" s="29"/>
      <c r="N471" s="29"/>
    </row>
    <row r="472" spans="5:14"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5:14"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5:14"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5:14"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5:14"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5:14"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5:14"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5:14">
      <c r="E479" s="29"/>
      <c r="F479" s="29"/>
      <c r="G479" s="29"/>
      <c r="H479" s="29"/>
      <c r="I479" s="29"/>
      <c r="J479" s="29"/>
      <c r="K479" s="29"/>
      <c r="L479" s="29"/>
      <c r="M479" s="29"/>
      <c r="N479" s="29"/>
    </row>
    <row r="480" spans="5:14">
      <c r="E480" s="29"/>
      <c r="F480" s="29"/>
      <c r="G480" s="29"/>
      <c r="H480" s="29"/>
      <c r="I480" s="29"/>
      <c r="J480" s="29"/>
      <c r="K480" s="29"/>
      <c r="L480" s="29"/>
      <c r="M480" s="29"/>
      <c r="N480" s="29"/>
    </row>
    <row r="481" spans="5:14">
      <c r="E481" s="29"/>
      <c r="F481" s="29"/>
      <c r="G481" s="29"/>
      <c r="H481" s="29"/>
      <c r="I481" s="29"/>
      <c r="J481" s="29"/>
      <c r="K481" s="29"/>
      <c r="L481" s="29"/>
      <c r="M481" s="29"/>
      <c r="N481" s="29"/>
    </row>
    <row r="482" spans="5:14">
      <c r="E482" s="29"/>
      <c r="F482" s="29"/>
      <c r="G482" s="29"/>
      <c r="H482" s="29"/>
      <c r="I482" s="29"/>
      <c r="J482" s="29"/>
      <c r="K482" s="29"/>
      <c r="L482" s="29"/>
      <c r="M482" s="29"/>
      <c r="N482" s="29"/>
    </row>
    <row r="483" spans="5:14"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spans="5:14">
      <c r="E484" s="29"/>
      <c r="F484" s="29"/>
      <c r="G484" s="29"/>
      <c r="H484" s="29"/>
      <c r="I484" s="29"/>
      <c r="J484" s="29"/>
      <c r="K484" s="29"/>
      <c r="L484" s="29"/>
      <c r="M484" s="29"/>
      <c r="N484" s="29"/>
    </row>
    <row r="485" spans="5:14">
      <c r="E485" s="29"/>
      <c r="F485" s="29"/>
      <c r="G485" s="29"/>
      <c r="H485" s="29"/>
      <c r="I485" s="29"/>
      <c r="J485" s="29"/>
      <c r="K485" s="29"/>
      <c r="L485" s="29"/>
      <c r="M485" s="29"/>
      <c r="N485" s="29"/>
    </row>
    <row r="486" spans="5:14">
      <c r="E486" s="29"/>
      <c r="F486" s="29"/>
      <c r="G486" s="29"/>
      <c r="H486" s="29"/>
      <c r="I486" s="29"/>
      <c r="J486" s="29"/>
      <c r="K486" s="29"/>
      <c r="L486" s="29"/>
      <c r="M486" s="29"/>
      <c r="N486" s="29"/>
    </row>
    <row r="487" spans="5:14">
      <c r="E487" s="29"/>
      <c r="F487" s="29"/>
      <c r="G487" s="29"/>
      <c r="H487" s="29"/>
      <c r="I487" s="29"/>
      <c r="J487" s="29"/>
      <c r="K487" s="29"/>
      <c r="L487" s="29"/>
      <c r="M487" s="29"/>
      <c r="N487" s="29"/>
    </row>
    <row r="488" spans="5:14">
      <c r="E488" s="29"/>
      <c r="F488" s="29"/>
      <c r="G488" s="29"/>
      <c r="H488" s="29"/>
      <c r="I488" s="29"/>
      <c r="J488" s="29"/>
      <c r="K488" s="29"/>
      <c r="L488" s="29"/>
      <c r="M488" s="29"/>
      <c r="N488" s="29"/>
    </row>
    <row r="489" spans="5:14">
      <c r="E489" s="29"/>
      <c r="F489" s="29"/>
      <c r="G489" s="29"/>
      <c r="H489" s="29"/>
      <c r="I489" s="29"/>
      <c r="J489" s="29"/>
      <c r="K489" s="29"/>
      <c r="L489" s="29"/>
      <c r="M489" s="29"/>
      <c r="N489" s="29"/>
    </row>
    <row r="490" spans="5:14">
      <c r="E490" s="29"/>
      <c r="F490" s="29"/>
      <c r="G490" s="29"/>
      <c r="H490" s="29"/>
      <c r="I490" s="29"/>
      <c r="J490" s="29"/>
      <c r="K490" s="29"/>
      <c r="L490" s="29"/>
      <c r="M490" s="29"/>
      <c r="N490" s="29"/>
    </row>
    <row r="491" spans="5:14">
      <c r="E491" s="29"/>
      <c r="F491" s="29"/>
      <c r="G491" s="29"/>
      <c r="H491" s="29"/>
      <c r="I491" s="29"/>
      <c r="J491" s="29"/>
      <c r="K491" s="29"/>
      <c r="L491" s="29"/>
      <c r="M491" s="29"/>
      <c r="N491" s="29"/>
    </row>
    <row r="492" spans="5:14"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5:14"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5:14"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5:14"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5:14"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5:14"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5:14"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5:14">
      <c r="E499" s="29"/>
      <c r="F499" s="29"/>
      <c r="G499" s="29"/>
      <c r="H499" s="29"/>
      <c r="I499" s="29"/>
      <c r="J499" s="29"/>
      <c r="K499" s="29"/>
      <c r="L499" s="29"/>
      <c r="M499" s="29"/>
      <c r="N499" s="29"/>
    </row>
    <row r="500" spans="5:14">
      <c r="E500" s="29"/>
      <c r="F500" s="29"/>
      <c r="G500" s="29"/>
      <c r="H500" s="29"/>
      <c r="I500" s="29"/>
      <c r="J500" s="29"/>
      <c r="K500" s="29"/>
      <c r="L500" s="29"/>
      <c r="M500" s="29"/>
      <c r="N500" s="29"/>
    </row>
    <row r="501" spans="5:14">
      <c r="E501" s="29"/>
      <c r="F501" s="29"/>
      <c r="G501" s="29"/>
      <c r="H501" s="29"/>
      <c r="I501" s="29"/>
      <c r="J501" s="29"/>
      <c r="K501" s="29"/>
      <c r="L501" s="29"/>
      <c r="M501" s="29"/>
      <c r="N501" s="29"/>
    </row>
    <row r="502" spans="5:14">
      <c r="E502" s="29"/>
      <c r="F502" s="29"/>
      <c r="G502" s="29"/>
      <c r="H502" s="29"/>
      <c r="I502" s="29"/>
      <c r="J502" s="29"/>
      <c r="K502" s="29"/>
      <c r="L502" s="29"/>
      <c r="M502" s="29"/>
      <c r="N502" s="29"/>
    </row>
    <row r="503" spans="5:14"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spans="5:14">
      <c r="E504" s="29"/>
      <c r="F504" s="29"/>
      <c r="G504" s="29"/>
      <c r="H504" s="29"/>
      <c r="I504" s="29"/>
      <c r="J504" s="29"/>
      <c r="K504" s="29"/>
      <c r="L504" s="29"/>
      <c r="M504" s="29"/>
      <c r="N504" s="29"/>
    </row>
    <row r="505" spans="5:14">
      <c r="E505" s="29"/>
      <c r="F505" s="29"/>
      <c r="G505" s="29"/>
      <c r="H505" s="29"/>
      <c r="I505" s="29"/>
      <c r="J505" s="29"/>
      <c r="K505" s="29"/>
      <c r="L505" s="29"/>
      <c r="M505" s="29"/>
      <c r="N505" s="29"/>
    </row>
    <row r="506" spans="5:14">
      <c r="E506" s="29"/>
      <c r="F506" s="29"/>
      <c r="G506" s="29"/>
      <c r="H506" s="29"/>
      <c r="I506" s="29"/>
      <c r="J506" s="29"/>
      <c r="K506" s="29"/>
      <c r="L506" s="29"/>
      <c r="M506" s="29"/>
      <c r="N506" s="29"/>
    </row>
    <row r="507" spans="5:14">
      <c r="E507" s="29"/>
      <c r="F507" s="29"/>
      <c r="G507" s="29"/>
      <c r="H507" s="29"/>
      <c r="I507" s="29"/>
      <c r="J507" s="29"/>
      <c r="K507" s="29"/>
      <c r="L507" s="29"/>
      <c r="M507" s="29"/>
      <c r="N507" s="29"/>
    </row>
    <row r="508" spans="5:14">
      <c r="E508" s="29"/>
      <c r="F508" s="29"/>
      <c r="G508" s="29"/>
      <c r="H508" s="29"/>
      <c r="I508" s="29"/>
      <c r="J508" s="29"/>
      <c r="K508" s="29"/>
      <c r="L508" s="29"/>
      <c r="M508" s="29"/>
      <c r="N508" s="29"/>
    </row>
    <row r="509" spans="5:14">
      <c r="E509" s="29"/>
      <c r="F509" s="29"/>
      <c r="G509" s="29"/>
      <c r="H509" s="29"/>
      <c r="I509" s="29"/>
      <c r="J509" s="29"/>
      <c r="K509" s="29"/>
      <c r="L509" s="29"/>
      <c r="M509" s="29"/>
      <c r="N509" s="29"/>
    </row>
    <row r="510" spans="5:14">
      <c r="E510" s="29"/>
      <c r="F510" s="29"/>
      <c r="G510" s="29"/>
      <c r="H510" s="29"/>
      <c r="I510" s="29"/>
      <c r="J510" s="29"/>
      <c r="K510" s="29"/>
      <c r="L510" s="29"/>
      <c r="M510" s="29"/>
      <c r="N510" s="29"/>
    </row>
    <row r="511" spans="5:14"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5:14"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5:14"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5:14"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5:14"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5:14"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5:14"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5:14">
      <c r="E518" s="29"/>
      <c r="F518" s="29"/>
      <c r="G518" s="29"/>
      <c r="H518" s="29"/>
      <c r="I518" s="29"/>
      <c r="J518" s="29"/>
      <c r="K518" s="29"/>
      <c r="L518" s="29"/>
      <c r="M518" s="29"/>
      <c r="N518" s="29"/>
    </row>
    <row r="519" spans="5:14">
      <c r="E519" s="29"/>
      <c r="F519" s="29"/>
      <c r="G519" s="29"/>
      <c r="H519" s="29"/>
      <c r="I519" s="29"/>
      <c r="J519" s="29"/>
      <c r="K519" s="29"/>
      <c r="L519" s="29"/>
      <c r="M519" s="29"/>
      <c r="N519" s="29"/>
    </row>
    <row r="520" spans="5:14">
      <c r="E520" s="29"/>
      <c r="F520" s="29"/>
      <c r="G520" s="29"/>
      <c r="H520" s="29"/>
      <c r="I520" s="29"/>
      <c r="J520" s="29"/>
      <c r="K520" s="29"/>
      <c r="L520" s="29"/>
      <c r="M520" s="29"/>
      <c r="N520" s="29"/>
    </row>
    <row r="521" spans="5:14">
      <c r="E521" s="29"/>
      <c r="F521" s="29"/>
      <c r="G521" s="29"/>
      <c r="H521" s="29"/>
      <c r="I521" s="29"/>
      <c r="J521" s="29"/>
      <c r="K521" s="29"/>
      <c r="L521" s="29"/>
      <c r="M521" s="29"/>
      <c r="N521" s="29"/>
    </row>
    <row r="522" spans="5:14"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spans="5:14">
      <c r="E523" s="29"/>
      <c r="F523" s="29"/>
      <c r="G523" s="29"/>
      <c r="H523" s="29"/>
      <c r="I523" s="29"/>
      <c r="J523" s="29"/>
      <c r="K523" s="29"/>
      <c r="L523" s="29"/>
      <c r="M523" s="29"/>
      <c r="N523" s="29"/>
    </row>
    <row r="524" spans="5:14">
      <c r="E524" s="29"/>
      <c r="F524" s="29"/>
      <c r="G524" s="29"/>
      <c r="H524" s="29"/>
      <c r="I524" s="29"/>
      <c r="J524" s="29"/>
      <c r="K524" s="29"/>
      <c r="L524" s="29"/>
      <c r="M524" s="29"/>
      <c r="N524" s="29"/>
    </row>
    <row r="525" spans="5:14">
      <c r="E525" s="29"/>
      <c r="F525" s="29"/>
      <c r="G525" s="29"/>
      <c r="H525" s="29"/>
      <c r="I525" s="29"/>
      <c r="J525" s="29"/>
      <c r="K525" s="29"/>
      <c r="L525" s="29"/>
      <c r="M525" s="29"/>
      <c r="N525" s="29"/>
    </row>
    <row r="526" spans="5:14">
      <c r="E526" s="29"/>
      <c r="F526" s="29"/>
      <c r="G526" s="29"/>
      <c r="H526" s="29"/>
      <c r="I526" s="29"/>
      <c r="J526" s="29"/>
      <c r="K526" s="29"/>
      <c r="L526" s="29"/>
      <c r="M526" s="29"/>
      <c r="N526" s="29"/>
    </row>
    <row r="527" spans="5:14">
      <c r="E527" s="29"/>
      <c r="F527" s="29"/>
      <c r="G527" s="29"/>
      <c r="H527" s="29"/>
      <c r="I527" s="29"/>
      <c r="J527" s="29"/>
      <c r="K527" s="29"/>
      <c r="L527" s="29"/>
      <c r="M527" s="29"/>
      <c r="N527" s="29"/>
    </row>
    <row r="528" spans="5:14">
      <c r="E528" s="29"/>
      <c r="F528" s="29"/>
      <c r="G528" s="29"/>
      <c r="H528" s="29"/>
      <c r="I528" s="29"/>
      <c r="J528" s="29"/>
      <c r="K528" s="29"/>
      <c r="L528" s="29"/>
      <c r="M528" s="29"/>
      <c r="N528" s="29"/>
    </row>
    <row r="529" spans="5:14">
      <c r="E529" s="29"/>
      <c r="F529" s="29"/>
      <c r="G529" s="29"/>
      <c r="H529" s="29"/>
      <c r="I529" s="29"/>
      <c r="J529" s="29"/>
      <c r="K529" s="29"/>
      <c r="L529" s="29"/>
      <c r="M529" s="29"/>
      <c r="N529" s="29"/>
    </row>
    <row r="530" spans="5:14"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5:14"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5:14"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5:14"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5:14"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5:14"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5:14"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5:14">
      <c r="E537" s="29"/>
      <c r="F537" s="29"/>
      <c r="G537" s="29"/>
      <c r="H537" s="29"/>
      <c r="I537" s="29"/>
      <c r="J537" s="29"/>
      <c r="K537" s="29"/>
      <c r="L537" s="29"/>
      <c r="M537" s="29"/>
      <c r="N537" s="29"/>
    </row>
    <row r="538" spans="5:14">
      <c r="E538" s="29"/>
      <c r="F538" s="29"/>
      <c r="G538" s="29"/>
      <c r="H538" s="29"/>
      <c r="I538" s="29"/>
      <c r="J538" s="29"/>
      <c r="K538" s="29"/>
      <c r="L538" s="29"/>
      <c r="M538" s="29"/>
      <c r="N538" s="29"/>
    </row>
    <row r="539" spans="5:14">
      <c r="E539" s="29"/>
      <c r="F539" s="29"/>
      <c r="G539" s="29"/>
      <c r="H539" s="29"/>
      <c r="I539" s="29"/>
      <c r="J539" s="29"/>
      <c r="K539" s="29"/>
      <c r="L539" s="29"/>
      <c r="M539" s="29"/>
      <c r="N539" s="29"/>
    </row>
    <row r="540" spans="5:14">
      <c r="E540" s="29"/>
      <c r="F540" s="29"/>
      <c r="G540" s="29"/>
      <c r="H540" s="29"/>
      <c r="I540" s="29"/>
      <c r="J540" s="29"/>
      <c r="K540" s="29"/>
      <c r="L540" s="29"/>
      <c r="M540" s="29"/>
      <c r="N540" s="29"/>
    </row>
    <row r="541" spans="5:14"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spans="5:14">
      <c r="E542" s="29"/>
      <c r="F542" s="29"/>
      <c r="G542" s="29"/>
      <c r="H542" s="29"/>
      <c r="I542" s="29"/>
      <c r="J542" s="29"/>
      <c r="K542" s="29"/>
      <c r="L542" s="29"/>
      <c r="M542" s="29"/>
      <c r="N542" s="29"/>
    </row>
    <row r="543" spans="5:14">
      <c r="E543" s="29"/>
      <c r="F543" s="29"/>
      <c r="G543" s="29"/>
      <c r="H543" s="29"/>
      <c r="I543" s="29"/>
      <c r="J543" s="29"/>
      <c r="K543" s="29"/>
      <c r="L543" s="29"/>
      <c r="M543" s="29"/>
      <c r="N543" s="29"/>
    </row>
    <row r="544" spans="5:14">
      <c r="E544" s="29"/>
      <c r="F544" s="29"/>
      <c r="G544" s="29"/>
      <c r="H544" s="29"/>
      <c r="I544" s="29"/>
      <c r="J544" s="29"/>
      <c r="K544" s="29"/>
      <c r="L544" s="29"/>
      <c r="M544" s="29"/>
      <c r="N544" s="29"/>
    </row>
    <row r="545" spans="5:14">
      <c r="E545" s="29"/>
      <c r="F545" s="29"/>
      <c r="G545" s="29"/>
      <c r="H545" s="29"/>
      <c r="I545" s="29"/>
      <c r="J545" s="29"/>
      <c r="K545" s="29"/>
      <c r="L545" s="29"/>
      <c r="M545" s="29"/>
      <c r="N545" s="29"/>
    </row>
    <row r="546" spans="5:14">
      <c r="E546" s="29"/>
      <c r="F546" s="29"/>
      <c r="G546" s="29"/>
      <c r="H546" s="29"/>
      <c r="I546" s="29"/>
      <c r="J546" s="29"/>
      <c r="K546" s="29"/>
      <c r="L546" s="29"/>
      <c r="M546" s="29"/>
      <c r="N546" s="29"/>
    </row>
    <row r="547" spans="5:14">
      <c r="E547" s="29"/>
      <c r="F547" s="29"/>
      <c r="G547" s="29"/>
      <c r="H547" s="29"/>
      <c r="I547" s="29"/>
      <c r="J547" s="29"/>
      <c r="K547" s="29"/>
      <c r="L547" s="29"/>
      <c r="M547" s="29"/>
      <c r="N547" s="29"/>
    </row>
    <row r="548" spans="5:14">
      <c r="E548" s="29"/>
      <c r="F548" s="29"/>
      <c r="G548" s="29"/>
      <c r="H548" s="29"/>
      <c r="I548" s="29"/>
      <c r="J548" s="29"/>
      <c r="K548" s="29"/>
      <c r="L548" s="29"/>
      <c r="M548" s="29"/>
      <c r="N548" s="29"/>
    </row>
    <row r="549" spans="5:14"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5:14"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5:14"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5:14"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5:14"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5:14"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5:14"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5:14">
      <c r="E556" s="29"/>
      <c r="F556" s="29"/>
      <c r="G556" s="29"/>
      <c r="H556" s="29"/>
      <c r="I556" s="29"/>
      <c r="J556" s="29"/>
      <c r="K556" s="29"/>
      <c r="L556" s="29"/>
      <c r="M556" s="29"/>
      <c r="N556" s="29"/>
    </row>
    <row r="557" spans="5:14">
      <c r="E557" s="29"/>
      <c r="F557" s="29"/>
      <c r="G557" s="29"/>
      <c r="H557" s="29"/>
      <c r="I557" s="29"/>
      <c r="J557" s="29"/>
      <c r="K557" s="29"/>
      <c r="L557" s="29"/>
      <c r="M557" s="29"/>
      <c r="N557" s="29"/>
    </row>
    <row r="558" spans="5:14">
      <c r="E558" s="29"/>
      <c r="F558" s="29"/>
      <c r="G558" s="29"/>
      <c r="H558" s="29"/>
      <c r="I558" s="29"/>
      <c r="J558" s="29"/>
      <c r="K558" s="29"/>
      <c r="L558" s="29"/>
      <c r="M558" s="29"/>
      <c r="N558" s="29"/>
    </row>
    <row r="559" spans="5:14">
      <c r="E559" s="29"/>
      <c r="F559" s="29"/>
      <c r="G559" s="29"/>
      <c r="H559" s="29"/>
      <c r="I559" s="29"/>
      <c r="J559" s="29"/>
      <c r="K559" s="29"/>
      <c r="L559" s="29"/>
      <c r="M559" s="29"/>
      <c r="N559" s="29"/>
    </row>
    <row r="560" spans="5:14"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spans="5:14">
      <c r="E561" s="29"/>
      <c r="F561" s="29"/>
      <c r="G561" s="29"/>
      <c r="H561" s="29"/>
      <c r="I561" s="29"/>
      <c r="J561" s="29"/>
      <c r="K561" s="29"/>
      <c r="L561" s="29"/>
      <c r="M561" s="29"/>
      <c r="N561" s="29"/>
    </row>
    <row r="562" spans="5:14">
      <c r="E562" s="29"/>
      <c r="F562" s="29"/>
      <c r="G562" s="29"/>
      <c r="H562" s="29"/>
      <c r="I562" s="29"/>
      <c r="J562" s="29"/>
      <c r="K562" s="29"/>
      <c r="L562" s="29"/>
      <c r="M562" s="29"/>
      <c r="N562" s="29"/>
    </row>
    <row r="563" spans="5:14"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spans="5:14">
      <c r="E564" s="29"/>
      <c r="F564" s="29"/>
      <c r="G564" s="29"/>
      <c r="H564" s="29"/>
      <c r="I564" s="29"/>
      <c r="J564" s="29"/>
      <c r="K564" s="29"/>
      <c r="L564" s="29"/>
      <c r="M564" s="29"/>
      <c r="N564" s="29"/>
    </row>
    <row r="565" spans="5:14">
      <c r="E565" s="29"/>
      <c r="F565" s="29"/>
      <c r="G565" s="29"/>
      <c r="H565" s="29"/>
      <c r="I565" s="29"/>
      <c r="J565" s="29"/>
      <c r="K565" s="29"/>
      <c r="L565" s="29"/>
      <c r="M565" s="29"/>
      <c r="N565" s="29"/>
    </row>
    <row r="566" spans="5:14">
      <c r="E566" s="29"/>
      <c r="F566" s="29"/>
      <c r="G566" s="29"/>
      <c r="H566" s="29"/>
      <c r="I566" s="29"/>
      <c r="J566" s="29"/>
      <c r="K566" s="29"/>
      <c r="L566" s="29"/>
      <c r="M566" s="29"/>
      <c r="N566" s="29"/>
    </row>
    <row r="567" spans="5:14">
      <c r="E567" s="29"/>
      <c r="F567" s="29"/>
      <c r="G567" s="29"/>
      <c r="H567" s="29"/>
      <c r="I567" s="29"/>
      <c r="J567" s="29"/>
      <c r="K567" s="29"/>
      <c r="L567" s="29"/>
      <c r="M567" s="29"/>
      <c r="N567" s="29"/>
    </row>
    <row r="568" spans="5:14"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5:14"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5:14"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5:14"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5:14"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5:14"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5:14"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5:14">
      <c r="E575" s="29"/>
      <c r="F575" s="29"/>
      <c r="G575" s="29"/>
      <c r="H575" s="29"/>
      <c r="I575" s="29"/>
      <c r="J575" s="29"/>
      <c r="K575" s="29"/>
      <c r="L575" s="29"/>
      <c r="M575" s="29"/>
      <c r="N575" s="29"/>
    </row>
    <row r="576" spans="5:14">
      <c r="E576" s="29"/>
      <c r="F576" s="29"/>
      <c r="G576" s="29"/>
      <c r="H576" s="29"/>
      <c r="I576" s="29"/>
      <c r="J576" s="29"/>
      <c r="K576" s="29"/>
      <c r="L576" s="29"/>
      <c r="M576" s="29"/>
      <c r="N576" s="29"/>
    </row>
    <row r="577" spans="5:14">
      <c r="E577" s="29"/>
      <c r="F577" s="29"/>
      <c r="G577" s="29"/>
      <c r="H577" s="29"/>
      <c r="I577" s="29"/>
      <c r="J577" s="29"/>
      <c r="K577" s="29"/>
      <c r="L577" s="29"/>
      <c r="M577" s="29"/>
      <c r="N577" s="29"/>
    </row>
    <row r="578" spans="5:14">
      <c r="E578" s="29"/>
      <c r="F578" s="29"/>
      <c r="G578" s="29"/>
      <c r="H578" s="29"/>
      <c r="I578" s="29"/>
      <c r="J578" s="29"/>
      <c r="K578" s="29"/>
      <c r="L578" s="29"/>
      <c r="M578" s="29"/>
      <c r="N578" s="29"/>
    </row>
    <row r="579" spans="5:14"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spans="5:14">
      <c r="E580" s="29"/>
      <c r="F580" s="29"/>
      <c r="G580" s="29"/>
      <c r="H580" s="29"/>
      <c r="I580" s="29"/>
      <c r="J580" s="29"/>
      <c r="K580" s="29"/>
      <c r="L580" s="29"/>
      <c r="M580" s="29"/>
      <c r="N580" s="29"/>
    </row>
    <row r="581" spans="5:14">
      <c r="E581" s="29"/>
      <c r="F581" s="29"/>
      <c r="G581" s="29"/>
      <c r="H581" s="29"/>
      <c r="I581" s="29"/>
      <c r="J581" s="29"/>
      <c r="K581" s="29"/>
      <c r="L581" s="29"/>
      <c r="M581" s="29"/>
      <c r="N581" s="29"/>
    </row>
    <row r="582" spans="5:14">
      <c r="E582" s="29"/>
      <c r="F582" s="29"/>
      <c r="G582" s="29"/>
      <c r="H582" s="29"/>
      <c r="I582" s="29"/>
      <c r="J582" s="29"/>
      <c r="K582" s="29"/>
      <c r="L582" s="29"/>
      <c r="M582" s="29"/>
      <c r="N582" s="29"/>
    </row>
    <row r="583" spans="5:14">
      <c r="E583" s="29"/>
      <c r="F583" s="29"/>
      <c r="G583" s="29"/>
      <c r="H583" s="29"/>
      <c r="I583" s="29"/>
      <c r="J583" s="29"/>
      <c r="K583" s="29"/>
      <c r="L583" s="29"/>
      <c r="M583" s="29"/>
      <c r="N583" s="29"/>
    </row>
    <row r="584" spans="5:14">
      <c r="E584" s="29"/>
      <c r="F584" s="29"/>
      <c r="G584" s="29"/>
      <c r="H584" s="29"/>
      <c r="I584" s="29"/>
      <c r="J584" s="29"/>
      <c r="K584" s="29"/>
      <c r="L584" s="29"/>
      <c r="M584" s="29"/>
      <c r="N584" s="29"/>
    </row>
    <row r="585" spans="5:14">
      <c r="E585" s="29"/>
      <c r="F585" s="29"/>
      <c r="G585" s="29"/>
      <c r="H585" s="29"/>
      <c r="I585" s="29"/>
      <c r="J585" s="29"/>
      <c r="K585" s="29"/>
      <c r="L585" s="29"/>
      <c r="M585" s="29"/>
      <c r="N585" s="29"/>
    </row>
    <row r="586" spans="5:14">
      <c r="E586" s="29"/>
      <c r="F586" s="29"/>
      <c r="G586" s="29"/>
      <c r="H586" s="29"/>
      <c r="I586" s="29"/>
      <c r="J586" s="29"/>
      <c r="K586" s="29"/>
      <c r="L586" s="29"/>
      <c r="M586" s="29"/>
      <c r="N586" s="29"/>
    </row>
    <row r="587" spans="5:14"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spans="5:14"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spans="5:14"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spans="5:14"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5:14"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spans="5:14"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spans="5:14"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spans="5:14">
      <c r="E594" s="29"/>
      <c r="F594" s="29"/>
      <c r="G594" s="29"/>
      <c r="H594" s="29"/>
      <c r="I594" s="29"/>
      <c r="J594" s="29"/>
      <c r="K594" s="29"/>
      <c r="L594" s="29"/>
      <c r="M594" s="29"/>
      <c r="N594" s="29"/>
    </row>
    <row r="595" spans="5:14">
      <c r="E595" s="29"/>
      <c r="F595" s="29"/>
      <c r="G595" s="29"/>
      <c r="H595" s="29"/>
      <c r="I595" s="29"/>
      <c r="J595" s="29"/>
      <c r="K595" s="29"/>
      <c r="L595" s="29"/>
      <c r="M595" s="29"/>
      <c r="N595" s="29"/>
    </row>
    <row r="596" spans="5:14">
      <c r="E596" s="29"/>
      <c r="F596" s="29"/>
      <c r="G596" s="29"/>
      <c r="H596" s="29"/>
      <c r="I596" s="29"/>
      <c r="J596" s="29"/>
      <c r="K596" s="29"/>
      <c r="L596" s="29"/>
      <c r="M596" s="29"/>
      <c r="N596" s="29"/>
    </row>
    <row r="597" spans="5:14">
      <c r="E597" s="29"/>
      <c r="F597" s="29"/>
      <c r="G597" s="29"/>
      <c r="H597" s="29"/>
      <c r="I597" s="29"/>
      <c r="J597" s="29"/>
      <c r="K597" s="29"/>
      <c r="L597" s="29"/>
      <c r="M597" s="29"/>
      <c r="N597" s="29"/>
    </row>
    <row r="598" spans="5:14"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spans="5:14">
      <c r="E599" s="29"/>
      <c r="F599" s="29"/>
      <c r="G599" s="29"/>
      <c r="H599" s="29"/>
      <c r="I599" s="29"/>
      <c r="J599" s="29"/>
      <c r="K599" s="29"/>
      <c r="L599" s="29"/>
      <c r="M599" s="29"/>
      <c r="N599" s="29"/>
    </row>
    <row r="600" spans="5:14">
      <c r="E600" s="29"/>
      <c r="F600" s="29"/>
      <c r="G600" s="29"/>
      <c r="H600" s="29"/>
      <c r="I600" s="29"/>
      <c r="J600" s="29"/>
      <c r="K600" s="29"/>
      <c r="L600" s="29"/>
      <c r="M600" s="29"/>
      <c r="N600" s="29"/>
    </row>
    <row r="601" spans="5:14">
      <c r="E601" s="29"/>
      <c r="F601" s="29"/>
      <c r="G601" s="29"/>
      <c r="H601" s="29"/>
      <c r="I601" s="29"/>
      <c r="J601" s="29"/>
      <c r="K601" s="29"/>
      <c r="L601" s="29"/>
      <c r="M601" s="29"/>
      <c r="N601" s="29"/>
    </row>
    <row r="602" spans="5:14">
      <c r="E602" s="29"/>
      <c r="F602" s="29"/>
      <c r="G602" s="29"/>
      <c r="H602" s="29"/>
      <c r="I602" s="29"/>
      <c r="J602" s="29"/>
      <c r="K602" s="29"/>
      <c r="L602" s="29"/>
      <c r="M602" s="29"/>
      <c r="N602" s="29"/>
    </row>
    <row r="603" spans="5:14"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spans="5:14"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spans="5:14"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spans="5:14">
      <c r="E606" s="29"/>
      <c r="F606" s="29"/>
      <c r="G606" s="29"/>
      <c r="H606" s="29"/>
      <c r="I606" s="29"/>
      <c r="J606" s="29"/>
      <c r="K606" s="29"/>
      <c r="L606" s="29"/>
      <c r="M606" s="29"/>
      <c r="N606" s="29"/>
    </row>
    <row r="607" spans="5:14"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spans="5:14"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spans="5:14"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spans="5:14"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spans="5:14"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spans="5:14"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spans="5:14"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spans="5:14">
      <c r="E614" s="29"/>
      <c r="F614" s="29"/>
      <c r="G614" s="29"/>
      <c r="H614" s="29"/>
      <c r="I614" s="29"/>
      <c r="J614" s="29"/>
      <c r="K614" s="29"/>
      <c r="L614" s="29"/>
      <c r="M614" s="29"/>
      <c r="N614" s="29"/>
    </row>
    <row r="615" spans="5:14">
      <c r="E615" s="29"/>
      <c r="F615" s="29"/>
      <c r="G615" s="29"/>
      <c r="H615" s="29"/>
      <c r="I615" s="29"/>
      <c r="J615" s="29"/>
      <c r="K615" s="29"/>
      <c r="L615" s="29"/>
      <c r="M615" s="29"/>
      <c r="N615" s="29"/>
    </row>
    <row r="616" spans="5:14">
      <c r="E616" s="29"/>
      <c r="F616" s="29"/>
      <c r="G616" s="29"/>
      <c r="H616" s="29"/>
      <c r="I616" s="29"/>
      <c r="J616" s="29"/>
      <c r="K616" s="29"/>
      <c r="L616" s="29"/>
      <c r="M616" s="29"/>
      <c r="N616" s="29"/>
    </row>
    <row r="617" spans="5:14">
      <c r="E617" s="29"/>
      <c r="F617" s="29"/>
      <c r="G617" s="29"/>
      <c r="H617" s="29"/>
      <c r="I617" s="29"/>
      <c r="J617" s="29"/>
      <c r="K617" s="29"/>
      <c r="L617" s="29"/>
      <c r="M617" s="29"/>
      <c r="N617" s="29"/>
    </row>
    <row r="618" spans="5:14"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spans="5:14">
      <c r="E619" s="29"/>
      <c r="F619" s="29"/>
      <c r="G619" s="29"/>
      <c r="H619" s="29"/>
      <c r="I619" s="29"/>
      <c r="J619" s="29"/>
      <c r="K619" s="29"/>
      <c r="L619" s="29"/>
      <c r="M619" s="29"/>
      <c r="N619" s="29"/>
    </row>
    <row r="620" spans="5:14">
      <c r="E620" s="29"/>
      <c r="F620" s="29"/>
      <c r="G620" s="29"/>
      <c r="H620" s="29"/>
      <c r="I620" s="29"/>
      <c r="J620" s="29"/>
      <c r="K620" s="29"/>
      <c r="L620" s="29"/>
      <c r="M620" s="29"/>
      <c r="N620" s="29"/>
    </row>
    <row r="621" spans="5:14">
      <c r="E621" s="29"/>
      <c r="F621" s="29"/>
      <c r="G621" s="29"/>
      <c r="H621" s="29"/>
      <c r="I621" s="29"/>
      <c r="J621" s="29"/>
      <c r="K621" s="29"/>
      <c r="L621" s="29"/>
      <c r="M621" s="29"/>
      <c r="N621" s="29"/>
    </row>
    <row r="622" spans="5:14">
      <c r="E622" s="29"/>
      <c r="F622" s="29"/>
      <c r="G622" s="29"/>
      <c r="H622" s="29"/>
      <c r="I622" s="29"/>
      <c r="J622" s="29"/>
      <c r="K622" s="29"/>
      <c r="L622" s="29"/>
      <c r="M622" s="29"/>
      <c r="N622" s="29"/>
    </row>
    <row r="623" spans="5:14">
      <c r="E623" s="29"/>
      <c r="F623" s="29"/>
      <c r="G623" s="29"/>
      <c r="H623" s="29"/>
      <c r="I623" s="29"/>
      <c r="J623" s="29"/>
      <c r="K623" s="29"/>
      <c r="L623" s="29"/>
      <c r="M623" s="29"/>
      <c r="N623" s="29"/>
    </row>
    <row r="624" spans="5:14">
      <c r="E624" s="29"/>
      <c r="F624" s="29"/>
      <c r="G624" s="29"/>
      <c r="H624" s="29"/>
      <c r="I624" s="29"/>
      <c r="J624" s="29"/>
      <c r="K624" s="29"/>
      <c r="L624" s="29"/>
      <c r="M624" s="29"/>
      <c r="N624" s="29"/>
    </row>
    <row r="625" spans="5:14">
      <c r="E625" s="29"/>
      <c r="F625" s="29"/>
      <c r="G625" s="29"/>
      <c r="H625" s="29"/>
      <c r="I625" s="29"/>
      <c r="J625" s="29"/>
      <c r="K625" s="29"/>
      <c r="L625" s="29"/>
      <c r="M625" s="29"/>
      <c r="N625" s="29"/>
    </row>
    <row r="626" spans="5:14"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spans="5:14"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spans="5:14"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spans="5:14"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spans="5:14"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spans="5:14"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spans="5:14"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spans="5:14">
      <c r="E633" s="29"/>
      <c r="F633" s="29"/>
      <c r="G633" s="29"/>
      <c r="H633" s="29"/>
      <c r="I633" s="29"/>
      <c r="J633" s="29"/>
      <c r="K633" s="29"/>
      <c r="L633" s="29"/>
      <c r="M633" s="29"/>
      <c r="N633" s="29"/>
    </row>
    <row r="634" spans="5:14">
      <c r="E634" s="29"/>
      <c r="F634" s="29"/>
      <c r="G634" s="29"/>
      <c r="H634" s="29"/>
      <c r="I634" s="29"/>
      <c r="J634" s="29"/>
      <c r="K634" s="29"/>
      <c r="L634" s="29"/>
      <c r="M634" s="29"/>
      <c r="N634" s="29"/>
    </row>
    <row r="635" spans="5:14">
      <c r="E635" s="29"/>
      <c r="F635" s="29"/>
      <c r="G635" s="29"/>
      <c r="H635" s="29"/>
      <c r="I635" s="29"/>
      <c r="J635" s="29"/>
      <c r="K635" s="29"/>
      <c r="L635" s="29"/>
      <c r="M635" s="29"/>
      <c r="N635" s="29"/>
    </row>
    <row r="636" spans="5:14">
      <c r="E636" s="29"/>
      <c r="F636" s="29"/>
      <c r="G636" s="29"/>
      <c r="H636" s="29"/>
      <c r="I636" s="29"/>
      <c r="J636" s="29"/>
      <c r="K636" s="29"/>
      <c r="L636" s="29"/>
      <c r="M636" s="29"/>
      <c r="N636" s="29"/>
    </row>
    <row r="637" spans="5:14"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spans="5:14">
      <c r="E638" s="29"/>
      <c r="F638" s="29"/>
      <c r="G638" s="29"/>
      <c r="H638" s="29"/>
      <c r="I638" s="29"/>
      <c r="J638" s="29"/>
      <c r="K638" s="29"/>
      <c r="L638" s="29"/>
      <c r="M638" s="29"/>
      <c r="N638" s="29"/>
    </row>
    <row r="639" spans="5:14">
      <c r="E639" s="29"/>
      <c r="F639" s="29"/>
      <c r="G639" s="29"/>
      <c r="H639" s="29"/>
      <c r="I639" s="29"/>
      <c r="J639" s="29"/>
      <c r="K639" s="29"/>
      <c r="L639" s="29"/>
      <c r="M639" s="29"/>
      <c r="N639" s="29"/>
    </row>
    <row r="640" spans="5:14">
      <c r="E640" s="29"/>
      <c r="F640" s="29"/>
      <c r="G640" s="29"/>
      <c r="H640" s="29"/>
      <c r="I640" s="29"/>
      <c r="J640" s="29"/>
      <c r="K640" s="29"/>
      <c r="L640" s="29"/>
      <c r="M640" s="29"/>
      <c r="N640" s="29"/>
    </row>
    <row r="641" spans="5:14">
      <c r="E641" s="29"/>
      <c r="F641" s="29"/>
      <c r="G641" s="29"/>
      <c r="H641" s="29"/>
      <c r="I641" s="29"/>
      <c r="J641" s="29"/>
      <c r="K641" s="29"/>
      <c r="L641" s="29"/>
      <c r="M641" s="29"/>
      <c r="N641" s="29"/>
    </row>
    <row r="642" spans="5:14">
      <c r="E642" s="29"/>
      <c r="F642" s="29"/>
      <c r="G642" s="29"/>
      <c r="H642" s="29"/>
      <c r="I642" s="29"/>
      <c r="J642" s="29"/>
      <c r="K642" s="29"/>
      <c r="L642" s="29"/>
      <c r="M642" s="29"/>
      <c r="N642" s="29"/>
    </row>
    <row r="643" spans="5:14">
      <c r="E643" s="29"/>
      <c r="F643" s="29"/>
      <c r="G643" s="29"/>
      <c r="H643" s="29"/>
      <c r="I643" s="29"/>
      <c r="J643" s="29"/>
      <c r="K643" s="29"/>
      <c r="L643" s="29"/>
      <c r="M643" s="29"/>
      <c r="N643" s="29"/>
    </row>
    <row r="644" spans="5:14">
      <c r="E644" s="29"/>
      <c r="F644" s="29"/>
      <c r="G644" s="29"/>
      <c r="H644" s="29"/>
      <c r="I644" s="29"/>
      <c r="J644" s="29"/>
      <c r="K644" s="29"/>
      <c r="L644" s="29"/>
      <c r="M644" s="29"/>
      <c r="N644" s="29"/>
    </row>
    <row r="645" spans="5:14"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spans="5:14"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spans="5:14"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spans="5:14"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spans="5:14"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spans="5:14"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spans="5:14"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spans="5:14">
      <c r="E652" s="29"/>
      <c r="F652" s="29"/>
      <c r="G652" s="29"/>
      <c r="H652" s="29"/>
      <c r="I652" s="29"/>
      <c r="J652" s="29"/>
      <c r="K652" s="29"/>
      <c r="L652" s="29"/>
      <c r="M652" s="29"/>
      <c r="N652" s="29"/>
    </row>
    <row r="653" spans="5:14">
      <c r="E653" s="29"/>
      <c r="F653" s="29"/>
      <c r="G653" s="29"/>
      <c r="H653" s="29"/>
      <c r="I653" s="29"/>
      <c r="J653" s="29"/>
      <c r="K653" s="29"/>
      <c r="L653" s="29"/>
      <c r="M653" s="29"/>
      <c r="N653" s="29"/>
    </row>
    <row r="654" spans="5:14">
      <c r="E654" s="29"/>
      <c r="F654" s="29"/>
      <c r="G654" s="29"/>
      <c r="H654" s="29"/>
      <c r="I654" s="29"/>
      <c r="J654" s="29"/>
      <c r="K654" s="29"/>
      <c r="L654" s="29"/>
      <c r="M654" s="29"/>
      <c r="N654" s="29"/>
    </row>
    <row r="655" spans="5:14">
      <c r="E655" s="29"/>
      <c r="F655" s="29"/>
      <c r="G655" s="29"/>
      <c r="H655" s="29"/>
      <c r="I655" s="29"/>
      <c r="J655" s="29"/>
      <c r="K655" s="29"/>
      <c r="L655" s="29"/>
      <c r="M655" s="29"/>
      <c r="N655" s="29"/>
    </row>
    <row r="656" spans="5:14"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spans="5:14">
      <c r="E657" s="29"/>
      <c r="F657" s="29"/>
      <c r="G657" s="29"/>
      <c r="H657" s="29"/>
      <c r="I657" s="29"/>
      <c r="J657" s="29"/>
      <c r="K657" s="29"/>
      <c r="L657" s="29"/>
      <c r="M657" s="29"/>
      <c r="N657" s="29"/>
    </row>
    <row r="658" spans="5:14">
      <c r="E658" s="29"/>
      <c r="F658" s="29"/>
      <c r="G658" s="29"/>
      <c r="H658" s="29"/>
      <c r="I658" s="29"/>
      <c r="J658" s="29"/>
      <c r="K658" s="29"/>
      <c r="L658" s="29"/>
      <c r="M658" s="29"/>
      <c r="N658" s="29"/>
    </row>
    <row r="659" spans="5:14">
      <c r="E659" s="29"/>
      <c r="F659" s="29"/>
      <c r="G659" s="29"/>
      <c r="H659" s="29"/>
      <c r="I659" s="29"/>
      <c r="J659" s="29"/>
      <c r="K659" s="29"/>
      <c r="L659" s="29"/>
      <c r="M659" s="29"/>
      <c r="N659" s="29"/>
    </row>
    <row r="660" spans="5:14">
      <c r="E660" s="29"/>
      <c r="F660" s="29"/>
      <c r="G660" s="29"/>
      <c r="H660" s="29"/>
      <c r="I660" s="29"/>
      <c r="J660" s="29"/>
      <c r="K660" s="29"/>
      <c r="L660" s="29"/>
      <c r="M660" s="29"/>
      <c r="N660" s="29"/>
    </row>
    <row r="661" spans="5:14">
      <c r="E661" s="29"/>
      <c r="F661" s="29"/>
      <c r="G661" s="29"/>
      <c r="H661" s="29"/>
      <c r="I661" s="29"/>
      <c r="J661" s="29"/>
      <c r="K661" s="29"/>
      <c r="L661" s="29"/>
      <c r="M661" s="29"/>
      <c r="N661" s="29"/>
    </row>
    <row r="662" spans="5:14">
      <c r="E662" s="29"/>
      <c r="F662" s="29"/>
      <c r="G662" s="29"/>
      <c r="H662" s="29"/>
      <c r="I662" s="29"/>
      <c r="J662" s="29"/>
      <c r="K662" s="29"/>
      <c r="L662" s="29"/>
      <c r="M662" s="29"/>
      <c r="N662" s="29"/>
    </row>
    <row r="663" spans="5:14">
      <c r="E663" s="29"/>
      <c r="F663" s="29"/>
      <c r="G663" s="29"/>
      <c r="H663" s="29"/>
      <c r="I663" s="29"/>
      <c r="J663" s="29"/>
      <c r="K663" s="29"/>
      <c r="L663" s="29"/>
      <c r="M663" s="29"/>
      <c r="N663" s="29"/>
    </row>
    <row r="664" spans="5:14"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spans="5:14"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spans="5:14"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spans="5:14"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spans="5:14"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spans="5:14"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spans="5:14"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spans="5:14">
      <c r="E671" s="29"/>
      <c r="F671" s="29"/>
      <c r="G671" s="29"/>
      <c r="H671" s="29"/>
      <c r="I671" s="29"/>
      <c r="J671" s="29"/>
      <c r="K671" s="29"/>
      <c r="L671" s="29"/>
      <c r="M671" s="29"/>
      <c r="N671" s="29"/>
    </row>
    <row r="672" spans="5:14">
      <c r="E672" s="29"/>
      <c r="F672" s="29"/>
      <c r="G672" s="29"/>
      <c r="H672" s="29"/>
      <c r="I672" s="29"/>
      <c r="J672" s="29"/>
      <c r="K672" s="29"/>
      <c r="L672" s="29"/>
      <c r="M672" s="29"/>
      <c r="N672" s="29"/>
    </row>
    <row r="673" spans="5:14"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spans="5:14">
      <c r="E674" s="29"/>
      <c r="F674" s="29"/>
      <c r="G674" s="29"/>
      <c r="H674" s="29"/>
      <c r="I674" s="29"/>
      <c r="J674" s="29"/>
      <c r="K674" s="29"/>
      <c r="L674" s="29"/>
      <c r="M674" s="29"/>
      <c r="N674" s="29"/>
    </row>
    <row r="675" spans="5:14"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spans="5:14">
      <c r="E676" s="29"/>
      <c r="F676" s="29"/>
      <c r="G676" s="29"/>
      <c r="H676" s="29"/>
      <c r="I676" s="29"/>
      <c r="J676" s="29"/>
      <c r="K676" s="29"/>
      <c r="L676" s="29"/>
      <c r="M676" s="29"/>
      <c r="N676" s="29"/>
    </row>
    <row r="677" spans="5:14">
      <c r="E677" s="29"/>
      <c r="F677" s="29"/>
      <c r="G677" s="29"/>
      <c r="H677" s="29"/>
      <c r="I677" s="29"/>
      <c r="J677" s="29"/>
      <c r="K677" s="29"/>
      <c r="L677" s="29"/>
      <c r="M677" s="29"/>
      <c r="N677" s="29"/>
    </row>
    <row r="678" spans="5:14">
      <c r="E678" s="29"/>
      <c r="F678" s="29"/>
      <c r="G678" s="29"/>
      <c r="H678" s="29"/>
      <c r="I678" s="29"/>
      <c r="J678" s="29"/>
      <c r="K678" s="29"/>
      <c r="L678" s="29"/>
      <c r="M678" s="29"/>
      <c r="N678" s="29"/>
    </row>
    <row r="679" spans="5:14">
      <c r="E679" s="29"/>
      <c r="F679" s="29"/>
      <c r="G679" s="29"/>
      <c r="H679" s="29"/>
      <c r="I679" s="29"/>
      <c r="J679" s="29"/>
      <c r="K679" s="29"/>
      <c r="L679" s="29"/>
      <c r="M679" s="29"/>
      <c r="N679" s="29"/>
    </row>
    <row r="680" spans="5:14">
      <c r="E680" s="29"/>
      <c r="F680" s="29"/>
      <c r="G680" s="29"/>
      <c r="H680" s="29"/>
      <c r="I680" s="29"/>
      <c r="J680" s="29"/>
      <c r="K680" s="29"/>
      <c r="L680" s="29"/>
      <c r="M680" s="29"/>
      <c r="N680" s="29"/>
    </row>
    <row r="681" spans="5:14">
      <c r="E681" s="29"/>
      <c r="F681" s="29"/>
      <c r="G681" s="29"/>
      <c r="H681" s="29"/>
      <c r="I681" s="29"/>
      <c r="J681" s="29"/>
      <c r="K681" s="29"/>
      <c r="L681" s="29"/>
      <c r="M681" s="29"/>
      <c r="N681" s="29"/>
    </row>
    <row r="682" spans="5:14">
      <c r="E682" s="29"/>
      <c r="F682" s="29"/>
      <c r="G682" s="29"/>
      <c r="H682" s="29"/>
      <c r="I682" s="29"/>
      <c r="J682" s="29"/>
      <c r="K682" s="29"/>
      <c r="L682" s="29"/>
      <c r="M682" s="29"/>
      <c r="N682" s="29"/>
    </row>
    <row r="683" spans="5:14"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spans="5:14"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spans="5:14"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spans="5:14"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spans="5:14"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spans="5:14"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spans="5:14"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spans="5:14">
      <c r="E690" s="29"/>
      <c r="F690" s="29"/>
      <c r="G690" s="29"/>
      <c r="H690" s="29"/>
      <c r="I690" s="29"/>
      <c r="J690" s="29"/>
      <c r="K690" s="29"/>
      <c r="L690" s="29"/>
      <c r="M690" s="29"/>
      <c r="N690" s="29"/>
    </row>
    <row r="691" spans="5:14">
      <c r="E691" s="29"/>
      <c r="F691" s="29"/>
      <c r="G691" s="29"/>
      <c r="H691" s="29"/>
      <c r="I691" s="29"/>
      <c r="J691" s="29"/>
      <c r="K691" s="29"/>
      <c r="L691" s="29"/>
      <c r="M691" s="29"/>
      <c r="N691" s="29"/>
    </row>
    <row r="692" spans="5:14">
      <c r="E692" s="29"/>
      <c r="F692" s="29"/>
      <c r="G692" s="29"/>
      <c r="H692" s="29"/>
      <c r="I692" s="29"/>
      <c r="J692" s="29"/>
      <c r="K692" s="29"/>
      <c r="L692" s="29"/>
      <c r="M692" s="29"/>
      <c r="N692" s="29"/>
    </row>
    <row r="693" spans="5:14">
      <c r="E693" s="29"/>
      <c r="F693" s="29"/>
      <c r="G693" s="29"/>
      <c r="H693" s="29"/>
      <c r="I693" s="29"/>
      <c r="J693" s="29"/>
      <c r="K693" s="29"/>
      <c r="L693" s="29"/>
      <c r="M693" s="29"/>
      <c r="N693" s="29"/>
    </row>
    <row r="694" spans="5:14"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spans="5:14">
      <c r="E695" s="29"/>
      <c r="F695" s="29"/>
      <c r="G695" s="29"/>
      <c r="H695" s="29"/>
      <c r="I695" s="29"/>
      <c r="J695" s="29"/>
      <c r="K695" s="29"/>
      <c r="L695" s="29"/>
      <c r="M695" s="29"/>
      <c r="N695" s="29"/>
    </row>
    <row r="696" spans="5:14">
      <c r="E696" s="29"/>
      <c r="F696" s="29"/>
      <c r="G696" s="29"/>
      <c r="H696" s="29"/>
      <c r="I696" s="29"/>
      <c r="J696" s="29"/>
      <c r="K696" s="29"/>
      <c r="L696" s="29"/>
      <c r="M696" s="29"/>
      <c r="N696" s="29"/>
    </row>
    <row r="697" spans="5:14">
      <c r="E697" s="29"/>
      <c r="F697" s="29"/>
      <c r="G697" s="29"/>
      <c r="H697" s="29"/>
      <c r="I697" s="29"/>
      <c r="J697" s="29"/>
      <c r="K697" s="29"/>
      <c r="L697" s="29"/>
      <c r="M697" s="29"/>
      <c r="N697" s="29"/>
    </row>
    <row r="698" spans="5:14">
      <c r="E698" s="29"/>
      <c r="F698" s="29"/>
      <c r="G698" s="29"/>
      <c r="H698" s="29"/>
      <c r="I698" s="29"/>
      <c r="J698" s="29"/>
      <c r="K698" s="29"/>
      <c r="L698" s="29"/>
      <c r="M698" s="29"/>
      <c r="N698" s="29"/>
    </row>
    <row r="699" spans="5:14">
      <c r="E699" s="29"/>
      <c r="F699" s="29"/>
      <c r="G699" s="29"/>
      <c r="H699" s="29"/>
      <c r="I699" s="29"/>
      <c r="J699" s="29"/>
      <c r="K699" s="29"/>
      <c r="L699" s="29"/>
      <c r="M699" s="29"/>
      <c r="N699" s="29"/>
    </row>
    <row r="700" spans="5:14">
      <c r="E700" s="29"/>
      <c r="F700" s="29"/>
      <c r="G700" s="29"/>
      <c r="H700" s="29"/>
      <c r="I700" s="29"/>
      <c r="J700" s="29"/>
      <c r="K700" s="29"/>
      <c r="L700" s="29"/>
      <c r="M700" s="29"/>
      <c r="N700" s="29"/>
    </row>
    <row r="701" spans="5:14">
      <c r="E701" s="29"/>
      <c r="F701" s="29"/>
      <c r="G701" s="29"/>
      <c r="H701" s="29"/>
      <c r="I701" s="29"/>
      <c r="J701" s="29"/>
      <c r="K701" s="29"/>
      <c r="L701" s="29"/>
      <c r="M701" s="29"/>
      <c r="N701" s="29"/>
    </row>
    <row r="702" spans="5:14"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spans="5:14"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spans="5:14"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spans="5:14"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spans="5:14"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spans="5:14"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spans="5:14"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spans="5:14">
      <c r="E709" s="29"/>
      <c r="F709" s="29"/>
      <c r="G709" s="29"/>
      <c r="H709" s="29"/>
      <c r="I709" s="29"/>
      <c r="J709" s="29"/>
      <c r="K709" s="29"/>
      <c r="L709" s="29"/>
      <c r="M709" s="29"/>
      <c r="N709" s="29"/>
    </row>
    <row r="710" spans="5:14">
      <c r="E710" s="29"/>
      <c r="F710" s="29"/>
      <c r="G710" s="29"/>
      <c r="H710" s="29"/>
      <c r="I710" s="29"/>
      <c r="J710" s="29"/>
      <c r="K710" s="29"/>
      <c r="L710" s="29"/>
      <c r="M710" s="29"/>
      <c r="N710" s="29"/>
    </row>
    <row r="711" spans="5:14">
      <c r="E711" s="29"/>
      <c r="F711" s="29"/>
      <c r="G711" s="29"/>
      <c r="H711" s="29"/>
      <c r="I711" s="29"/>
      <c r="J711" s="29"/>
      <c r="K711" s="29"/>
      <c r="L711" s="29"/>
      <c r="M711" s="29"/>
      <c r="N711" s="29"/>
    </row>
    <row r="712" spans="5:14">
      <c r="E712" s="29"/>
      <c r="F712" s="29"/>
      <c r="G712" s="29"/>
      <c r="H712" s="29"/>
      <c r="I712" s="29"/>
      <c r="J712" s="29"/>
      <c r="K712" s="29"/>
      <c r="L712" s="29"/>
      <c r="M712" s="29"/>
      <c r="N712" s="29"/>
    </row>
    <row r="713" spans="5:14"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spans="5:14">
      <c r="E714" s="29"/>
      <c r="F714" s="29"/>
      <c r="G714" s="29"/>
      <c r="H714" s="29"/>
      <c r="I714" s="29"/>
      <c r="J714" s="29"/>
      <c r="K714" s="29"/>
      <c r="L714" s="29"/>
      <c r="M714" s="29"/>
      <c r="N714" s="29"/>
    </row>
    <row r="715" spans="5:14"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spans="5:14">
      <c r="E716" s="29"/>
      <c r="F716" s="29"/>
      <c r="G716" s="29"/>
      <c r="H716" s="29"/>
      <c r="I716" s="29"/>
      <c r="J716" s="29"/>
      <c r="K716" s="29"/>
      <c r="L716" s="29"/>
      <c r="M716" s="29"/>
      <c r="N716" s="29"/>
    </row>
    <row r="717" spans="5:14">
      <c r="E717" s="29"/>
      <c r="F717" s="29"/>
      <c r="G717" s="29"/>
      <c r="H717" s="29"/>
      <c r="I717" s="29"/>
      <c r="J717" s="29"/>
      <c r="K717" s="29"/>
      <c r="L717" s="29"/>
      <c r="M717" s="29"/>
      <c r="N717" s="29"/>
    </row>
    <row r="718" spans="5:14">
      <c r="E718" s="29"/>
      <c r="F718" s="29"/>
      <c r="G718" s="29"/>
      <c r="H718" s="29"/>
      <c r="I718" s="29"/>
      <c r="J718" s="29"/>
      <c r="K718" s="29"/>
      <c r="L718" s="29"/>
      <c r="M718" s="29"/>
      <c r="N718" s="29"/>
    </row>
    <row r="719" spans="5:14">
      <c r="E719" s="29"/>
      <c r="F719" s="29"/>
      <c r="G719" s="29"/>
      <c r="H719" s="29"/>
      <c r="I719" s="29"/>
      <c r="J719" s="29"/>
      <c r="K719" s="29"/>
      <c r="L719" s="29"/>
      <c r="M719" s="29"/>
      <c r="N719" s="29"/>
    </row>
    <row r="720" spans="5:14">
      <c r="E720" s="29"/>
      <c r="F720" s="29"/>
      <c r="G720" s="29"/>
      <c r="H720" s="29"/>
      <c r="I720" s="29"/>
      <c r="J720" s="29"/>
      <c r="K720" s="29"/>
      <c r="L720" s="29"/>
      <c r="M720" s="29"/>
      <c r="N720" s="29"/>
    </row>
    <row r="721" spans="5:14">
      <c r="E721" s="29"/>
      <c r="F721" s="29"/>
      <c r="G721" s="29"/>
      <c r="H721" s="29"/>
      <c r="I721" s="29"/>
      <c r="J721" s="29"/>
      <c r="K721" s="29"/>
      <c r="L721" s="29"/>
      <c r="M721" s="29"/>
      <c r="N721" s="29"/>
    </row>
    <row r="722" spans="5:14"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spans="5:14"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spans="5:14"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spans="5:14"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spans="5:14"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spans="5:14"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spans="5:14"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spans="5:14">
      <c r="E729" s="29"/>
      <c r="F729" s="29"/>
      <c r="G729" s="29"/>
      <c r="H729" s="29"/>
      <c r="I729" s="29"/>
      <c r="J729" s="29"/>
      <c r="K729" s="29"/>
      <c r="L729" s="29"/>
      <c r="M729" s="29"/>
      <c r="N729" s="29"/>
    </row>
    <row r="730" spans="5:14">
      <c r="E730" s="29"/>
      <c r="F730" s="29"/>
      <c r="G730" s="29"/>
      <c r="H730" s="29"/>
      <c r="I730" s="29"/>
      <c r="J730" s="29"/>
      <c r="K730" s="29"/>
      <c r="L730" s="29"/>
      <c r="M730" s="29"/>
      <c r="N730" s="29"/>
    </row>
    <row r="731" spans="5:14">
      <c r="E731" s="29"/>
      <c r="F731" s="29"/>
      <c r="G731" s="29"/>
      <c r="H731" s="29"/>
      <c r="I731" s="29"/>
      <c r="J731" s="29"/>
      <c r="K731" s="29"/>
      <c r="L731" s="29"/>
      <c r="M731" s="29"/>
      <c r="N731" s="29"/>
    </row>
    <row r="732" spans="5:14">
      <c r="E732" s="29"/>
      <c r="F732" s="29"/>
      <c r="G732" s="29"/>
      <c r="H732" s="29"/>
      <c r="I732" s="29"/>
      <c r="J732" s="29"/>
      <c r="K732" s="29"/>
      <c r="L732" s="29"/>
      <c r="M732" s="29"/>
      <c r="N732" s="29"/>
    </row>
    <row r="733" spans="5:14"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spans="5:14">
      <c r="E734" s="29"/>
      <c r="F734" s="29"/>
      <c r="G734" s="29"/>
      <c r="H734" s="29"/>
      <c r="I734" s="29"/>
      <c r="J734" s="29"/>
      <c r="K734" s="29"/>
      <c r="L734" s="29"/>
      <c r="M734" s="29"/>
      <c r="N734" s="29"/>
    </row>
    <row r="735" spans="5:14">
      <c r="E735" s="29"/>
      <c r="F735" s="29"/>
      <c r="G735" s="29"/>
      <c r="H735" s="29"/>
      <c r="I735" s="29"/>
      <c r="J735" s="29"/>
      <c r="K735" s="29"/>
      <c r="L735" s="29"/>
      <c r="M735" s="29"/>
      <c r="N735" s="29"/>
    </row>
    <row r="736" spans="5:14">
      <c r="E736" s="29"/>
      <c r="F736" s="29"/>
      <c r="G736" s="29"/>
      <c r="H736" s="29"/>
      <c r="I736" s="29"/>
      <c r="J736" s="29"/>
      <c r="K736" s="29"/>
      <c r="L736" s="29"/>
      <c r="M736" s="29"/>
      <c r="N736" s="29"/>
    </row>
    <row r="737" spans="5:14">
      <c r="E737" s="29"/>
      <c r="F737" s="29"/>
      <c r="G737" s="29"/>
      <c r="H737" s="29"/>
      <c r="I737" s="29"/>
      <c r="J737" s="29"/>
      <c r="K737" s="29"/>
      <c r="L737" s="29"/>
      <c r="M737" s="29"/>
      <c r="N737" s="29"/>
    </row>
    <row r="738" spans="5:14">
      <c r="E738" s="29"/>
      <c r="F738" s="29"/>
      <c r="G738" s="29"/>
      <c r="H738" s="29"/>
      <c r="I738" s="29"/>
      <c r="J738" s="29"/>
      <c r="K738" s="29"/>
      <c r="L738" s="29"/>
      <c r="M738" s="29"/>
      <c r="N738" s="29"/>
    </row>
    <row r="739" spans="5:14">
      <c r="E739" s="29"/>
      <c r="F739" s="29"/>
      <c r="G739" s="29"/>
      <c r="H739" s="29"/>
      <c r="I739" s="29"/>
      <c r="J739" s="29"/>
      <c r="K739" s="29"/>
      <c r="L739" s="29"/>
      <c r="M739" s="29"/>
      <c r="N739" s="29"/>
    </row>
    <row r="740" spans="5:14">
      <c r="E740" s="29"/>
      <c r="F740" s="29"/>
      <c r="G740" s="29"/>
      <c r="H740" s="29"/>
      <c r="I740" s="29"/>
      <c r="J740" s="29"/>
      <c r="K740" s="29"/>
      <c r="L740" s="29"/>
      <c r="M740" s="29"/>
      <c r="N740" s="29"/>
    </row>
    <row r="741" spans="5:14"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spans="5:14"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spans="5:14"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spans="5:14"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spans="5:14"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spans="5:14"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spans="5:14"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spans="5:14">
      <c r="E748" s="29"/>
      <c r="F748" s="29"/>
      <c r="G748" s="29"/>
      <c r="H748" s="29"/>
      <c r="I748" s="29"/>
      <c r="J748" s="29"/>
      <c r="K748" s="29"/>
      <c r="L748" s="29"/>
      <c r="M748" s="29"/>
      <c r="N748" s="29"/>
    </row>
    <row r="749" spans="5:14">
      <c r="E749" s="29"/>
      <c r="F749" s="29"/>
      <c r="G749" s="29"/>
      <c r="H749" s="29"/>
      <c r="I749" s="29"/>
      <c r="J749" s="29"/>
      <c r="K749" s="29"/>
      <c r="L749" s="29"/>
      <c r="M749" s="29"/>
      <c r="N749" s="29"/>
    </row>
    <row r="750" spans="5:14">
      <c r="E750" s="29"/>
      <c r="F750" s="29"/>
      <c r="G750" s="29"/>
      <c r="H750" s="29"/>
      <c r="I750" s="29"/>
      <c r="J750" s="29"/>
      <c r="K750" s="29"/>
      <c r="L750" s="29"/>
      <c r="M750" s="29"/>
      <c r="N750" s="29"/>
    </row>
    <row r="751" spans="5:14">
      <c r="E751" s="29"/>
      <c r="F751" s="29"/>
      <c r="G751" s="29"/>
      <c r="H751" s="29"/>
      <c r="I751" s="29"/>
      <c r="J751" s="29"/>
      <c r="K751" s="29"/>
      <c r="L751" s="29"/>
      <c r="M751" s="29"/>
      <c r="N751" s="29"/>
    </row>
    <row r="752" spans="5:14"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spans="5:14">
      <c r="E753" s="29"/>
      <c r="F753" s="29"/>
      <c r="G753" s="29"/>
      <c r="H753" s="29"/>
      <c r="I753" s="29"/>
      <c r="J753" s="29"/>
      <c r="K753" s="29"/>
      <c r="L753" s="29"/>
      <c r="M753" s="29"/>
      <c r="N753" s="29"/>
    </row>
    <row r="754" spans="5:14">
      <c r="E754" s="29"/>
      <c r="F754" s="29"/>
      <c r="G754" s="29"/>
      <c r="H754" s="29"/>
      <c r="I754" s="29"/>
      <c r="J754" s="29"/>
      <c r="K754" s="29"/>
      <c r="L754" s="29"/>
      <c r="M754" s="29"/>
      <c r="N754" s="29"/>
    </row>
    <row r="755" spans="5:14">
      <c r="E755" s="29"/>
      <c r="F755" s="29"/>
      <c r="G755" s="29"/>
      <c r="H755" s="29"/>
      <c r="I755" s="29"/>
      <c r="J755" s="29"/>
      <c r="K755" s="29"/>
      <c r="L755" s="29"/>
      <c r="M755" s="29"/>
      <c r="N755" s="29"/>
    </row>
    <row r="756" spans="5:14">
      <c r="E756" s="29"/>
      <c r="F756" s="29"/>
      <c r="G756" s="29"/>
      <c r="H756" s="29"/>
      <c r="I756" s="29"/>
      <c r="J756" s="29"/>
      <c r="K756" s="29"/>
      <c r="L756" s="29"/>
      <c r="M756" s="29"/>
      <c r="N756" s="29"/>
    </row>
    <row r="757" spans="5:14">
      <c r="E757" s="29"/>
      <c r="F757" s="29"/>
      <c r="G757" s="29"/>
      <c r="H757" s="29"/>
      <c r="I757" s="29"/>
      <c r="J757" s="29"/>
      <c r="K757" s="29"/>
      <c r="L757" s="29"/>
      <c r="M757" s="29"/>
      <c r="N757" s="29"/>
    </row>
    <row r="758" spans="5:14">
      <c r="E758" s="29"/>
      <c r="F758" s="29"/>
      <c r="G758" s="29"/>
      <c r="H758" s="29"/>
      <c r="I758" s="29"/>
      <c r="J758" s="29"/>
      <c r="K758" s="29"/>
      <c r="L758" s="29"/>
      <c r="M758" s="29"/>
      <c r="N758" s="29"/>
    </row>
    <row r="759" spans="5:14">
      <c r="E759" s="29"/>
      <c r="F759" s="29"/>
      <c r="G759" s="29"/>
      <c r="H759" s="29"/>
      <c r="I759" s="29"/>
      <c r="J759" s="29"/>
      <c r="K759" s="29"/>
      <c r="L759" s="29"/>
      <c r="M759" s="29"/>
      <c r="N759" s="29"/>
    </row>
    <row r="760" spans="5:14"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spans="5:14"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spans="5:14"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spans="5:14"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spans="5:14"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spans="5:14"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spans="5:14"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spans="5:14">
      <c r="E767" s="29"/>
      <c r="F767" s="29"/>
      <c r="G767" s="29"/>
      <c r="H767" s="29"/>
      <c r="I767" s="29"/>
      <c r="J767" s="29"/>
      <c r="K767" s="29"/>
      <c r="L767" s="29"/>
      <c r="M767" s="29"/>
      <c r="N767" s="29"/>
    </row>
    <row r="768" spans="5:14">
      <c r="E768" s="29"/>
      <c r="F768" s="29"/>
      <c r="G768" s="29"/>
      <c r="H768" s="29"/>
      <c r="I768" s="29"/>
      <c r="J768" s="29"/>
      <c r="K768" s="29"/>
      <c r="L768" s="29"/>
      <c r="M768" s="29"/>
      <c r="N768" s="29"/>
    </row>
    <row r="769" spans="5:14">
      <c r="E769" s="29"/>
      <c r="F769" s="29"/>
      <c r="G769" s="29"/>
      <c r="H769" s="29"/>
      <c r="I769" s="29"/>
      <c r="J769" s="29"/>
      <c r="K769" s="29"/>
      <c r="L769" s="29"/>
      <c r="M769" s="29"/>
      <c r="N769" s="29"/>
    </row>
    <row r="770" spans="5:14">
      <c r="E770" s="29"/>
      <c r="F770" s="29"/>
      <c r="G770" s="29"/>
      <c r="H770" s="29"/>
      <c r="I770" s="29"/>
      <c r="J770" s="29"/>
      <c r="K770" s="29"/>
      <c r="L770" s="29"/>
      <c r="M770" s="29"/>
      <c r="N770" s="29"/>
    </row>
    <row r="771" spans="5:14"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spans="5:14">
      <c r="E772" s="29"/>
      <c r="F772" s="29"/>
      <c r="G772" s="29"/>
      <c r="H772" s="29"/>
      <c r="I772" s="29"/>
      <c r="J772" s="29"/>
      <c r="K772" s="29"/>
      <c r="L772" s="29"/>
      <c r="M772" s="29"/>
      <c r="N772" s="29"/>
    </row>
    <row r="773" spans="5:14">
      <c r="E773" s="29"/>
      <c r="F773" s="29"/>
      <c r="G773" s="29"/>
      <c r="H773" s="29"/>
      <c r="I773" s="29"/>
      <c r="J773" s="29"/>
      <c r="K773" s="29"/>
      <c r="L773" s="29"/>
      <c r="M773" s="29"/>
      <c r="N773" s="29"/>
    </row>
    <row r="774" spans="5:14">
      <c r="E774" s="29"/>
      <c r="F774" s="29"/>
      <c r="G774" s="29"/>
      <c r="H774" s="29"/>
      <c r="I774" s="29"/>
      <c r="J774" s="29"/>
      <c r="K774" s="29"/>
      <c r="L774" s="29"/>
      <c r="M774" s="29"/>
      <c r="N774" s="29"/>
    </row>
    <row r="775" spans="5:14">
      <c r="E775" s="29"/>
      <c r="F775" s="29"/>
      <c r="G775" s="29"/>
      <c r="H775" s="29"/>
      <c r="I775" s="29"/>
      <c r="J775" s="29"/>
      <c r="K775" s="29"/>
      <c r="L775" s="29"/>
      <c r="M775" s="29"/>
      <c r="N775" s="29"/>
    </row>
    <row r="776" spans="5:14">
      <c r="E776" s="29"/>
      <c r="F776" s="29"/>
      <c r="G776" s="29"/>
      <c r="H776" s="29"/>
      <c r="I776" s="29"/>
      <c r="J776" s="29"/>
      <c r="K776" s="29"/>
      <c r="L776" s="29"/>
      <c r="M776" s="29"/>
      <c r="N776" s="29"/>
    </row>
    <row r="777" spans="5:14">
      <c r="E777" s="29"/>
      <c r="F777" s="29"/>
      <c r="G777" s="29"/>
      <c r="H777" s="29"/>
      <c r="I777" s="29"/>
      <c r="J777" s="29"/>
      <c r="K777" s="29"/>
      <c r="L777" s="29"/>
      <c r="M777" s="29"/>
      <c r="N777" s="29"/>
    </row>
    <row r="778" spans="5:14">
      <c r="E778" s="29"/>
      <c r="F778" s="29"/>
      <c r="G778" s="29"/>
      <c r="H778" s="29"/>
      <c r="I778" s="29"/>
      <c r="J778" s="29"/>
      <c r="K778" s="29"/>
      <c r="L778" s="29"/>
      <c r="M778" s="29"/>
      <c r="N778" s="29"/>
    </row>
    <row r="779" spans="5:14"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spans="5:14"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spans="5:14"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spans="5:14"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spans="5:14"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spans="5:14"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spans="5:14"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spans="5:14">
      <c r="E786" s="29"/>
      <c r="F786" s="29"/>
      <c r="G786" s="29"/>
      <c r="H786" s="29"/>
      <c r="I786" s="29"/>
      <c r="J786" s="29"/>
      <c r="K786" s="29"/>
      <c r="L786" s="29"/>
      <c r="M786" s="29"/>
      <c r="N786" s="29"/>
    </row>
    <row r="787" spans="5:14">
      <c r="E787" s="29"/>
      <c r="F787" s="29"/>
      <c r="G787" s="29"/>
      <c r="H787" s="29"/>
      <c r="I787" s="29"/>
      <c r="J787" s="29"/>
      <c r="K787" s="29"/>
      <c r="L787" s="29"/>
      <c r="M787" s="29"/>
      <c r="N787" s="29"/>
    </row>
    <row r="788" spans="5:14">
      <c r="E788" s="29"/>
      <c r="F788" s="29"/>
      <c r="G788" s="29"/>
      <c r="H788" s="29"/>
      <c r="I788" s="29"/>
      <c r="J788" s="29"/>
      <c r="K788" s="29"/>
      <c r="L788" s="29"/>
      <c r="M788" s="29"/>
      <c r="N788" s="29"/>
    </row>
    <row r="789" spans="5:14">
      <c r="E789" s="29"/>
      <c r="F789" s="29"/>
      <c r="G789" s="29"/>
      <c r="H789" s="29"/>
      <c r="I789" s="29"/>
      <c r="J789" s="29"/>
      <c r="K789" s="29"/>
      <c r="L789" s="29"/>
      <c r="M789" s="29"/>
      <c r="N789" s="29"/>
    </row>
    <row r="790" spans="5:14"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spans="5:14">
      <c r="E791" s="29"/>
      <c r="F791" s="29"/>
      <c r="G791" s="29"/>
      <c r="H791" s="29"/>
      <c r="I791" s="29"/>
      <c r="J791" s="29"/>
      <c r="K791" s="29"/>
      <c r="L791" s="29"/>
      <c r="M791" s="29"/>
      <c r="N791" s="29"/>
    </row>
    <row r="792" spans="5:14">
      <c r="E792" s="29"/>
      <c r="F792" s="29"/>
      <c r="G792" s="29"/>
      <c r="H792" s="29"/>
      <c r="I792" s="29"/>
      <c r="J792" s="29"/>
      <c r="K792" s="29"/>
      <c r="L792" s="29"/>
      <c r="M792" s="29"/>
      <c r="N792" s="29"/>
    </row>
    <row r="793" spans="5:14">
      <c r="E793" s="29"/>
      <c r="F793" s="29"/>
      <c r="G793" s="29"/>
      <c r="H793" s="29"/>
      <c r="I793" s="29"/>
      <c r="J793" s="29"/>
      <c r="K793" s="29"/>
      <c r="L793" s="29"/>
      <c r="M793" s="29"/>
      <c r="N793" s="29"/>
    </row>
    <row r="794" spans="5:14">
      <c r="E794" s="29"/>
      <c r="F794" s="29"/>
      <c r="G794" s="29"/>
      <c r="H794" s="29"/>
      <c r="I794" s="29"/>
      <c r="J794" s="29"/>
      <c r="K794" s="29"/>
      <c r="L794" s="29"/>
      <c r="M794" s="29"/>
      <c r="N794" s="29"/>
    </row>
    <row r="795" spans="5:14">
      <c r="E795" s="29"/>
      <c r="F795" s="29"/>
      <c r="G795" s="29"/>
      <c r="H795" s="29"/>
      <c r="I795" s="29"/>
      <c r="J795" s="29"/>
      <c r="K795" s="29"/>
      <c r="L795" s="29"/>
      <c r="M795" s="29"/>
      <c r="N795" s="29"/>
    </row>
    <row r="796" spans="5:14">
      <c r="E796" s="29"/>
      <c r="F796" s="29"/>
      <c r="G796" s="29"/>
      <c r="H796" s="29"/>
      <c r="I796" s="29"/>
      <c r="J796" s="29"/>
      <c r="K796" s="29"/>
      <c r="L796" s="29"/>
      <c r="M796" s="29"/>
      <c r="N796" s="29"/>
    </row>
    <row r="797" spans="5:14">
      <c r="E797" s="29"/>
      <c r="F797" s="29"/>
      <c r="G797" s="29"/>
      <c r="H797" s="29"/>
      <c r="I797" s="29"/>
      <c r="J797" s="29"/>
      <c r="K797" s="29"/>
      <c r="L797" s="29"/>
      <c r="M797" s="29"/>
      <c r="N797" s="29"/>
    </row>
    <row r="798" spans="5:14"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spans="5:14"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spans="5:14"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spans="5:14"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spans="5:14"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spans="5:14"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spans="5:14"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spans="5:14">
      <c r="E805" s="29"/>
      <c r="F805" s="29"/>
      <c r="G805" s="29"/>
      <c r="H805" s="29"/>
      <c r="I805" s="29"/>
      <c r="J805" s="29"/>
      <c r="K805" s="29"/>
      <c r="L805" s="29"/>
      <c r="M805" s="29"/>
      <c r="N805" s="29"/>
    </row>
    <row r="806" spans="5:14">
      <c r="E806" s="29"/>
      <c r="F806" s="29"/>
      <c r="G806" s="29"/>
      <c r="H806" s="29"/>
      <c r="I806" s="29"/>
      <c r="J806" s="29"/>
      <c r="K806" s="29"/>
      <c r="L806" s="29"/>
      <c r="M806" s="29"/>
      <c r="N806" s="29"/>
    </row>
    <row r="807" spans="5:14">
      <c r="E807" s="29"/>
      <c r="F807" s="29"/>
      <c r="G807" s="29"/>
      <c r="H807" s="29"/>
      <c r="I807" s="29"/>
      <c r="J807" s="29"/>
      <c r="K807" s="29"/>
      <c r="L807" s="29"/>
      <c r="M807" s="29"/>
      <c r="N807" s="29"/>
    </row>
    <row r="808" spans="5:14">
      <c r="E808" s="29"/>
      <c r="F808" s="29"/>
      <c r="G808" s="29"/>
      <c r="H808" s="29"/>
      <c r="I808" s="29"/>
      <c r="J808" s="29"/>
      <c r="K808" s="29"/>
      <c r="L808" s="29"/>
      <c r="M808" s="29"/>
      <c r="N808" s="29"/>
    </row>
    <row r="809" spans="5:14"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spans="5:14">
      <c r="E810" s="29"/>
      <c r="F810" s="29"/>
      <c r="G810" s="29"/>
      <c r="H810" s="29"/>
      <c r="I810" s="29"/>
      <c r="J810" s="29"/>
      <c r="K810" s="29"/>
      <c r="L810" s="29"/>
      <c r="M810" s="29"/>
      <c r="N810" s="29"/>
    </row>
    <row r="811" spans="5:14">
      <c r="E811" s="29"/>
      <c r="F811" s="29"/>
      <c r="G811" s="29"/>
      <c r="H811" s="29"/>
      <c r="I811" s="29"/>
      <c r="J811" s="29"/>
      <c r="K811" s="29"/>
      <c r="L811" s="29"/>
      <c r="M811" s="29"/>
      <c r="N811" s="29"/>
    </row>
    <row r="812" spans="5:14">
      <c r="E812" s="29"/>
      <c r="F812" s="29"/>
      <c r="G812" s="29"/>
      <c r="H812" s="29"/>
      <c r="I812" s="29"/>
      <c r="J812" s="29"/>
      <c r="K812" s="29"/>
      <c r="L812" s="29"/>
      <c r="M812" s="29"/>
      <c r="N812" s="29"/>
    </row>
    <row r="813" spans="5:14">
      <c r="E813" s="29"/>
      <c r="F813" s="29"/>
      <c r="G813" s="29"/>
      <c r="H813" s="29"/>
      <c r="I813" s="29"/>
      <c r="J813" s="29"/>
      <c r="K813" s="29"/>
      <c r="L813" s="29"/>
      <c r="M813" s="29"/>
      <c r="N813" s="29"/>
    </row>
    <row r="814" spans="5:14">
      <c r="E814" s="29"/>
      <c r="F814" s="29"/>
      <c r="G814" s="29"/>
      <c r="H814" s="29"/>
      <c r="I814" s="29"/>
      <c r="J814" s="29"/>
      <c r="K814" s="29"/>
      <c r="L814" s="29"/>
      <c r="M814" s="29"/>
      <c r="N814" s="29"/>
    </row>
    <row r="815" spans="5:14">
      <c r="E815" s="29"/>
      <c r="F815" s="29"/>
      <c r="G815" s="29"/>
      <c r="H815" s="29"/>
      <c r="I815" s="29"/>
      <c r="J815" s="29"/>
      <c r="K815" s="29"/>
      <c r="L815" s="29"/>
      <c r="M815" s="29"/>
      <c r="N815" s="29"/>
    </row>
    <row r="816" spans="5:14">
      <c r="E816" s="29"/>
      <c r="F816" s="29"/>
      <c r="G816" s="29"/>
      <c r="H816" s="29"/>
      <c r="I816" s="29"/>
      <c r="J816" s="29"/>
      <c r="K816" s="29"/>
      <c r="L816" s="29"/>
      <c r="M816" s="29"/>
      <c r="N816" s="29"/>
    </row>
    <row r="817" spans="5:14"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spans="5:14"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spans="5:14"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spans="5:14"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spans="5:14"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spans="5:14"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spans="5:14"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spans="5:14">
      <c r="E824" s="29"/>
      <c r="F824" s="29"/>
      <c r="G824" s="29"/>
      <c r="H824" s="29"/>
      <c r="I824" s="29"/>
      <c r="J824" s="29"/>
      <c r="K824" s="29"/>
      <c r="L824" s="29"/>
      <c r="M824" s="29"/>
      <c r="N824" s="29"/>
    </row>
    <row r="825" spans="5:14">
      <c r="E825" s="29"/>
      <c r="F825" s="29"/>
      <c r="G825" s="29"/>
      <c r="H825" s="29"/>
      <c r="I825" s="29"/>
      <c r="J825" s="29"/>
      <c r="K825" s="29"/>
      <c r="L825" s="29"/>
      <c r="M825" s="29"/>
      <c r="N825" s="29"/>
    </row>
    <row r="826" spans="5:14">
      <c r="E826" s="29"/>
      <c r="F826" s="29"/>
      <c r="G826" s="29"/>
      <c r="H826" s="29"/>
      <c r="I826" s="29"/>
      <c r="J826" s="29"/>
      <c r="K826" s="29"/>
      <c r="L826" s="29"/>
      <c r="M826" s="29"/>
      <c r="N826" s="29"/>
    </row>
    <row r="827" spans="5:14">
      <c r="E827" s="29"/>
      <c r="F827" s="29"/>
      <c r="G827" s="29"/>
      <c r="H827" s="29"/>
      <c r="I827" s="29"/>
      <c r="J827" s="29"/>
      <c r="K827" s="29"/>
      <c r="L827" s="29"/>
      <c r="M827" s="29"/>
      <c r="N827" s="29"/>
    </row>
    <row r="828" spans="5:14"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spans="5:14">
      <c r="E829" s="29"/>
      <c r="F829" s="29"/>
      <c r="G829" s="29"/>
      <c r="H829" s="29"/>
      <c r="I829" s="29"/>
      <c r="J829" s="29"/>
      <c r="K829" s="29"/>
      <c r="L829" s="29"/>
      <c r="M829" s="29"/>
      <c r="N829" s="29"/>
    </row>
    <row r="830" spans="5:14">
      <c r="E830" s="29"/>
      <c r="F830" s="29"/>
      <c r="G830" s="29"/>
      <c r="H830" s="29"/>
      <c r="I830" s="29"/>
      <c r="J830" s="29"/>
      <c r="K830" s="29"/>
      <c r="L830" s="29"/>
      <c r="M830" s="29"/>
      <c r="N830" s="29"/>
    </row>
    <row r="831" spans="5:14">
      <c r="E831" s="29"/>
      <c r="F831" s="29"/>
      <c r="G831" s="29"/>
      <c r="H831" s="29"/>
      <c r="I831" s="29"/>
      <c r="J831" s="29"/>
      <c r="K831" s="29"/>
      <c r="L831" s="29"/>
      <c r="M831" s="29"/>
      <c r="N831" s="29"/>
    </row>
    <row r="832" spans="5:14">
      <c r="E832" s="29"/>
      <c r="F832" s="29"/>
      <c r="G832" s="29"/>
      <c r="H832" s="29"/>
      <c r="I832" s="29"/>
      <c r="J832" s="29"/>
      <c r="K832" s="29"/>
      <c r="L832" s="29"/>
      <c r="M832" s="29"/>
      <c r="N832" s="29"/>
    </row>
    <row r="833" spans="5:14">
      <c r="E833" s="29"/>
      <c r="F833" s="29"/>
      <c r="G833" s="29"/>
      <c r="H833" s="29"/>
      <c r="I833" s="29"/>
      <c r="J833" s="29"/>
      <c r="K833" s="29"/>
      <c r="L833" s="29"/>
      <c r="M833" s="29"/>
      <c r="N833" s="29"/>
    </row>
    <row r="834" spans="5:14">
      <c r="E834" s="29"/>
      <c r="F834" s="29"/>
      <c r="G834" s="29"/>
      <c r="H834" s="29"/>
      <c r="I834" s="29"/>
      <c r="J834" s="29"/>
      <c r="K834" s="29"/>
      <c r="L834" s="29"/>
      <c r="M834" s="29"/>
      <c r="N834" s="29"/>
    </row>
    <row r="835" spans="5:14">
      <c r="E835" s="29"/>
      <c r="F835" s="29"/>
      <c r="G835" s="29"/>
      <c r="H835" s="29"/>
      <c r="I835" s="29"/>
      <c r="J835" s="29"/>
      <c r="K835" s="29"/>
      <c r="L835" s="29"/>
      <c r="M835" s="29"/>
      <c r="N835" s="29"/>
    </row>
    <row r="836" spans="5:14">
      <c r="E836" s="29"/>
      <c r="F836" s="29"/>
      <c r="G836" s="29"/>
      <c r="H836" s="29"/>
      <c r="I836" s="29"/>
      <c r="J836" s="29"/>
      <c r="K836" s="29"/>
      <c r="L836" s="29"/>
      <c r="M836" s="29"/>
      <c r="N836" s="29"/>
    </row>
    <row r="837" spans="5:14"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spans="5:14"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spans="5:14"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spans="5:14"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spans="5:14"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spans="5:14"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spans="5:14"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spans="5:14">
      <c r="E844" s="29"/>
      <c r="F844" s="29"/>
      <c r="G844" s="29"/>
      <c r="H844" s="29"/>
      <c r="I844" s="29"/>
      <c r="J844" s="29"/>
      <c r="K844" s="29"/>
      <c r="L844" s="29"/>
      <c r="M844" s="29"/>
      <c r="N844" s="29"/>
    </row>
    <row r="845" spans="5:14">
      <c r="E845" s="29"/>
      <c r="F845" s="29"/>
      <c r="G845" s="29"/>
      <c r="H845" s="29"/>
      <c r="I845" s="29"/>
      <c r="J845" s="29"/>
      <c r="K845" s="29"/>
      <c r="L845" s="29"/>
      <c r="M845" s="29"/>
      <c r="N845" s="29"/>
    </row>
    <row r="846" spans="5:14">
      <c r="E846" s="29"/>
      <c r="F846" s="29"/>
      <c r="G846" s="29"/>
      <c r="H846" s="29"/>
      <c r="I846" s="29"/>
      <c r="J846" s="29"/>
      <c r="K846" s="29"/>
      <c r="L846" s="29"/>
      <c r="M846" s="29"/>
      <c r="N846" s="29"/>
    </row>
    <row r="847" spans="5:14">
      <c r="E847" s="29"/>
      <c r="F847" s="29"/>
      <c r="G847" s="29"/>
      <c r="H847" s="29"/>
      <c r="I847" s="29"/>
      <c r="J847" s="29"/>
      <c r="K847" s="29"/>
      <c r="L847" s="29"/>
      <c r="M847" s="29"/>
      <c r="N847" s="29"/>
    </row>
    <row r="848" spans="5:14"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spans="5:14">
      <c r="E849" s="29"/>
      <c r="F849" s="29"/>
      <c r="G849" s="29"/>
      <c r="H849" s="29"/>
      <c r="I849" s="29"/>
      <c r="J849" s="29"/>
      <c r="K849" s="29"/>
      <c r="L849" s="29"/>
      <c r="M849" s="29"/>
      <c r="N849" s="29"/>
    </row>
    <row r="850" spans="5:14">
      <c r="E850" s="29"/>
      <c r="F850" s="29"/>
      <c r="G850" s="29"/>
      <c r="H850" s="29"/>
      <c r="I850" s="29"/>
      <c r="J850" s="29"/>
      <c r="K850" s="29"/>
      <c r="L850" s="29"/>
      <c r="M850" s="29"/>
      <c r="N850" s="29"/>
    </row>
    <row r="851" spans="5:14">
      <c r="E851" s="29"/>
      <c r="F851" s="29"/>
      <c r="G851" s="29"/>
      <c r="H851" s="29"/>
      <c r="I851" s="29"/>
      <c r="J851" s="29"/>
      <c r="K851" s="29"/>
      <c r="L851" s="29"/>
      <c r="M851" s="29"/>
      <c r="N851" s="29"/>
    </row>
    <row r="852" spans="5:14">
      <c r="E852" s="29"/>
      <c r="F852" s="29"/>
      <c r="G852" s="29"/>
      <c r="H852" s="29"/>
      <c r="I852" s="29"/>
      <c r="J852" s="29"/>
      <c r="K852" s="29"/>
      <c r="L852" s="29"/>
      <c r="M852" s="29"/>
      <c r="N852" s="29"/>
    </row>
    <row r="853" spans="5:14"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spans="5:14">
      <c r="E854" s="29"/>
      <c r="F854" s="29"/>
      <c r="G854" s="29"/>
      <c r="H854" s="29"/>
      <c r="I854" s="29"/>
      <c r="J854" s="29"/>
      <c r="K854" s="29"/>
      <c r="L854" s="29"/>
      <c r="M854" s="29"/>
      <c r="N854" s="29"/>
    </row>
    <row r="855" spans="5:14">
      <c r="E855" s="29"/>
      <c r="F855" s="29"/>
      <c r="G855" s="29"/>
      <c r="H855" s="29"/>
      <c r="I855" s="29"/>
      <c r="J855" s="29"/>
      <c r="K855" s="29"/>
      <c r="L855" s="29"/>
      <c r="M855" s="29"/>
      <c r="N855" s="29"/>
    </row>
    <row r="856" spans="5:14"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spans="5:14"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spans="5:14"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spans="5:14"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spans="5:14"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spans="5:14"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spans="5:14"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spans="5:14">
      <c r="E863" s="29"/>
      <c r="F863" s="29"/>
      <c r="G863" s="29"/>
      <c r="H863" s="29"/>
      <c r="I863" s="29"/>
      <c r="J863" s="29"/>
      <c r="K863" s="29"/>
      <c r="L863" s="29"/>
      <c r="M863" s="29"/>
      <c r="N863" s="29"/>
    </row>
    <row r="864" spans="5:14">
      <c r="E864" s="29"/>
      <c r="F864" s="29"/>
      <c r="G864" s="29"/>
      <c r="H864" s="29"/>
      <c r="I864" s="29"/>
      <c r="J864" s="29"/>
      <c r="K864" s="29"/>
      <c r="L864" s="29"/>
      <c r="M864" s="29"/>
      <c r="N864" s="29"/>
    </row>
    <row r="865" spans="5:14">
      <c r="E865" s="29"/>
      <c r="F865" s="29"/>
      <c r="G865" s="29"/>
      <c r="H865" s="29"/>
      <c r="I865" s="29"/>
      <c r="J865" s="29"/>
      <c r="K865" s="29"/>
      <c r="L865" s="29"/>
      <c r="M865" s="29"/>
      <c r="N865" s="29"/>
    </row>
    <row r="866" spans="5:14">
      <c r="E866" s="29"/>
      <c r="F866" s="29"/>
      <c r="G866" s="29"/>
      <c r="H866" s="29"/>
      <c r="I866" s="29"/>
      <c r="J866" s="29"/>
      <c r="K866" s="29"/>
      <c r="L866" s="29"/>
      <c r="M866" s="29"/>
      <c r="N866" s="29"/>
    </row>
    <row r="867" spans="5:14"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spans="5:14">
      <c r="E868" s="29"/>
      <c r="F868" s="29"/>
      <c r="G868" s="29"/>
      <c r="H868" s="29"/>
      <c r="I868" s="29"/>
      <c r="J868" s="29"/>
      <c r="K868" s="29"/>
      <c r="L868" s="29"/>
      <c r="M868" s="29"/>
      <c r="N868" s="29"/>
    </row>
    <row r="869" spans="5:14">
      <c r="E869" s="29"/>
      <c r="F869" s="29"/>
      <c r="G869" s="29"/>
      <c r="H869" s="29"/>
      <c r="I869" s="29"/>
      <c r="J869" s="29"/>
      <c r="K869" s="29"/>
      <c r="L869" s="29"/>
      <c r="M869" s="29"/>
      <c r="N869" s="29"/>
    </row>
    <row r="870" spans="5:14">
      <c r="E870" s="29"/>
      <c r="F870" s="29"/>
      <c r="G870" s="29"/>
      <c r="H870" s="29"/>
      <c r="I870" s="29"/>
      <c r="J870" s="29"/>
      <c r="K870" s="29"/>
      <c r="L870" s="29"/>
      <c r="M870" s="29"/>
      <c r="N870" s="29"/>
    </row>
    <row r="871" spans="5:14">
      <c r="E871" s="29"/>
      <c r="F871" s="29"/>
      <c r="G871" s="29"/>
      <c r="H871" s="29"/>
      <c r="I871" s="29"/>
      <c r="J871" s="29"/>
      <c r="K871" s="29"/>
      <c r="L871" s="29"/>
      <c r="M871" s="29"/>
      <c r="N871" s="29"/>
    </row>
    <row r="872" spans="5:14">
      <c r="E872" s="29"/>
      <c r="F872" s="29"/>
      <c r="G872" s="29"/>
      <c r="H872" s="29"/>
      <c r="I872" s="29"/>
      <c r="J872" s="29"/>
      <c r="K872" s="29"/>
      <c r="L872" s="29"/>
      <c r="M872" s="29"/>
      <c r="N872" s="29"/>
    </row>
    <row r="873" spans="5:14">
      <c r="E873" s="29"/>
      <c r="F873" s="29"/>
      <c r="G873" s="29"/>
      <c r="H873" s="29"/>
      <c r="I873" s="29"/>
      <c r="J873" s="29"/>
      <c r="K873" s="29"/>
      <c r="L873" s="29"/>
      <c r="M873" s="29"/>
      <c r="N873" s="29"/>
    </row>
    <row r="874" spans="5:14">
      <c r="E874" s="29"/>
      <c r="F874" s="29"/>
      <c r="G874" s="29"/>
      <c r="H874" s="29"/>
      <c r="I874" s="29"/>
      <c r="J874" s="29"/>
      <c r="K874" s="29"/>
      <c r="L874" s="29"/>
      <c r="M874" s="29"/>
      <c r="N874" s="29"/>
    </row>
    <row r="875" spans="5:14"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spans="5:14"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spans="5:14"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spans="5:14"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spans="5:14"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spans="5:14"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spans="5:14"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spans="5:14">
      <c r="E882" s="29"/>
      <c r="F882" s="29"/>
      <c r="G882" s="29"/>
      <c r="H882" s="29"/>
      <c r="I882" s="29"/>
      <c r="J882" s="29"/>
      <c r="K882" s="29"/>
      <c r="L882" s="29"/>
      <c r="M882" s="29"/>
      <c r="N882" s="29"/>
    </row>
    <row r="883" spans="5:14">
      <c r="E883" s="29"/>
      <c r="F883" s="29"/>
      <c r="G883" s="29"/>
      <c r="H883" s="29"/>
      <c r="I883" s="29"/>
      <c r="J883" s="29"/>
      <c r="K883" s="29"/>
      <c r="L883" s="29"/>
      <c r="M883" s="29"/>
      <c r="N883" s="29"/>
    </row>
    <row r="884" spans="5:14">
      <c r="E884" s="29"/>
      <c r="F884" s="29"/>
      <c r="G884" s="29"/>
      <c r="H884" s="29"/>
      <c r="I884" s="29"/>
      <c r="J884" s="29"/>
      <c r="K884" s="29"/>
      <c r="L884" s="29"/>
      <c r="M884" s="29"/>
      <c r="N884" s="29"/>
    </row>
    <row r="885" spans="5:14">
      <c r="E885" s="29"/>
      <c r="F885" s="29"/>
      <c r="G885" s="29"/>
      <c r="H885" s="29"/>
      <c r="I885" s="29"/>
      <c r="J885" s="29"/>
      <c r="K885" s="29"/>
      <c r="L885" s="29"/>
      <c r="M885" s="29"/>
      <c r="N885" s="29"/>
    </row>
    <row r="886" spans="5:14"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spans="5:14"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spans="5:14">
      <c r="E888" s="29"/>
      <c r="F888" s="29"/>
      <c r="G888" s="29"/>
      <c r="H888" s="29"/>
      <c r="I888" s="29"/>
      <c r="J888" s="29"/>
      <c r="K888" s="29"/>
      <c r="L888" s="29"/>
      <c r="M888" s="29"/>
      <c r="N888" s="29"/>
    </row>
    <row r="889" spans="5:14">
      <c r="E889" s="29"/>
      <c r="F889" s="29"/>
      <c r="G889" s="29"/>
      <c r="H889" s="29"/>
      <c r="I889" s="29"/>
      <c r="J889" s="29"/>
      <c r="K889" s="29"/>
      <c r="L889" s="29"/>
      <c r="M889" s="29"/>
      <c r="N889" s="29"/>
    </row>
    <row r="890" spans="5:14">
      <c r="E890" s="29"/>
      <c r="F890" s="29"/>
      <c r="G890" s="29"/>
      <c r="H890" s="29"/>
      <c r="I890" s="29"/>
      <c r="J890" s="29"/>
      <c r="K890" s="29"/>
      <c r="L890" s="29"/>
      <c r="M890" s="29"/>
      <c r="N890" s="29"/>
    </row>
    <row r="891" spans="5:14">
      <c r="E891" s="29"/>
      <c r="F891" s="29"/>
      <c r="G891" s="29"/>
      <c r="H891" s="29"/>
      <c r="I891" s="29"/>
      <c r="J891" s="29"/>
      <c r="K891" s="29"/>
      <c r="L891" s="29"/>
      <c r="M891" s="29"/>
      <c r="N891" s="29"/>
    </row>
    <row r="892" spans="5:14">
      <c r="E892" s="29"/>
      <c r="F892" s="29"/>
      <c r="G892" s="29"/>
      <c r="H892" s="29"/>
      <c r="I892" s="29"/>
      <c r="J892" s="29"/>
      <c r="K892" s="29"/>
      <c r="L892" s="29"/>
      <c r="M892" s="29"/>
      <c r="N892" s="29"/>
    </row>
    <row r="893" spans="5:14">
      <c r="E893" s="29"/>
      <c r="F893" s="29"/>
      <c r="G893" s="29"/>
      <c r="H893" s="29"/>
      <c r="I893" s="29"/>
      <c r="J893" s="29"/>
      <c r="K893" s="29"/>
      <c r="L893" s="29"/>
      <c r="M893" s="29"/>
      <c r="N893" s="29"/>
    </row>
    <row r="894" spans="5:14"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spans="5:14"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spans="5:14"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spans="5:14"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spans="5:14"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spans="5:14"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spans="5:14"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spans="5:14">
      <c r="E901" s="29"/>
      <c r="F901" s="29"/>
      <c r="G901" s="29"/>
      <c r="H901" s="29"/>
      <c r="I901" s="29"/>
      <c r="J901" s="29"/>
      <c r="K901" s="29"/>
      <c r="L901" s="29"/>
      <c r="M901" s="29"/>
      <c r="N901" s="29"/>
    </row>
    <row r="902" spans="5:14">
      <c r="E902" s="29"/>
      <c r="F902" s="29"/>
      <c r="G902" s="29"/>
      <c r="H902" s="29"/>
      <c r="I902" s="29"/>
      <c r="J902" s="29"/>
      <c r="K902" s="29"/>
      <c r="L902" s="29"/>
      <c r="M902" s="29"/>
      <c r="N902" s="29"/>
    </row>
    <row r="903" spans="5:14">
      <c r="E903" s="29"/>
      <c r="F903" s="29"/>
      <c r="G903" s="29"/>
      <c r="H903" s="29"/>
      <c r="I903" s="29"/>
      <c r="J903" s="29"/>
      <c r="K903" s="29"/>
      <c r="L903" s="29"/>
      <c r="M903" s="29"/>
      <c r="N903" s="29"/>
    </row>
    <row r="904" spans="5:14">
      <c r="E904" s="29"/>
      <c r="F904" s="29"/>
      <c r="G904" s="29"/>
      <c r="H904" s="29"/>
      <c r="I904" s="29"/>
      <c r="J904" s="29"/>
      <c r="K904" s="29"/>
      <c r="L904" s="29"/>
      <c r="M904" s="29"/>
      <c r="N904" s="29"/>
    </row>
    <row r="905" spans="5:14"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spans="5:14">
      <c r="E906" s="29"/>
      <c r="F906" s="29"/>
      <c r="G906" s="29"/>
      <c r="H906" s="29"/>
      <c r="I906" s="29"/>
      <c r="J906" s="29"/>
      <c r="K906" s="29"/>
      <c r="L906" s="29"/>
      <c r="M906" s="29"/>
      <c r="N906" s="29"/>
    </row>
    <row r="907" spans="5:14">
      <c r="E907" s="29"/>
      <c r="F907" s="29"/>
      <c r="G907" s="29"/>
      <c r="H907" s="29"/>
      <c r="I907" s="29"/>
      <c r="J907" s="29"/>
      <c r="K907" s="29"/>
      <c r="L907" s="29"/>
      <c r="M907" s="29"/>
      <c r="N907" s="29"/>
    </row>
    <row r="908" spans="5:14">
      <c r="E908" s="29"/>
      <c r="F908" s="29"/>
      <c r="G908" s="29"/>
      <c r="H908" s="29"/>
      <c r="I908" s="29"/>
      <c r="J908" s="29"/>
      <c r="K908" s="29"/>
      <c r="L908" s="29"/>
      <c r="M908" s="29"/>
      <c r="N908" s="29"/>
    </row>
    <row r="909" spans="5:14">
      <c r="E909" s="29"/>
      <c r="F909" s="29"/>
      <c r="G909" s="29"/>
      <c r="H909" s="29"/>
      <c r="I909" s="29"/>
      <c r="J909" s="29"/>
      <c r="K909" s="29"/>
      <c r="L909" s="29"/>
      <c r="M909" s="29"/>
      <c r="N909" s="29"/>
    </row>
    <row r="910" spans="5:14">
      <c r="E910" s="29"/>
      <c r="F910" s="29"/>
      <c r="G910" s="29"/>
      <c r="H910" s="29"/>
      <c r="I910" s="29"/>
      <c r="J910" s="29"/>
      <c r="K910" s="29"/>
      <c r="L910" s="29"/>
      <c r="M910" s="29"/>
      <c r="N910" s="29"/>
    </row>
    <row r="911" spans="5:14">
      <c r="E911" s="29"/>
      <c r="F911" s="29"/>
      <c r="G911" s="29"/>
      <c r="H911" s="29"/>
      <c r="I911" s="29"/>
      <c r="J911" s="29"/>
      <c r="K911" s="29"/>
      <c r="L911" s="29"/>
      <c r="M911" s="29"/>
      <c r="N911" s="29"/>
    </row>
    <row r="912" spans="5:14">
      <c r="E912" s="29"/>
      <c r="F912" s="29"/>
      <c r="G912" s="29"/>
      <c r="H912" s="29"/>
      <c r="I912" s="29"/>
      <c r="J912" s="29"/>
      <c r="K912" s="29"/>
      <c r="L912" s="29"/>
      <c r="M912" s="29"/>
      <c r="N912" s="29"/>
    </row>
    <row r="913" spans="5:14"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spans="5:14"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spans="5:14"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spans="5:14"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spans="5:14"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spans="5:14"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spans="5:14"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spans="5:14">
      <c r="E920" s="29"/>
      <c r="F920" s="29"/>
      <c r="G920" s="29"/>
      <c r="H920" s="29"/>
      <c r="I920" s="29"/>
      <c r="J920" s="29"/>
      <c r="K920" s="29"/>
      <c r="L920" s="29"/>
      <c r="M920" s="29"/>
      <c r="N920" s="29"/>
    </row>
    <row r="921" spans="5:14">
      <c r="E921" s="29"/>
      <c r="F921" s="29"/>
      <c r="G921" s="29"/>
      <c r="H921" s="29"/>
      <c r="I921" s="29"/>
      <c r="J921" s="29"/>
      <c r="K921" s="29"/>
      <c r="L921" s="29"/>
      <c r="M921" s="29"/>
      <c r="N921" s="29"/>
    </row>
    <row r="922" spans="5:14">
      <c r="E922" s="29"/>
      <c r="F922" s="29"/>
      <c r="G922" s="29"/>
      <c r="H922" s="29"/>
      <c r="I922" s="29"/>
      <c r="J922" s="29"/>
      <c r="K922" s="29"/>
      <c r="L922" s="29"/>
      <c r="M922" s="29"/>
      <c r="N922" s="29"/>
    </row>
    <row r="923" spans="5:14">
      <c r="E923" s="29"/>
      <c r="F923" s="29"/>
      <c r="G923" s="29"/>
      <c r="H923" s="29"/>
      <c r="I923" s="29"/>
      <c r="J923" s="29"/>
      <c r="K923" s="29"/>
      <c r="L923" s="29"/>
      <c r="M923" s="29"/>
      <c r="N923" s="29"/>
    </row>
    <row r="924" spans="5:14"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spans="5:14">
      <c r="E925" s="29"/>
      <c r="F925" s="29"/>
      <c r="G925" s="29"/>
      <c r="H925" s="29"/>
      <c r="I925" s="29"/>
      <c r="J925" s="29"/>
      <c r="K925" s="29"/>
      <c r="L925" s="29"/>
      <c r="M925" s="29"/>
      <c r="N925" s="29"/>
    </row>
    <row r="926" spans="5:14">
      <c r="E926" s="29"/>
      <c r="F926" s="29"/>
      <c r="G926" s="29"/>
      <c r="H926" s="29"/>
      <c r="I926" s="29"/>
      <c r="J926" s="29"/>
      <c r="K926" s="29"/>
      <c r="L926" s="29"/>
      <c r="M926" s="29"/>
      <c r="N926" s="29"/>
    </row>
    <row r="927" spans="5:14">
      <c r="E927" s="29"/>
      <c r="F927" s="29"/>
      <c r="G927" s="29"/>
      <c r="H927" s="29"/>
      <c r="I927" s="29"/>
      <c r="J927" s="29"/>
      <c r="K927" s="29"/>
      <c r="L927" s="29"/>
      <c r="M927" s="29"/>
      <c r="N927" s="29"/>
    </row>
    <row r="928" spans="5:14">
      <c r="E928" s="29"/>
      <c r="F928" s="29"/>
      <c r="G928" s="29"/>
      <c r="H928" s="29"/>
      <c r="I928" s="29"/>
      <c r="J928" s="29"/>
      <c r="K928" s="29"/>
      <c r="L928" s="29"/>
      <c r="M928" s="29"/>
      <c r="N928" s="29"/>
    </row>
    <row r="929" spans="5:14">
      <c r="E929" s="29"/>
      <c r="F929" s="29"/>
      <c r="G929" s="29"/>
      <c r="H929" s="29"/>
      <c r="I929" s="29"/>
      <c r="J929" s="29"/>
      <c r="K929" s="29"/>
      <c r="L929" s="29"/>
      <c r="M929" s="29"/>
      <c r="N929" s="29"/>
    </row>
    <row r="930" spans="5:14">
      <c r="E930" s="29"/>
      <c r="F930" s="29"/>
      <c r="G930" s="29"/>
      <c r="H930" s="29"/>
      <c r="I930" s="29"/>
      <c r="J930" s="29"/>
      <c r="K930" s="29"/>
      <c r="L930" s="29"/>
      <c r="M930" s="29"/>
      <c r="N930" s="29"/>
    </row>
    <row r="931" spans="5:14">
      <c r="E931" s="29"/>
      <c r="F931" s="29"/>
      <c r="G931" s="29"/>
      <c r="H931" s="29"/>
      <c r="I931" s="29"/>
      <c r="J931" s="29"/>
      <c r="K931" s="29"/>
      <c r="L931" s="29"/>
      <c r="M931" s="29"/>
      <c r="N931" s="29"/>
    </row>
    <row r="932" spans="5:14">
      <c r="E932" s="29"/>
      <c r="F932" s="29"/>
      <c r="G932" s="29"/>
      <c r="H932" s="29"/>
      <c r="I932" s="29"/>
      <c r="J932" s="29"/>
      <c r="K932" s="29"/>
      <c r="L932" s="29"/>
      <c r="M932" s="29"/>
      <c r="N932" s="29"/>
    </row>
    <row r="933" spans="5:14">
      <c r="E933" s="29"/>
      <c r="F933" s="29"/>
      <c r="G933" s="29"/>
      <c r="H933" s="29"/>
      <c r="I933" s="29"/>
      <c r="J933" s="29"/>
      <c r="K933" s="29"/>
      <c r="L933" s="29"/>
      <c r="M933" s="29"/>
      <c r="N933" s="29"/>
    </row>
    <row r="934" spans="5:14">
      <c r="E934" s="29"/>
      <c r="F934" s="29"/>
      <c r="G934" s="29"/>
      <c r="H934" s="29"/>
      <c r="I934" s="29"/>
      <c r="J934" s="29"/>
      <c r="K934" s="29"/>
      <c r="L934" s="29"/>
      <c r="M934" s="29"/>
      <c r="N934" s="29"/>
    </row>
    <row r="935" spans="5:14">
      <c r="E935" s="29"/>
      <c r="F935" s="29"/>
      <c r="G935" s="29"/>
      <c r="H935" s="29"/>
      <c r="I935" s="29"/>
      <c r="J935" s="29"/>
      <c r="K935" s="29"/>
      <c r="L935" s="29"/>
      <c r="M935" s="29"/>
      <c r="N935" s="29"/>
    </row>
    <row r="936" spans="5:14">
      <c r="E936" s="29"/>
      <c r="F936" s="29"/>
      <c r="G936" s="29"/>
      <c r="H936" s="29"/>
      <c r="I936" s="29"/>
      <c r="J936" s="29"/>
      <c r="K936" s="29"/>
      <c r="L936" s="29"/>
      <c r="M936" s="29"/>
      <c r="N936" s="29"/>
    </row>
    <row r="937" spans="5:14">
      <c r="E937" s="29"/>
      <c r="F937" s="29"/>
      <c r="G937" s="29"/>
      <c r="H937" s="29"/>
      <c r="I937" s="29"/>
      <c r="J937" s="29"/>
      <c r="K937" s="29"/>
      <c r="L937" s="29"/>
      <c r="M937" s="29"/>
      <c r="N937" s="29"/>
    </row>
    <row r="938" spans="5:14">
      <c r="E938" s="29"/>
      <c r="F938" s="29"/>
      <c r="G938" s="29"/>
      <c r="H938" s="29"/>
      <c r="I938" s="29"/>
      <c r="J938" s="29"/>
      <c r="K938" s="29"/>
      <c r="L938" s="29"/>
      <c r="M938" s="29"/>
      <c r="N938" s="29"/>
    </row>
    <row r="939" spans="5:14">
      <c r="E939" s="29"/>
      <c r="F939" s="29"/>
      <c r="G939" s="29"/>
      <c r="H939" s="29"/>
      <c r="I939" s="29"/>
      <c r="J939" s="29"/>
      <c r="K939" s="29"/>
      <c r="L939" s="29"/>
      <c r="M939" s="29"/>
      <c r="N939" s="29"/>
    </row>
    <row r="940" spans="5:14">
      <c r="E940" s="29"/>
      <c r="F940" s="29"/>
      <c r="G940" s="29"/>
      <c r="H940" s="29"/>
      <c r="I940" s="29"/>
      <c r="J940" s="29"/>
      <c r="K940" s="29"/>
      <c r="L940" s="29"/>
      <c r="M940" s="29"/>
      <c r="N940" s="29"/>
    </row>
    <row r="941" spans="5:14">
      <c r="E941" s="29"/>
      <c r="F941" s="29"/>
      <c r="G941" s="29"/>
      <c r="H941" s="29"/>
      <c r="I941" s="29"/>
      <c r="J941" s="29"/>
      <c r="K941" s="29"/>
      <c r="L941" s="29"/>
      <c r="M941" s="29"/>
      <c r="N941" s="29"/>
    </row>
    <row r="942" spans="5:14">
      <c r="E942" s="29"/>
      <c r="F942" s="29"/>
      <c r="G942" s="29"/>
      <c r="H942" s="29"/>
      <c r="I942" s="29"/>
      <c r="J942" s="29"/>
      <c r="K942" s="29"/>
      <c r="L942" s="29"/>
      <c r="M942" s="29"/>
      <c r="N942" s="29"/>
    </row>
    <row r="943" spans="5:14">
      <c r="E943" s="29"/>
      <c r="F943" s="29"/>
      <c r="G943" s="29"/>
      <c r="H943" s="29"/>
      <c r="I943" s="29"/>
      <c r="J943" s="29"/>
      <c r="K943" s="29"/>
      <c r="L943" s="29"/>
      <c r="M943" s="29"/>
      <c r="N943" s="29"/>
    </row>
    <row r="944" spans="5:14">
      <c r="E944" s="29"/>
      <c r="F944" s="29"/>
      <c r="G944" s="29"/>
      <c r="H944" s="29"/>
      <c r="I944" s="29"/>
      <c r="J944" s="29"/>
      <c r="K944" s="29"/>
      <c r="L944" s="29"/>
      <c r="M944" s="29"/>
      <c r="N944" s="29"/>
    </row>
    <row r="945" spans="5:14">
      <c r="E945" s="29"/>
      <c r="F945" s="29"/>
      <c r="G945" s="29"/>
      <c r="H945" s="29"/>
      <c r="I945" s="29"/>
      <c r="J945" s="29"/>
      <c r="K945" s="29"/>
      <c r="L945" s="29"/>
      <c r="M945" s="29"/>
      <c r="N945" s="29"/>
    </row>
    <row r="946" spans="5:14">
      <c r="E946" s="29"/>
      <c r="F946" s="29"/>
      <c r="G946" s="29"/>
      <c r="H946" s="29"/>
      <c r="I946" s="29"/>
      <c r="J946" s="29"/>
      <c r="K946" s="29"/>
      <c r="L946" s="29"/>
      <c r="M946" s="29"/>
      <c r="N946" s="29"/>
    </row>
    <row r="947" spans="5:14">
      <c r="E947" s="29"/>
      <c r="F947" s="29"/>
      <c r="G947" s="29"/>
      <c r="H947" s="29"/>
      <c r="I947" s="29"/>
      <c r="J947" s="29"/>
      <c r="K947" s="29"/>
      <c r="L947" s="29"/>
      <c r="M947" s="29"/>
      <c r="N947" s="29"/>
    </row>
    <row r="948" spans="5:14">
      <c r="E948" s="29"/>
      <c r="F948" s="29"/>
      <c r="G948" s="29"/>
      <c r="H948" s="29"/>
      <c r="I948" s="29"/>
      <c r="J948" s="29"/>
      <c r="K948" s="29"/>
      <c r="L948" s="29"/>
      <c r="M948" s="29"/>
      <c r="N948" s="29"/>
    </row>
    <row r="949" spans="5:14">
      <c r="E949" s="29"/>
      <c r="F949" s="29"/>
      <c r="G949" s="29"/>
      <c r="H949" s="29"/>
      <c r="I949" s="29"/>
      <c r="J949" s="29"/>
      <c r="K949" s="29"/>
      <c r="L949" s="29"/>
      <c r="M949" s="29"/>
      <c r="N949" s="29"/>
    </row>
    <row r="950" spans="5:14">
      <c r="E950" s="29"/>
      <c r="F950" s="29"/>
      <c r="G950" s="29"/>
      <c r="H950" s="29"/>
      <c r="I950" s="29"/>
      <c r="J950" s="29"/>
      <c r="K950" s="29"/>
      <c r="L950" s="29"/>
      <c r="M950" s="29"/>
      <c r="N950" s="29"/>
    </row>
    <row r="951" spans="5:14">
      <c r="E951" s="29"/>
      <c r="F951" s="29"/>
      <c r="G951" s="29"/>
      <c r="H951" s="29"/>
      <c r="I951" s="29"/>
      <c r="J951" s="29"/>
      <c r="K951" s="29"/>
      <c r="L951" s="29"/>
      <c r="M951" s="29"/>
      <c r="N951" s="29"/>
    </row>
    <row r="952" spans="5:14">
      <c r="E952" s="29"/>
      <c r="F952" s="29"/>
      <c r="G952" s="29"/>
      <c r="H952" s="29"/>
      <c r="I952" s="29"/>
      <c r="J952" s="29"/>
      <c r="K952" s="29"/>
      <c r="L952" s="29"/>
      <c r="M952" s="29"/>
      <c r="N952" s="29"/>
    </row>
    <row r="953" spans="5:14">
      <c r="E953" s="29"/>
      <c r="F953" s="29"/>
      <c r="G953" s="29"/>
      <c r="H953" s="29"/>
      <c r="I953" s="29"/>
      <c r="J953" s="29"/>
      <c r="K953" s="29"/>
      <c r="L953" s="29"/>
      <c r="M953" s="29"/>
      <c r="N953" s="29"/>
    </row>
    <row r="954" spans="5:14">
      <c r="E954" s="29"/>
      <c r="F954" s="29"/>
      <c r="G954" s="29"/>
      <c r="H954" s="29"/>
      <c r="I954" s="29"/>
      <c r="J954" s="29"/>
      <c r="K954" s="29"/>
      <c r="L954" s="29"/>
      <c r="M954" s="29"/>
      <c r="N954" s="29"/>
    </row>
    <row r="955" spans="5:14">
      <c r="E955" s="29"/>
      <c r="F955" s="29"/>
      <c r="G955" s="29"/>
      <c r="H955" s="29"/>
      <c r="I955" s="29"/>
      <c r="J955" s="29"/>
      <c r="K955" s="29"/>
      <c r="L955" s="29"/>
      <c r="M955" s="29"/>
      <c r="N955" s="29"/>
    </row>
    <row r="956" spans="5:14">
      <c r="E956" s="29"/>
      <c r="F956" s="29"/>
      <c r="G956" s="29"/>
      <c r="H956" s="29"/>
      <c r="I956" s="29"/>
      <c r="J956" s="29"/>
      <c r="K956" s="29"/>
      <c r="L956" s="29"/>
      <c r="M956" s="29"/>
      <c r="N956" s="29"/>
    </row>
    <row r="957" spans="5:14">
      <c r="E957" s="29"/>
      <c r="F957" s="29"/>
      <c r="G957" s="29"/>
      <c r="H957" s="29"/>
      <c r="I957" s="29"/>
      <c r="J957" s="29"/>
      <c r="K957" s="29"/>
      <c r="L957" s="29"/>
      <c r="M957" s="29"/>
      <c r="N957" s="29"/>
    </row>
    <row r="958" spans="5:14">
      <c r="E958" s="29"/>
      <c r="F958" s="29"/>
      <c r="G958" s="29"/>
      <c r="H958" s="29"/>
      <c r="I958" s="29"/>
      <c r="J958" s="29"/>
      <c r="K958" s="29"/>
      <c r="L958" s="29"/>
      <c r="M958" s="29"/>
      <c r="N958" s="29"/>
    </row>
    <row r="959" spans="5:14">
      <c r="E959" s="29"/>
      <c r="F959" s="29"/>
      <c r="G959" s="29"/>
      <c r="H959" s="29"/>
      <c r="I959" s="29"/>
      <c r="J959" s="29"/>
      <c r="K959" s="29"/>
      <c r="L959" s="29"/>
      <c r="M959" s="29"/>
      <c r="N959" s="29"/>
    </row>
    <row r="960" spans="5:14">
      <c r="E960" s="29"/>
      <c r="F960" s="29"/>
      <c r="G960" s="29"/>
      <c r="H960" s="29"/>
      <c r="I960" s="29"/>
      <c r="J960" s="29"/>
      <c r="K960" s="29"/>
      <c r="L960" s="29"/>
      <c r="M960" s="29"/>
      <c r="N960" s="29"/>
    </row>
    <row r="961" spans="5:14">
      <c r="E961" s="29"/>
      <c r="F961" s="29"/>
      <c r="G961" s="29"/>
      <c r="H961" s="29"/>
      <c r="I961" s="29"/>
      <c r="J961" s="29"/>
      <c r="K961" s="29"/>
      <c r="L961" s="29"/>
      <c r="M961" s="29"/>
      <c r="N961" s="29"/>
    </row>
    <row r="962" spans="5:14">
      <c r="E962" s="29"/>
      <c r="F962" s="29"/>
      <c r="G962" s="29"/>
      <c r="H962" s="29"/>
      <c r="I962" s="29"/>
      <c r="J962" s="29"/>
      <c r="K962" s="29"/>
      <c r="L962" s="29"/>
      <c r="M962" s="29"/>
      <c r="N962" s="29"/>
    </row>
    <row r="963" spans="5:14">
      <c r="E963" s="29"/>
      <c r="F963" s="29"/>
      <c r="G963" s="29"/>
      <c r="H963" s="29"/>
      <c r="I963" s="29"/>
      <c r="J963" s="29"/>
      <c r="K963" s="29"/>
      <c r="L963" s="29"/>
      <c r="M963" s="29"/>
      <c r="N963" s="29"/>
    </row>
    <row r="964" spans="5:14">
      <c r="E964" s="29"/>
      <c r="F964" s="29"/>
      <c r="G964" s="29"/>
      <c r="H964" s="29"/>
      <c r="I964" s="29"/>
      <c r="J964" s="29"/>
      <c r="K964" s="29"/>
      <c r="L964" s="29"/>
      <c r="M964" s="29"/>
      <c r="N964" s="29"/>
    </row>
    <row r="965" spans="5:14">
      <c r="E965" s="29"/>
      <c r="F965" s="29"/>
      <c r="G965" s="29"/>
      <c r="H965" s="29"/>
      <c r="I965" s="29"/>
      <c r="J965" s="29"/>
      <c r="K965" s="29"/>
      <c r="L965" s="29"/>
      <c r="M965" s="29"/>
      <c r="N965" s="29"/>
    </row>
    <row r="966" spans="5:14">
      <c r="E966" s="29"/>
      <c r="F966" s="29"/>
      <c r="G966" s="29"/>
      <c r="H966" s="29"/>
      <c r="I966" s="29"/>
      <c r="J966" s="29"/>
      <c r="K966" s="29"/>
      <c r="L966" s="29"/>
      <c r="M966" s="29"/>
      <c r="N966" s="29"/>
    </row>
    <row r="967" spans="5:14">
      <c r="E967" s="29"/>
      <c r="F967" s="29"/>
      <c r="G967" s="29"/>
      <c r="H967" s="29"/>
      <c r="I967" s="29"/>
      <c r="J967" s="29"/>
      <c r="K967" s="29"/>
      <c r="L967" s="29"/>
      <c r="M967" s="29"/>
      <c r="N967" s="29"/>
    </row>
    <row r="968" spans="5:14">
      <c r="E968" s="29"/>
      <c r="F968" s="29"/>
      <c r="G968" s="29"/>
      <c r="H968" s="29"/>
      <c r="I968" s="29"/>
      <c r="J968" s="29"/>
      <c r="K968" s="29"/>
      <c r="L968" s="29"/>
      <c r="M968" s="29"/>
      <c r="N968" s="29"/>
    </row>
    <row r="969" spans="5:14">
      <c r="E969" s="29"/>
      <c r="F969" s="29"/>
      <c r="G969" s="29"/>
      <c r="H969" s="29"/>
      <c r="I969" s="29"/>
      <c r="J969" s="29"/>
      <c r="K969" s="29"/>
      <c r="L969" s="29"/>
      <c r="M969" s="29"/>
      <c r="N969" s="29"/>
    </row>
    <row r="970" spans="5:14">
      <c r="E970" s="29"/>
      <c r="F970" s="29"/>
      <c r="G970" s="29"/>
      <c r="H970" s="29"/>
      <c r="I970" s="29"/>
      <c r="J970" s="29"/>
      <c r="K970" s="29"/>
      <c r="L970" s="29"/>
      <c r="M970" s="29"/>
      <c r="N970" s="29"/>
    </row>
    <row r="971" spans="5:14">
      <c r="E971" s="29"/>
      <c r="F971" s="29"/>
      <c r="G971" s="29"/>
      <c r="H971" s="29"/>
      <c r="I971" s="29"/>
      <c r="J971" s="29"/>
      <c r="K971" s="29"/>
      <c r="L971" s="29"/>
      <c r="M971" s="29"/>
      <c r="N971" s="29"/>
    </row>
    <row r="972" spans="5:14">
      <c r="E972" s="29"/>
      <c r="F972" s="29"/>
      <c r="G972" s="29"/>
      <c r="H972" s="29"/>
      <c r="I972" s="29"/>
      <c r="J972" s="29"/>
      <c r="K972" s="29"/>
      <c r="L972" s="29"/>
      <c r="M972" s="29"/>
      <c r="N972" s="29"/>
    </row>
    <row r="973" spans="5:14">
      <c r="E973" s="29"/>
      <c r="F973" s="29"/>
      <c r="G973" s="29"/>
      <c r="H973" s="29"/>
      <c r="I973" s="29"/>
      <c r="J973" s="29"/>
      <c r="K973" s="29"/>
      <c r="L973" s="29"/>
      <c r="M973" s="29"/>
      <c r="N973" s="29"/>
    </row>
    <row r="974" spans="5:14">
      <c r="E974" s="29"/>
      <c r="F974" s="29"/>
      <c r="G974" s="29"/>
      <c r="H974" s="29"/>
      <c r="I974" s="29"/>
      <c r="J974" s="29"/>
      <c r="K974" s="29"/>
      <c r="L974" s="29"/>
      <c r="M974" s="29"/>
      <c r="N974" s="29"/>
    </row>
    <row r="975" spans="5:14">
      <c r="E975" s="29"/>
      <c r="F975" s="29"/>
      <c r="G975" s="29"/>
      <c r="H975" s="29"/>
      <c r="I975" s="29"/>
      <c r="J975" s="29"/>
      <c r="K975" s="29"/>
      <c r="L975" s="29"/>
      <c r="M975" s="29"/>
      <c r="N975" s="29"/>
    </row>
    <row r="976" spans="5:14">
      <c r="E976" s="29"/>
      <c r="F976" s="29"/>
      <c r="G976" s="29"/>
      <c r="H976" s="29"/>
      <c r="I976" s="29"/>
      <c r="J976" s="29"/>
      <c r="K976" s="29"/>
      <c r="L976" s="29"/>
      <c r="M976" s="29"/>
      <c r="N976" s="29"/>
    </row>
    <row r="977" spans="5:14">
      <c r="E977" s="29"/>
      <c r="F977" s="29"/>
      <c r="G977" s="29"/>
      <c r="H977" s="29"/>
      <c r="I977" s="29"/>
      <c r="J977" s="29"/>
      <c r="K977" s="29"/>
      <c r="L977" s="29"/>
      <c r="M977" s="29"/>
      <c r="N977" s="29"/>
    </row>
    <row r="978" spans="5:14">
      <c r="E978" s="29"/>
      <c r="F978" s="29"/>
      <c r="G978" s="29"/>
      <c r="H978" s="29"/>
      <c r="I978" s="29"/>
      <c r="J978" s="29"/>
      <c r="K978" s="29"/>
      <c r="L978" s="29"/>
      <c r="M978" s="29"/>
      <c r="N978" s="29"/>
    </row>
    <row r="979" spans="5:14">
      <c r="E979" s="29"/>
      <c r="F979" s="29"/>
      <c r="G979" s="29"/>
      <c r="H979" s="29"/>
      <c r="I979" s="29"/>
      <c r="J979" s="29"/>
      <c r="K979" s="29"/>
      <c r="L979" s="29"/>
      <c r="M979" s="29"/>
      <c r="N979" s="29"/>
    </row>
    <row r="980" spans="5:14">
      <c r="E980" s="29"/>
      <c r="F980" s="29"/>
      <c r="G980" s="29"/>
      <c r="H980" s="29"/>
      <c r="I980" s="29"/>
      <c r="J980" s="29"/>
      <c r="K980" s="29"/>
      <c r="L980" s="29"/>
      <c r="M980" s="29"/>
      <c r="N980" s="29"/>
    </row>
    <row r="981" spans="5:14">
      <c r="E981" s="29"/>
      <c r="F981" s="29"/>
      <c r="G981" s="29"/>
      <c r="H981" s="29"/>
      <c r="I981" s="29"/>
      <c r="J981" s="29"/>
      <c r="K981" s="29"/>
      <c r="L981" s="29"/>
      <c r="M981" s="29"/>
      <c r="N981" s="29"/>
    </row>
    <row r="982" spans="5:14">
      <c r="E982" s="29"/>
      <c r="F982" s="29"/>
      <c r="G982" s="29"/>
      <c r="H982" s="29"/>
      <c r="I982" s="29"/>
      <c r="J982" s="29"/>
      <c r="K982" s="29"/>
      <c r="L982" s="29"/>
      <c r="M982" s="29"/>
      <c r="N982" s="29"/>
    </row>
    <row r="983" spans="5:14">
      <c r="E983" s="29"/>
      <c r="F983" s="29"/>
      <c r="G983" s="29"/>
      <c r="H983" s="29"/>
      <c r="I983" s="29"/>
      <c r="J983" s="29"/>
      <c r="K983" s="29"/>
      <c r="L983" s="29"/>
      <c r="M983" s="29"/>
      <c r="N983" s="29"/>
    </row>
    <row r="984" spans="5:14">
      <c r="E984" s="29"/>
      <c r="F984" s="29"/>
      <c r="G984" s="29"/>
      <c r="H984" s="29"/>
      <c r="I984" s="29"/>
      <c r="J984" s="29"/>
      <c r="K984" s="29"/>
      <c r="L984" s="29"/>
      <c r="M984" s="29"/>
      <c r="N984" s="29"/>
    </row>
    <row r="985" spans="5:14">
      <c r="E985" s="29"/>
      <c r="F985" s="29"/>
      <c r="G985" s="29"/>
      <c r="H985" s="29"/>
      <c r="I985" s="29"/>
      <c r="J985" s="29"/>
      <c r="K985" s="29"/>
      <c r="L985" s="29"/>
      <c r="M985" s="29"/>
      <c r="N985" s="29"/>
    </row>
    <row r="986" spans="5:14">
      <c r="E986" s="29"/>
      <c r="F986" s="29"/>
      <c r="G986" s="29"/>
      <c r="H986" s="29"/>
      <c r="I986" s="29"/>
      <c r="J986" s="29"/>
      <c r="K986" s="29"/>
      <c r="L986" s="29"/>
      <c r="M986" s="29"/>
      <c r="N986" s="29"/>
    </row>
    <row r="987" spans="5:14">
      <c r="E987" s="29"/>
      <c r="F987" s="29"/>
      <c r="G987" s="29"/>
      <c r="H987" s="29"/>
      <c r="I987" s="29"/>
      <c r="J987" s="29"/>
      <c r="K987" s="29"/>
      <c r="L987" s="29"/>
      <c r="M987" s="29"/>
      <c r="N987" s="29"/>
    </row>
    <row r="988" spans="5:14">
      <c r="E988" s="29"/>
      <c r="F988" s="29"/>
      <c r="G988" s="29"/>
      <c r="H988" s="29"/>
      <c r="I988" s="29"/>
      <c r="J988" s="29"/>
      <c r="K988" s="29"/>
      <c r="L988" s="29"/>
      <c r="M988" s="29"/>
      <c r="N988" s="29"/>
    </row>
    <row r="989" spans="5:14">
      <c r="E989" s="29"/>
      <c r="F989" s="29"/>
      <c r="G989" s="29"/>
      <c r="H989" s="29"/>
      <c r="I989" s="29"/>
      <c r="J989" s="29"/>
      <c r="K989" s="29"/>
      <c r="L989" s="29"/>
      <c r="M989" s="29"/>
      <c r="N989" s="29"/>
    </row>
    <row r="990" spans="5:14">
      <c r="E990" s="29"/>
      <c r="F990" s="29"/>
      <c r="G990" s="29"/>
      <c r="H990" s="29"/>
      <c r="I990" s="29"/>
      <c r="J990" s="29"/>
      <c r="K990" s="29"/>
      <c r="L990" s="29"/>
      <c r="M990" s="29"/>
      <c r="N990" s="29"/>
    </row>
    <row r="991" spans="5:14">
      <c r="E991" s="29"/>
      <c r="F991" s="29"/>
      <c r="G991" s="29"/>
      <c r="H991" s="29"/>
      <c r="I991" s="29"/>
      <c r="J991" s="29"/>
      <c r="K991" s="29"/>
      <c r="L991" s="29"/>
      <c r="M991" s="29"/>
      <c r="N991" s="29"/>
    </row>
    <row r="992" spans="5:14">
      <c r="E992" s="29"/>
      <c r="F992" s="29"/>
      <c r="G992" s="29"/>
      <c r="H992" s="29"/>
      <c r="I992" s="29"/>
      <c r="J992" s="29"/>
      <c r="K992" s="29"/>
      <c r="L992" s="29"/>
      <c r="M992" s="29"/>
      <c r="N992" s="29"/>
    </row>
    <row r="993" spans="5:14">
      <c r="E993" s="29"/>
      <c r="F993" s="29"/>
      <c r="G993" s="29"/>
      <c r="H993" s="29"/>
      <c r="I993" s="29"/>
      <c r="J993" s="29"/>
      <c r="K993" s="29"/>
      <c r="L993" s="29"/>
      <c r="M993" s="29"/>
      <c r="N993" s="29"/>
    </row>
    <row r="994" spans="5:14">
      <c r="E994" s="29"/>
      <c r="F994" s="29"/>
      <c r="G994" s="29"/>
      <c r="H994" s="29"/>
      <c r="I994" s="29"/>
      <c r="J994" s="29"/>
      <c r="K994" s="29"/>
      <c r="L994" s="29"/>
      <c r="M994" s="29"/>
      <c r="N994" s="29"/>
    </row>
    <row r="995" spans="5:14">
      <c r="E995" s="29"/>
      <c r="F995" s="29"/>
      <c r="G995" s="29"/>
      <c r="H995" s="29"/>
      <c r="I995" s="29"/>
      <c r="J995" s="29"/>
      <c r="K995" s="29"/>
      <c r="L995" s="29"/>
      <c r="M995" s="29"/>
      <c r="N995" s="29"/>
    </row>
    <row r="996" spans="5:14">
      <c r="E996" s="29"/>
      <c r="F996" s="29"/>
      <c r="G996" s="29"/>
      <c r="H996" s="29"/>
      <c r="I996" s="29"/>
      <c r="J996" s="29"/>
      <c r="K996" s="29"/>
      <c r="L996" s="29"/>
      <c r="M996" s="29"/>
      <c r="N996" s="29"/>
    </row>
    <row r="997" spans="5:14">
      <c r="E997" s="29"/>
      <c r="F997" s="29"/>
      <c r="G997" s="29"/>
      <c r="H997" s="29"/>
      <c r="I997" s="29"/>
      <c r="J997" s="29"/>
      <c r="K997" s="29"/>
      <c r="L997" s="29"/>
      <c r="M997" s="29"/>
      <c r="N997" s="29"/>
    </row>
    <row r="998" spans="5:14">
      <c r="E998" s="29"/>
      <c r="F998" s="29"/>
      <c r="G998" s="29"/>
      <c r="H998" s="29"/>
      <c r="I998" s="29"/>
      <c r="J998" s="29"/>
      <c r="K998" s="29"/>
      <c r="L998" s="29"/>
      <c r="M998" s="29"/>
      <c r="N998" s="29"/>
    </row>
    <row r="999" spans="5:14">
      <c r="E999" s="29"/>
      <c r="F999" s="29"/>
      <c r="G999" s="29"/>
      <c r="H999" s="29"/>
      <c r="I999" s="29"/>
      <c r="J999" s="29"/>
      <c r="K999" s="29"/>
      <c r="L999" s="29"/>
      <c r="M999" s="29"/>
      <c r="N999" s="29"/>
    </row>
    <row r="1000" spans="5:14"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</row>
    <row r="1001" spans="5:14"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</row>
    <row r="1002" spans="5:14"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</row>
    <row r="1003" spans="5:14"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</row>
    <row r="1004" spans="5:14"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</row>
    <row r="1005" spans="5:14"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</row>
    <row r="1006" spans="5:14"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</row>
    <row r="1007" spans="5:14"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</row>
    <row r="1008" spans="5:14"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</row>
    <row r="1009" spans="5:14"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</row>
    <row r="1010" spans="5:14"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</row>
    <row r="1011" spans="5:14"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</row>
    <row r="1012" spans="5:14"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</row>
    <row r="1013" spans="5:14"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</row>
    <row r="1014" spans="5:14"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</row>
    <row r="1015" spans="5:14"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</row>
    <row r="1016" spans="5:14"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</row>
    <row r="1017" spans="5:14"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</row>
    <row r="1018" spans="5:14"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</row>
    <row r="1019" spans="5:14"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</row>
    <row r="1020" spans="5:14"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</row>
    <row r="1021" spans="5:14"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</row>
    <row r="1022" spans="5:14"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</row>
    <row r="1023" spans="5:14"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</row>
    <row r="1024" spans="5:14"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</row>
    <row r="1025" spans="5:14"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</row>
    <row r="1026" spans="5:14"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</row>
    <row r="1027" spans="5:14"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</row>
    <row r="1028" spans="5:14"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</row>
    <row r="1029" spans="5:14"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</row>
    <row r="1030" spans="5:14"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</row>
    <row r="1031" spans="5:14"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</row>
    <row r="1032" spans="5:14"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</row>
    <row r="1033" spans="5:14"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</row>
    <row r="1034" spans="5:14"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</row>
    <row r="1035" spans="5:14"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</row>
    <row r="1036" spans="5:14">
      <c r="E1036" s="29"/>
      <c r="F1036" s="29"/>
      <c r="G1036" s="29"/>
      <c r="H1036" s="29"/>
      <c r="I1036" s="29"/>
      <c r="J1036" s="29"/>
      <c r="K1036" s="29"/>
      <c r="L1036" s="29"/>
      <c r="M1036" s="29"/>
      <c r="N1036" s="29"/>
    </row>
    <row r="1037" spans="5:14"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</row>
    <row r="1038" spans="5:14"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</row>
    <row r="1039" spans="5:14"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</row>
    <row r="1040" spans="5:14">
      <c r="E1040" s="29"/>
      <c r="F1040" s="29"/>
      <c r="G1040" s="29"/>
      <c r="H1040" s="29"/>
      <c r="I1040" s="29"/>
      <c r="J1040" s="29"/>
      <c r="K1040" s="29"/>
      <c r="L1040" s="29"/>
      <c r="M1040" s="29"/>
      <c r="N1040" s="29"/>
    </row>
    <row r="1041" spans="5:14"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</row>
    <row r="1042" spans="5:14"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</row>
    <row r="1043" spans="5:14"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</row>
    <row r="1044" spans="5:14"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</row>
    <row r="1045" spans="5:14"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</row>
    <row r="1046" spans="5:14"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</row>
    <row r="1047" spans="5:14"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</row>
    <row r="1048" spans="5:14"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</row>
    <row r="1049" spans="5:14">
      <c r="E1049" s="29"/>
      <c r="F1049" s="29"/>
      <c r="G1049" s="29"/>
      <c r="H1049" s="29"/>
      <c r="I1049" s="29"/>
      <c r="J1049" s="29"/>
      <c r="K1049" s="29"/>
      <c r="L1049" s="29"/>
      <c r="M1049" s="29"/>
      <c r="N1049" s="29"/>
    </row>
    <row r="1050" spans="5:14"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</row>
    <row r="1051" spans="5:14"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</row>
    <row r="1052" spans="5:14"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</row>
    <row r="1053" spans="5:14"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</row>
    <row r="1054" spans="5:14"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</row>
    <row r="1055" spans="5:14"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</row>
    <row r="1056" spans="5:14">
      <c r="E1056" s="29"/>
      <c r="F1056" s="29"/>
      <c r="G1056" s="29"/>
      <c r="H1056" s="29"/>
      <c r="I1056" s="29"/>
      <c r="J1056" s="29"/>
      <c r="K1056" s="29"/>
      <c r="L1056" s="29"/>
      <c r="M1056" s="29"/>
      <c r="N1056" s="29"/>
    </row>
    <row r="1057" spans="5:14"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</row>
    <row r="1058" spans="5:14">
      <c r="E1058" s="29"/>
      <c r="F1058" s="29"/>
      <c r="G1058" s="29"/>
      <c r="H1058" s="29"/>
      <c r="I1058" s="29"/>
      <c r="J1058" s="29"/>
      <c r="K1058" s="29"/>
      <c r="L1058" s="29"/>
      <c r="M1058" s="29"/>
      <c r="N1058" s="29"/>
    </row>
    <row r="1059" spans="5:14"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</row>
    <row r="1060" spans="5:14"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</row>
    <row r="1061" spans="5:14"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</row>
    <row r="1062" spans="5:14"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</row>
    <row r="1063" spans="5:14"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</row>
    <row r="1064" spans="5:14"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</row>
    <row r="1065" spans="5:14"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</row>
    <row r="1066" spans="5:14"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</row>
    <row r="1067" spans="5:14"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</row>
    <row r="1068" spans="5:14">
      <c r="E1068" s="29"/>
      <c r="F1068" s="29"/>
      <c r="G1068" s="29"/>
      <c r="H1068" s="29"/>
      <c r="I1068" s="29"/>
      <c r="J1068" s="29"/>
      <c r="K1068" s="29"/>
      <c r="L1068" s="29"/>
      <c r="M1068" s="29"/>
      <c r="N1068" s="29"/>
    </row>
    <row r="1069" spans="5:14"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</row>
    <row r="1070" spans="5:14"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</row>
    <row r="1071" spans="5:14"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</row>
    <row r="1072" spans="5:14"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</row>
    <row r="1073" spans="5:14"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</row>
    <row r="1074" spans="5:14"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</row>
    <row r="1075" spans="5:14"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</row>
    <row r="1076" spans="5:14"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</row>
    <row r="1077" spans="5:14"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</row>
    <row r="1078" spans="5:14"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</row>
    <row r="1079" spans="5:14"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</row>
    <row r="1080" spans="5:14"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</row>
    <row r="1081" spans="5:14"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</row>
    <row r="1082" spans="5:14"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</row>
    <row r="1083" spans="5:14"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</row>
    <row r="1084" spans="5:14"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</row>
    <row r="1085" spans="5:14"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</row>
    <row r="1086" spans="5:14">
      <c r="E1086" s="29"/>
      <c r="F1086" s="29"/>
      <c r="G1086" s="29"/>
      <c r="H1086" s="29"/>
      <c r="I1086" s="29"/>
      <c r="J1086" s="29"/>
      <c r="K1086" s="29"/>
      <c r="L1086" s="29"/>
      <c r="M1086" s="29"/>
      <c r="N1086" s="29"/>
    </row>
    <row r="1087" spans="5:14"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</row>
    <row r="1088" spans="5:14">
      <c r="E1088" s="29"/>
      <c r="F1088" s="29"/>
      <c r="G1088" s="29"/>
      <c r="H1088" s="29"/>
      <c r="I1088" s="29"/>
      <c r="J1088" s="29"/>
      <c r="K1088" s="29"/>
      <c r="L1088" s="29"/>
      <c r="M1088" s="29"/>
      <c r="N1088" s="29"/>
    </row>
    <row r="1089" spans="5:14"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</row>
    <row r="1090" spans="5:14"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</row>
    <row r="1091" spans="5:14"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</row>
    <row r="1092" spans="5:14"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</row>
    <row r="1093" spans="5:14"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</row>
    <row r="1094" spans="5:14"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</row>
    <row r="1095" spans="5:14"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</row>
    <row r="1096" spans="5:14"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</row>
    <row r="1097" spans="5:14">
      <c r="E1097" s="29"/>
      <c r="F1097" s="29"/>
      <c r="G1097" s="29"/>
      <c r="H1097" s="29"/>
      <c r="I1097" s="29"/>
      <c r="J1097" s="29"/>
      <c r="K1097" s="29"/>
      <c r="L1097" s="29"/>
      <c r="M1097" s="29"/>
      <c r="N1097" s="29"/>
    </row>
    <row r="1098" spans="5:14"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</row>
    <row r="1099" spans="5:14"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</row>
    <row r="1100" spans="5:14"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</row>
    <row r="1101" spans="5:14"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</row>
    <row r="1102" spans="5:14"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</row>
    <row r="1103" spans="5:14"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</row>
    <row r="1104" spans="5:14"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</row>
    <row r="1105" spans="5:14"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</row>
    <row r="1106" spans="5:14">
      <c r="E1106" s="29"/>
      <c r="F1106" s="29"/>
      <c r="G1106" s="29"/>
      <c r="H1106" s="29"/>
      <c r="I1106" s="29"/>
      <c r="J1106" s="29"/>
      <c r="K1106" s="29"/>
      <c r="L1106" s="29"/>
      <c r="M1106" s="29"/>
      <c r="N1106" s="29"/>
    </row>
    <row r="1107" spans="5:14"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</row>
    <row r="1108" spans="5:14"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</row>
    <row r="1109" spans="5:14"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</row>
    <row r="1110" spans="5:14"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</row>
    <row r="1111" spans="5:14"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</row>
    <row r="1112" spans="5:14"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</row>
    <row r="1113" spans="5:14"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</row>
    <row r="1114" spans="5:14"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</row>
    <row r="1115" spans="5:14">
      <c r="E1115" s="29"/>
      <c r="F1115" s="29"/>
      <c r="G1115" s="29"/>
      <c r="H1115" s="29"/>
      <c r="I1115" s="29"/>
      <c r="J1115" s="29"/>
      <c r="K1115" s="29"/>
      <c r="L1115" s="29"/>
      <c r="M1115" s="29"/>
      <c r="N1115" s="29"/>
    </row>
    <row r="1116" spans="5:14"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</row>
    <row r="1117" spans="5:14"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</row>
    <row r="1118" spans="5:14">
      <c r="E1118" s="29"/>
      <c r="F1118" s="29"/>
      <c r="G1118" s="29"/>
      <c r="H1118" s="29"/>
      <c r="I1118" s="29"/>
      <c r="J1118" s="29"/>
      <c r="K1118" s="29"/>
      <c r="L1118" s="29"/>
      <c r="M1118" s="29"/>
      <c r="N1118" s="29"/>
    </row>
    <row r="1119" spans="5:14"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</row>
    <row r="1120" spans="5:14"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</row>
    <row r="1121" spans="5:14"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</row>
    <row r="1122" spans="5:14"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</row>
    <row r="1123" spans="5:14"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</row>
    <row r="1124" spans="5:14"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</row>
    <row r="1125" spans="5:14"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</row>
    <row r="1126" spans="5:14"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</row>
    <row r="1127" spans="5:14"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</row>
    <row r="1128" spans="5:14"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</row>
    <row r="1129" spans="5:14"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</row>
    <row r="1130" spans="5:14"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</row>
    <row r="1131" spans="5:14"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</row>
    <row r="1132" spans="5:14"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</row>
    <row r="1133" spans="5:14"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</row>
    <row r="1134" spans="5:14"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</row>
    <row r="1135" spans="5:14"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</row>
    <row r="1136" spans="5:14"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</row>
    <row r="1137" spans="5:14"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</row>
    <row r="1138" spans="5:14"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</row>
    <row r="1139" spans="5:14"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</row>
    <row r="1140" spans="5:14"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</row>
    <row r="1141" spans="5:14"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</row>
    <row r="1142" spans="5:14"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</row>
    <row r="1143" spans="5:14">
      <c r="E1143" s="29"/>
      <c r="F1143" s="29"/>
      <c r="G1143" s="29"/>
      <c r="H1143" s="29"/>
      <c r="I1143" s="29"/>
      <c r="J1143" s="29"/>
      <c r="K1143" s="29"/>
      <c r="L1143" s="29"/>
      <c r="M1143" s="29"/>
      <c r="N1143" s="29"/>
    </row>
    <row r="1144" spans="5:14">
      <c r="E1144" s="29"/>
      <c r="F1144" s="29"/>
      <c r="G1144" s="29"/>
      <c r="H1144" s="29"/>
      <c r="I1144" s="29"/>
      <c r="J1144" s="29"/>
      <c r="K1144" s="29"/>
      <c r="L1144" s="29"/>
      <c r="M1144" s="29"/>
      <c r="N1144" s="29"/>
    </row>
    <row r="1145" spans="5:14"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</row>
    <row r="1146" spans="5:14"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</row>
    <row r="1147" spans="5:14"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</row>
    <row r="1148" spans="5:14"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</row>
    <row r="1149" spans="5:14"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</row>
    <row r="1150" spans="5:14"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</row>
    <row r="1151" spans="5:14"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</row>
    <row r="1152" spans="5:14"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</row>
    <row r="1153" spans="5:14"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</row>
    <row r="1154" spans="5:14">
      <c r="E1154" s="29"/>
      <c r="F1154" s="29"/>
      <c r="G1154" s="29"/>
      <c r="H1154" s="29"/>
      <c r="I1154" s="29"/>
      <c r="J1154" s="29"/>
      <c r="K1154" s="29"/>
      <c r="L1154" s="29"/>
      <c r="M1154" s="29"/>
      <c r="N1154" s="29"/>
    </row>
    <row r="1155" spans="5:14"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</row>
    <row r="1156" spans="5:14"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</row>
    <row r="1157" spans="5:14">
      <c r="E1157" s="29"/>
      <c r="F1157" s="29"/>
      <c r="G1157" s="29"/>
      <c r="H1157" s="29"/>
      <c r="I1157" s="29"/>
      <c r="J1157" s="29"/>
      <c r="K1157" s="29"/>
      <c r="L1157" s="29"/>
      <c r="M1157" s="29"/>
      <c r="N1157" s="29"/>
    </row>
    <row r="1158" spans="5:14"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</row>
    <row r="1159" spans="5:14"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</row>
    <row r="1160" spans="5:14">
      <c r="E1160" s="29"/>
      <c r="F1160" s="29"/>
      <c r="G1160" s="29"/>
      <c r="H1160" s="29"/>
      <c r="I1160" s="29"/>
      <c r="J1160" s="29"/>
      <c r="K1160" s="29"/>
      <c r="L1160" s="29"/>
      <c r="M1160" s="29"/>
      <c r="N1160" s="29"/>
    </row>
    <row r="1161" spans="5:14">
      <c r="E1161" s="29"/>
      <c r="F1161" s="29"/>
      <c r="G1161" s="29"/>
      <c r="H1161" s="29"/>
      <c r="I1161" s="29"/>
      <c r="J1161" s="29"/>
      <c r="K1161" s="29"/>
      <c r="L1161" s="29"/>
      <c r="M1161" s="29"/>
      <c r="N1161" s="29"/>
    </row>
    <row r="1162" spans="5:14">
      <c r="E1162" s="29"/>
      <c r="F1162" s="29"/>
      <c r="G1162" s="29"/>
      <c r="H1162" s="29"/>
      <c r="I1162" s="29"/>
      <c r="J1162" s="29"/>
      <c r="K1162" s="29"/>
      <c r="L1162" s="29"/>
      <c r="M1162" s="29"/>
      <c r="N1162" s="29"/>
    </row>
    <row r="1163" spans="5:14"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</row>
    <row r="1164" spans="5:14">
      <c r="E1164" s="29"/>
      <c r="F1164" s="29"/>
      <c r="G1164" s="29"/>
      <c r="H1164" s="29"/>
      <c r="I1164" s="29"/>
      <c r="J1164" s="29"/>
      <c r="K1164" s="29"/>
      <c r="L1164" s="29"/>
      <c r="M1164" s="29"/>
      <c r="N1164" s="29"/>
    </row>
    <row r="1165" spans="5:14">
      <c r="E1165" s="29"/>
      <c r="F1165" s="29"/>
      <c r="G1165" s="29"/>
      <c r="H1165" s="29"/>
      <c r="I1165" s="29"/>
      <c r="J1165" s="29"/>
      <c r="K1165" s="29"/>
      <c r="L1165" s="29"/>
      <c r="M1165" s="29"/>
      <c r="N1165" s="29"/>
    </row>
    <row r="1166" spans="5:14">
      <c r="E1166" s="29"/>
      <c r="F1166" s="29"/>
      <c r="G1166" s="29"/>
      <c r="H1166" s="29"/>
      <c r="I1166" s="29"/>
      <c r="J1166" s="29"/>
      <c r="K1166" s="29"/>
      <c r="L1166" s="29"/>
      <c r="M1166" s="29"/>
      <c r="N1166" s="29"/>
    </row>
    <row r="1167" spans="5:14"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</row>
    <row r="1168" spans="5:14"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</row>
    <row r="1169" spans="5:14">
      <c r="E1169" s="29"/>
      <c r="F1169" s="29"/>
      <c r="G1169" s="29"/>
      <c r="H1169" s="29"/>
      <c r="I1169" s="29"/>
      <c r="J1169" s="29"/>
      <c r="K1169" s="29"/>
      <c r="L1169" s="29"/>
      <c r="M1169" s="29"/>
      <c r="N1169" s="29"/>
    </row>
    <row r="1170" spans="5:14"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</row>
    <row r="1171" spans="5:14">
      <c r="E1171" s="29"/>
      <c r="F1171" s="29"/>
      <c r="G1171" s="29"/>
      <c r="H1171" s="29"/>
      <c r="I1171" s="29"/>
      <c r="J1171" s="29"/>
      <c r="K1171" s="29"/>
      <c r="L1171" s="29"/>
      <c r="M1171" s="29"/>
      <c r="N1171" s="29"/>
    </row>
    <row r="1172" spans="5:14"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</row>
    <row r="1173" spans="5:14"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</row>
    <row r="1174" spans="5:14"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</row>
    <row r="1175" spans="5:14">
      <c r="E1175" s="29"/>
      <c r="F1175" s="29"/>
      <c r="G1175" s="29"/>
      <c r="H1175" s="29"/>
      <c r="I1175" s="29"/>
      <c r="J1175" s="29"/>
      <c r="K1175" s="29"/>
      <c r="L1175" s="29"/>
      <c r="M1175" s="29"/>
      <c r="N1175" s="29"/>
    </row>
    <row r="1176" spans="5:14"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</row>
    <row r="1177" spans="5:14"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</row>
    <row r="1178" spans="5:14"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</row>
    <row r="1179" spans="5:14">
      <c r="E1179" s="29"/>
      <c r="F1179" s="29"/>
      <c r="G1179" s="29"/>
      <c r="H1179" s="29"/>
      <c r="I1179" s="29"/>
      <c r="J1179" s="29"/>
      <c r="K1179" s="29"/>
      <c r="L1179" s="29"/>
      <c r="M1179" s="29"/>
      <c r="N1179" s="29"/>
    </row>
    <row r="1180" spans="5:14"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</row>
    <row r="1181" spans="5:14">
      <c r="E1181" s="29"/>
      <c r="F1181" s="29"/>
      <c r="G1181" s="29"/>
      <c r="H1181" s="29"/>
      <c r="I1181" s="29"/>
      <c r="J1181" s="29"/>
      <c r="K1181" s="29"/>
      <c r="L1181" s="29"/>
      <c r="M1181" s="29"/>
      <c r="N1181" s="29"/>
    </row>
    <row r="1182" spans="5:14"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</row>
    <row r="1183" spans="5:14"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</row>
    <row r="1184" spans="5:14">
      <c r="E1184" s="29"/>
      <c r="F1184" s="29"/>
      <c r="G1184" s="29"/>
      <c r="H1184" s="29"/>
      <c r="I1184" s="29"/>
      <c r="J1184" s="29"/>
      <c r="K1184" s="29"/>
      <c r="L1184" s="29"/>
      <c r="M1184" s="29"/>
      <c r="N1184" s="29"/>
    </row>
    <row r="1185" spans="5:14">
      <c r="E1185" s="29"/>
      <c r="F1185" s="29"/>
      <c r="G1185" s="29"/>
      <c r="H1185" s="29"/>
      <c r="I1185" s="29"/>
      <c r="J1185" s="29"/>
      <c r="K1185" s="29"/>
      <c r="L1185" s="29"/>
      <c r="M1185" s="29"/>
      <c r="N1185" s="29"/>
    </row>
    <row r="1186" spans="5:14"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</row>
    <row r="1187" spans="5:14">
      <c r="E1187" s="29"/>
      <c r="F1187" s="29"/>
      <c r="G1187" s="29"/>
      <c r="H1187" s="29"/>
      <c r="I1187" s="29"/>
      <c r="J1187" s="29"/>
      <c r="K1187" s="29"/>
      <c r="L1187" s="29"/>
      <c r="M1187" s="29"/>
      <c r="N1187" s="29"/>
    </row>
    <row r="1188" spans="5:14">
      <c r="E1188" s="29"/>
      <c r="F1188" s="29"/>
      <c r="G1188" s="29"/>
      <c r="H1188" s="29"/>
      <c r="I1188" s="29"/>
      <c r="J1188" s="29"/>
      <c r="K1188" s="29"/>
      <c r="L1188" s="29"/>
      <c r="M1188" s="29"/>
      <c r="N1188" s="29"/>
    </row>
    <row r="1189" spans="5:14">
      <c r="E1189" s="29"/>
      <c r="F1189" s="29"/>
      <c r="G1189" s="29"/>
      <c r="H1189" s="29"/>
      <c r="I1189" s="29"/>
      <c r="J1189" s="29"/>
      <c r="K1189" s="29"/>
      <c r="L1189" s="29"/>
      <c r="M1189" s="29"/>
      <c r="N1189" s="29"/>
    </row>
    <row r="1190" spans="5:14">
      <c r="E1190" s="29"/>
      <c r="F1190" s="29"/>
      <c r="G1190" s="29"/>
      <c r="H1190" s="29"/>
      <c r="I1190" s="29"/>
      <c r="J1190" s="29"/>
      <c r="K1190" s="29"/>
      <c r="L1190" s="29"/>
      <c r="M1190" s="29"/>
      <c r="N1190" s="29"/>
    </row>
    <row r="1191" spans="5:14">
      <c r="E1191" s="29"/>
      <c r="F1191" s="29"/>
      <c r="G1191" s="29"/>
      <c r="H1191" s="29"/>
      <c r="I1191" s="29"/>
      <c r="J1191" s="29"/>
      <c r="K1191" s="29"/>
      <c r="L1191" s="29"/>
      <c r="M1191" s="29"/>
      <c r="N1191" s="29"/>
    </row>
    <row r="1192" spans="5:14">
      <c r="E1192" s="29"/>
      <c r="F1192" s="29"/>
      <c r="G1192" s="29"/>
      <c r="H1192" s="29"/>
      <c r="I1192" s="29"/>
      <c r="J1192" s="29"/>
      <c r="K1192" s="29"/>
      <c r="L1192" s="29"/>
      <c r="M1192" s="29"/>
      <c r="N1192" s="29"/>
    </row>
    <row r="1193" spans="5:14">
      <c r="E1193" s="29"/>
      <c r="F1193" s="29"/>
      <c r="G1193" s="29"/>
      <c r="H1193" s="29"/>
      <c r="I1193" s="29"/>
      <c r="J1193" s="29"/>
      <c r="K1193" s="29"/>
      <c r="L1193" s="29"/>
      <c r="M1193" s="29"/>
      <c r="N1193" s="29"/>
    </row>
    <row r="1194" spans="5:14">
      <c r="E1194" s="29"/>
      <c r="F1194" s="29"/>
      <c r="G1194" s="29"/>
      <c r="H1194" s="29"/>
      <c r="I1194" s="29"/>
      <c r="J1194" s="29"/>
      <c r="K1194" s="29"/>
      <c r="L1194" s="29"/>
      <c r="M1194" s="29"/>
      <c r="N1194" s="29"/>
    </row>
    <row r="1195" spans="5:14"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</row>
    <row r="1196" spans="5:14"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</row>
    <row r="1197" spans="5:14">
      <c r="E1197" s="29"/>
      <c r="F1197" s="29"/>
      <c r="G1197" s="29"/>
      <c r="H1197" s="29"/>
      <c r="I1197" s="29"/>
      <c r="J1197" s="29"/>
      <c r="K1197" s="29"/>
      <c r="L1197" s="29"/>
      <c r="M1197" s="29"/>
      <c r="N1197" s="29"/>
    </row>
    <row r="1198" spans="5:14">
      <c r="E1198" s="29"/>
      <c r="F1198" s="29"/>
      <c r="G1198" s="29"/>
      <c r="H1198" s="29"/>
      <c r="I1198" s="29"/>
      <c r="J1198" s="29"/>
      <c r="K1198" s="29"/>
      <c r="L1198" s="29"/>
      <c r="M1198" s="29"/>
      <c r="N1198" s="29"/>
    </row>
    <row r="1199" spans="5:14">
      <c r="E1199" s="29"/>
      <c r="F1199" s="29"/>
      <c r="G1199" s="29"/>
      <c r="H1199" s="29"/>
      <c r="I1199" s="29"/>
      <c r="J1199" s="29"/>
      <c r="K1199" s="29"/>
      <c r="L1199" s="29"/>
      <c r="M1199" s="29"/>
      <c r="N1199" s="29"/>
    </row>
    <row r="1200" spans="5:14">
      <c r="E1200" s="29"/>
      <c r="F1200" s="29"/>
      <c r="G1200" s="29"/>
      <c r="H1200" s="29"/>
      <c r="I1200" s="29"/>
      <c r="J1200" s="29"/>
      <c r="K1200" s="29"/>
      <c r="L1200" s="29"/>
      <c r="M1200" s="29"/>
      <c r="N1200" s="29"/>
    </row>
    <row r="1201" spans="5:14"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</row>
    <row r="1202" spans="5:14">
      <c r="E1202" s="29"/>
      <c r="F1202" s="29"/>
      <c r="G1202" s="29"/>
      <c r="H1202" s="29"/>
      <c r="I1202" s="29"/>
      <c r="J1202" s="29"/>
      <c r="K1202" s="29"/>
      <c r="L1202" s="29"/>
      <c r="M1202" s="29"/>
      <c r="N1202" s="29"/>
    </row>
    <row r="1203" spans="5:14">
      <c r="E1203" s="29"/>
      <c r="F1203" s="29"/>
      <c r="G1203" s="29"/>
      <c r="H1203" s="29"/>
      <c r="I1203" s="29"/>
      <c r="J1203" s="29"/>
      <c r="K1203" s="29"/>
      <c r="L1203" s="29"/>
      <c r="M1203" s="29"/>
      <c r="N1203" s="29"/>
    </row>
    <row r="1204" spans="5:14"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</row>
    <row r="1205" spans="5:14">
      <c r="E1205" s="29"/>
      <c r="F1205" s="29"/>
      <c r="G1205" s="29"/>
      <c r="H1205" s="29"/>
      <c r="I1205" s="29"/>
      <c r="J1205" s="29"/>
      <c r="K1205" s="29"/>
      <c r="L1205" s="29"/>
      <c r="M1205" s="29"/>
      <c r="N1205" s="29"/>
    </row>
    <row r="1206" spans="5:14"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</row>
    <row r="1207" spans="5:14"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</row>
    <row r="1208" spans="5:14">
      <c r="E1208" s="29"/>
      <c r="F1208" s="29"/>
      <c r="G1208" s="29"/>
      <c r="H1208" s="29"/>
      <c r="I1208" s="29"/>
      <c r="J1208" s="29"/>
      <c r="K1208" s="29"/>
      <c r="L1208" s="29"/>
      <c r="M1208" s="29"/>
      <c r="N1208" s="29"/>
    </row>
    <row r="1209" spans="5:14"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</row>
    <row r="1210" spans="5:14"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</row>
    <row r="1211" spans="5:14"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</row>
    <row r="1212" spans="5:14"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</row>
    <row r="1213" spans="5:14"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</row>
    <row r="1214" spans="5:14">
      <c r="E1214" s="29"/>
      <c r="F1214" s="29"/>
      <c r="G1214" s="29"/>
      <c r="H1214" s="29"/>
      <c r="I1214" s="29"/>
      <c r="J1214" s="29"/>
      <c r="K1214" s="29"/>
      <c r="L1214" s="29"/>
      <c r="M1214" s="29"/>
      <c r="N1214" s="29"/>
    </row>
    <row r="1215" spans="5:14"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</row>
    <row r="1216" spans="5:14"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</row>
    <row r="1217" spans="5:14">
      <c r="E1217" s="29"/>
      <c r="F1217" s="29"/>
      <c r="G1217" s="29"/>
      <c r="H1217" s="29"/>
      <c r="I1217" s="29"/>
      <c r="J1217" s="29"/>
      <c r="K1217" s="29"/>
      <c r="L1217" s="29"/>
      <c r="M1217" s="29"/>
      <c r="N1217" s="29"/>
    </row>
    <row r="1218" spans="5:14"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</row>
    <row r="1219" spans="5:14">
      <c r="E1219" s="29"/>
      <c r="F1219" s="29"/>
      <c r="G1219" s="29"/>
      <c r="H1219" s="29"/>
      <c r="I1219" s="29"/>
      <c r="J1219" s="29"/>
      <c r="K1219" s="29"/>
      <c r="L1219" s="29"/>
      <c r="M1219" s="29"/>
      <c r="N1219" s="29"/>
    </row>
    <row r="1220" spans="5:14">
      <c r="E1220" s="29"/>
      <c r="F1220" s="29"/>
      <c r="G1220" s="29"/>
      <c r="H1220" s="29"/>
      <c r="I1220" s="29"/>
      <c r="J1220" s="29"/>
      <c r="K1220" s="29"/>
      <c r="L1220" s="29"/>
      <c r="M1220" s="29"/>
      <c r="N1220" s="29"/>
    </row>
    <row r="1221" spans="5:14"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</row>
    <row r="1222" spans="5:14"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</row>
    <row r="1223" spans="5:14">
      <c r="E1223" s="29"/>
      <c r="F1223" s="29"/>
      <c r="G1223" s="29"/>
      <c r="H1223" s="29"/>
      <c r="I1223" s="29"/>
      <c r="J1223" s="29"/>
      <c r="K1223" s="29"/>
      <c r="L1223" s="29"/>
      <c r="M1223" s="29"/>
      <c r="N1223" s="29"/>
    </row>
    <row r="1224" spans="5:14"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</row>
    <row r="1225" spans="5:14"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</row>
    <row r="1226" spans="5:14"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</row>
    <row r="1227" spans="5:14">
      <c r="E1227" s="29"/>
      <c r="F1227" s="29"/>
      <c r="G1227" s="29"/>
      <c r="H1227" s="29"/>
      <c r="I1227" s="29"/>
      <c r="J1227" s="29"/>
      <c r="K1227" s="29"/>
      <c r="L1227" s="29"/>
      <c r="M1227" s="29"/>
      <c r="N1227" s="29"/>
    </row>
    <row r="1228" spans="5:14"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</row>
    <row r="1229" spans="5:14"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</row>
    <row r="1230" spans="5:14"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</row>
    <row r="1231" spans="5:14"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</row>
    <row r="1232" spans="5:14">
      <c r="E1232" s="29"/>
      <c r="F1232" s="29"/>
      <c r="G1232" s="29"/>
      <c r="H1232" s="29"/>
      <c r="I1232" s="29"/>
      <c r="J1232" s="29"/>
      <c r="K1232" s="29"/>
      <c r="L1232" s="29"/>
      <c r="M1232" s="29"/>
      <c r="N1232" s="29"/>
    </row>
    <row r="1233" spans="5:14">
      <c r="E1233" s="29"/>
      <c r="F1233" s="29"/>
      <c r="G1233" s="29"/>
      <c r="H1233" s="29"/>
      <c r="I1233" s="29"/>
      <c r="J1233" s="29"/>
      <c r="K1233" s="29"/>
      <c r="L1233" s="29"/>
      <c r="M1233" s="29"/>
      <c r="N1233" s="29"/>
    </row>
    <row r="1234" spans="5:14"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</row>
    <row r="1235" spans="5:14"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</row>
    <row r="1236" spans="5:14"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</row>
    <row r="1237" spans="5:14">
      <c r="E1237" s="29"/>
      <c r="F1237" s="29"/>
      <c r="G1237" s="29"/>
      <c r="H1237" s="29"/>
      <c r="I1237" s="29"/>
      <c r="J1237" s="29"/>
      <c r="K1237" s="29"/>
      <c r="L1237" s="29"/>
      <c r="M1237" s="29"/>
      <c r="N1237" s="29"/>
    </row>
    <row r="1238" spans="5:14">
      <c r="E1238" s="29"/>
      <c r="F1238" s="29"/>
      <c r="G1238" s="29"/>
      <c r="H1238" s="29"/>
      <c r="I1238" s="29"/>
      <c r="J1238" s="29"/>
      <c r="K1238" s="29"/>
      <c r="L1238" s="29"/>
      <c r="M1238" s="29"/>
      <c r="N1238" s="29"/>
    </row>
    <row r="1239" spans="5:14"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</row>
    <row r="1240" spans="5:14"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</row>
    <row r="1241" spans="5:14">
      <c r="E1241" s="29"/>
      <c r="F1241" s="29"/>
      <c r="G1241" s="29"/>
      <c r="H1241" s="29"/>
      <c r="I1241" s="29"/>
      <c r="J1241" s="29"/>
      <c r="K1241" s="29"/>
      <c r="L1241" s="29"/>
      <c r="M1241" s="29"/>
      <c r="N1241" s="29"/>
    </row>
    <row r="1242" spans="5:14"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</row>
    <row r="1243" spans="5:14">
      <c r="E1243" s="29"/>
      <c r="F1243" s="29"/>
      <c r="G1243" s="29"/>
      <c r="H1243" s="29"/>
      <c r="I1243" s="29"/>
      <c r="J1243" s="29"/>
      <c r="K1243" s="29"/>
      <c r="L1243" s="29"/>
      <c r="M1243" s="29"/>
      <c r="N1243" s="29"/>
    </row>
    <row r="1244" spans="5:14">
      <c r="E1244" s="29"/>
      <c r="F1244" s="29"/>
      <c r="G1244" s="29"/>
      <c r="H1244" s="29"/>
      <c r="I1244" s="29"/>
      <c r="J1244" s="29"/>
      <c r="K1244" s="29"/>
      <c r="L1244" s="29"/>
      <c r="M1244" s="29"/>
      <c r="N1244" s="29"/>
    </row>
    <row r="1245" spans="5:14"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</row>
    <row r="1246" spans="5:14">
      <c r="E1246" s="29"/>
      <c r="F1246" s="29"/>
      <c r="G1246" s="29"/>
      <c r="H1246" s="29"/>
      <c r="I1246" s="29"/>
      <c r="J1246" s="29"/>
      <c r="K1246" s="29"/>
      <c r="L1246" s="29"/>
      <c r="M1246" s="29"/>
      <c r="N1246" s="29"/>
    </row>
    <row r="1247" spans="5:14">
      <c r="E1247" s="29"/>
      <c r="F1247" s="29"/>
      <c r="G1247" s="29"/>
      <c r="H1247" s="29"/>
      <c r="I1247" s="29"/>
      <c r="J1247" s="29"/>
      <c r="K1247" s="29"/>
      <c r="L1247" s="29"/>
      <c r="M1247" s="29"/>
      <c r="N1247" s="29"/>
    </row>
    <row r="1248" spans="5:14">
      <c r="E1248" s="29"/>
      <c r="F1248" s="29"/>
      <c r="G1248" s="29"/>
      <c r="H1248" s="29"/>
      <c r="I1248" s="29"/>
      <c r="J1248" s="29"/>
      <c r="K1248" s="29"/>
      <c r="L1248" s="29"/>
      <c r="M1248" s="29"/>
      <c r="N1248" s="29"/>
    </row>
    <row r="1249" spans="5:14"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</row>
    <row r="1250" spans="5:14">
      <c r="E1250" s="29"/>
      <c r="F1250" s="29"/>
      <c r="G1250" s="29"/>
      <c r="H1250" s="29"/>
      <c r="I1250" s="29"/>
      <c r="J1250" s="29"/>
      <c r="K1250" s="29"/>
      <c r="L1250" s="29"/>
      <c r="M1250" s="29"/>
      <c r="N1250" s="29"/>
    </row>
    <row r="1251" spans="5:14">
      <c r="E1251" s="29"/>
      <c r="F1251" s="29"/>
      <c r="G1251" s="29"/>
      <c r="H1251" s="29"/>
      <c r="I1251" s="29"/>
      <c r="J1251" s="29"/>
      <c r="K1251" s="29"/>
      <c r="L1251" s="29"/>
      <c r="M1251" s="29"/>
      <c r="N1251" s="29"/>
    </row>
    <row r="1252" spans="5:14">
      <c r="E1252" s="29"/>
      <c r="F1252" s="29"/>
      <c r="G1252" s="29"/>
      <c r="H1252" s="29"/>
      <c r="I1252" s="29"/>
      <c r="J1252" s="29"/>
      <c r="K1252" s="29"/>
      <c r="L1252" s="29"/>
      <c r="M1252" s="29"/>
      <c r="N1252" s="29"/>
    </row>
    <row r="1253" spans="5:14"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</row>
    <row r="1254" spans="5:14">
      <c r="E1254" s="29"/>
      <c r="F1254" s="29"/>
      <c r="G1254" s="29"/>
      <c r="H1254" s="29"/>
      <c r="I1254" s="29"/>
      <c r="J1254" s="29"/>
      <c r="K1254" s="29"/>
      <c r="L1254" s="29"/>
      <c r="M1254" s="29"/>
      <c r="N1254" s="29"/>
    </row>
    <row r="1255" spans="5:14">
      <c r="E1255" s="29"/>
      <c r="F1255" s="29"/>
      <c r="G1255" s="29"/>
      <c r="H1255" s="29"/>
      <c r="I1255" s="29"/>
      <c r="J1255" s="29"/>
      <c r="K1255" s="29"/>
      <c r="L1255" s="29"/>
      <c r="M1255" s="29"/>
      <c r="N1255" s="29"/>
    </row>
    <row r="1256" spans="5:14">
      <c r="E1256" s="29"/>
      <c r="F1256" s="29"/>
      <c r="G1256" s="29"/>
      <c r="H1256" s="29"/>
      <c r="I1256" s="29"/>
      <c r="J1256" s="29"/>
      <c r="K1256" s="29"/>
      <c r="L1256" s="29"/>
      <c r="M1256" s="29"/>
      <c r="N1256" s="29"/>
    </row>
    <row r="1257" spans="5:14">
      <c r="E1257" s="29"/>
      <c r="F1257" s="29"/>
      <c r="G1257" s="29"/>
      <c r="H1257" s="29"/>
      <c r="I1257" s="29"/>
      <c r="J1257" s="29"/>
      <c r="K1257" s="29"/>
      <c r="L1257" s="29"/>
      <c r="M1257" s="29"/>
      <c r="N1257" s="29"/>
    </row>
    <row r="1258" spans="5:14">
      <c r="E1258" s="29"/>
      <c r="F1258" s="29"/>
      <c r="G1258" s="29"/>
      <c r="H1258" s="29"/>
      <c r="I1258" s="29"/>
      <c r="J1258" s="29"/>
      <c r="K1258" s="29"/>
      <c r="L1258" s="29"/>
      <c r="M1258" s="29"/>
      <c r="N1258" s="29"/>
    </row>
    <row r="1259" spans="5:14">
      <c r="E1259" s="29"/>
      <c r="F1259" s="29"/>
      <c r="G1259" s="29"/>
      <c r="H1259" s="29"/>
      <c r="I1259" s="29"/>
      <c r="J1259" s="29"/>
      <c r="K1259" s="29"/>
      <c r="L1259" s="29"/>
      <c r="M1259" s="29"/>
      <c r="N1259" s="29"/>
    </row>
    <row r="1260" spans="5:14">
      <c r="E1260" s="29"/>
      <c r="F1260" s="29"/>
      <c r="G1260" s="29"/>
      <c r="H1260" s="29"/>
      <c r="I1260" s="29"/>
      <c r="J1260" s="29"/>
      <c r="K1260" s="29"/>
      <c r="L1260" s="29"/>
      <c r="M1260" s="29"/>
      <c r="N1260" s="29"/>
    </row>
    <row r="1261" spans="5:14"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</row>
    <row r="1262" spans="5:14">
      <c r="E1262" s="29"/>
      <c r="F1262" s="29"/>
      <c r="G1262" s="29"/>
      <c r="H1262" s="29"/>
      <c r="I1262" s="29"/>
      <c r="J1262" s="29"/>
      <c r="K1262" s="29"/>
      <c r="L1262" s="29"/>
      <c r="M1262" s="29"/>
      <c r="N1262" s="29"/>
    </row>
    <row r="1263" spans="5:14"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</row>
    <row r="1264" spans="5:14">
      <c r="E1264" s="29"/>
      <c r="F1264" s="29"/>
      <c r="G1264" s="29"/>
      <c r="H1264" s="29"/>
      <c r="I1264" s="29"/>
      <c r="J1264" s="29"/>
      <c r="K1264" s="29"/>
      <c r="L1264" s="29"/>
      <c r="M1264" s="29"/>
      <c r="N1264" s="29"/>
    </row>
    <row r="1265" spans="5:14">
      <c r="E1265" s="29"/>
      <c r="F1265" s="29"/>
      <c r="G1265" s="29"/>
      <c r="H1265" s="29"/>
      <c r="I1265" s="29"/>
      <c r="J1265" s="29"/>
      <c r="K1265" s="29"/>
      <c r="L1265" s="29"/>
      <c r="M1265" s="29"/>
      <c r="N1265" s="29"/>
    </row>
    <row r="1266" spans="5:14">
      <c r="E1266" s="29"/>
      <c r="F1266" s="29"/>
      <c r="G1266" s="29"/>
      <c r="H1266" s="29"/>
      <c r="I1266" s="29"/>
      <c r="J1266" s="29"/>
      <c r="K1266" s="29"/>
      <c r="L1266" s="29"/>
      <c r="M1266" s="29"/>
      <c r="N1266" s="29"/>
    </row>
    <row r="1267" spans="5:14"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</row>
    <row r="1268" spans="5:14">
      <c r="E1268" s="29"/>
      <c r="F1268" s="29"/>
      <c r="G1268" s="29"/>
      <c r="H1268" s="29"/>
      <c r="I1268" s="29"/>
      <c r="J1268" s="29"/>
      <c r="K1268" s="29"/>
      <c r="L1268" s="29"/>
      <c r="M1268" s="29"/>
      <c r="N1268" s="29"/>
    </row>
    <row r="1269" spans="5:14">
      <c r="E1269" s="29"/>
      <c r="F1269" s="29"/>
      <c r="G1269" s="29"/>
      <c r="H1269" s="29"/>
      <c r="I1269" s="29"/>
      <c r="J1269" s="29"/>
      <c r="K1269" s="29"/>
      <c r="L1269" s="29"/>
      <c r="M1269" s="29"/>
      <c r="N1269" s="29"/>
    </row>
    <row r="1270" spans="5:14">
      <c r="E1270" s="29"/>
      <c r="F1270" s="29"/>
      <c r="G1270" s="29"/>
      <c r="H1270" s="29"/>
      <c r="I1270" s="29"/>
      <c r="J1270" s="29"/>
      <c r="K1270" s="29"/>
      <c r="L1270" s="29"/>
      <c r="M1270" s="29"/>
      <c r="N1270" s="29"/>
    </row>
    <row r="1271" spans="5:14">
      <c r="E1271" s="29"/>
      <c r="F1271" s="29"/>
      <c r="G1271" s="29"/>
      <c r="H1271" s="29"/>
      <c r="I1271" s="29"/>
      <c r="J1271" s="29"/>
      <c r="K1271" s="29"/>
      <c r="L1271" s="29"/>
      <c r="M1271" s="29"/>
      <c r="N1271" s="29"/>
    </row>
    <row r="1272" spans="5:14">
      <c r="E1272" s="29"/>
      <c r="F1272" s="29"/>
      <c r="G1272" s="29"/>
      <c r="H1272" s="29"/>
      <c r="I1272" s="29"/>
      <c r="J1272" s="29"/>
      <c r="K1272" s="29"/>
      <c r="L1272" s="29"/>
      <c r="M1272" s="29"/>
      <c r="N1272" s="29"/>
    </row>
    <row r="1273" spans="5:14">
      <c r="E1273" s="29"/>
      <c r="F1273" s="29"/>
      <c r="G1273" s="29"/>
      <c r="H1273" s="29"/>
      <c r="I1273" s="29"/>
      <c r="J1273" s="29"/>
      <c r="K1273" s="29"/>
      <c r="L1273" s="29"/>
      <c r="M1273" s="29"/>
      <c r="N1273" s="29"/>
    </row>
    <row r="1274" spans="5:14">
      <c r="E1274" s="29"/>
      <c r="F1274" s="29"/>
      <c r="G1274" s="29"/>
      <c r="H1274" s="29"/>
      <c r="I1274" s="29"/>
      <c r="J1274" s="29"/>
      <c r="K1274" s="29"/>
      <c r="L1274" s="29"/>
      <c r="M1274" s="29"/>
      <c r="N1274" s="29"/>
    </row>
    <row r="1275" spans="5:14"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</row>
    <row r="1276" spans="5:14">
      <c r="E1276" s="29"/>
      <c r="F1276" s="29"/>
      <c r="G1276" s="29"/>
      <c r="H1276" s="29"/>
      <c r="I1276" s="29"/>
      <c r="J1276" s="29"/>
      <c r="K1276" s="29"/>
      <c r="L1276" s="29"/>
      <c r="M1276" s="29"/>
      <c r="N1276" s="29"/>
    </row>
    <row r="1277" spans="5:14">
      <c r="E1277" s="29"/>
      <c r="F1277" s="29"/>
      <c r="G1277" s="29"/>
      <c r="H1277" s="29"/>
      <c r="I1277" s="29"/>
      <c r="J1277" s="29"/>
      <c r="K1277" s="29"/>
      <c r="L1277" s="29"/>
      <c r="M1277" s="29"/>
      <c r="N1277" s="29"/>
    </row>
    <row r="1278" spans="5:14">
      <c r="E1278" s="29"/>
      <c r="F1278" s="29"/>
      <c r="G1278" s="29"/>
      <c r="H1278" s="29"/>
      <c r="I1278" s="29"/>
      <c r="J1278" s="29"/>
      <c r="K1278" s="29"/>
      <c r="L1278" s="29"/>
      <c r="M1278" s="29"/>
      <c r="N1278" s="29"/>
    </row>
    <row r="1279" spans="5:14">
      <c r="E1279" s="29"/>
      <c r="F1279" s="29"/>
      <c r="G1279" s="29"/>
      <c r="H1279" s="29"/>
      <c r="I1279" s="29"/>
      <c r="J1279" s="29"/>
      <c r="K1279" s="29"/>
      <c r="L1279" s="29"/>
      <c r="M1279" s="29"/>
      <c r="N1279" s="29"/>
    </row>
    <row r="1280" spans="5:14">
      <c r="E1280" s="29"/>
      <c r="F1280" s="29"/>
      <c r="G1280" s="29"/>
      <c r="H1280" s="29"/>
      <c r="I1280" s="29"/>
      <c r="J1280" s="29"/>
      <c r="K1280" s="29"/>
      <c r="L1280" s="29"/>
      <c r="M1280" s="29"/>
      <c r="N1280" s="29"/>
    </row>
    <row r="1281" spans="5:14">
      <c r="E1281" s="29"/>
      <c r="F1281" s="29"/>
      <c r="G1281" s="29"/>
      <c r="H1281" s="29"/>
      <c r="I1281" s="29"/>
      <c r="J1281" s="29"/>
      <c r="K1281" s="29"/>
      <c r="L1281" s="29"/>
      <c r="M1281" s="29"/>
      <c r="N1281" s="29"/>
    </row>
    <row r="1282" spans="5:14">
      <c r="E1282" s="29"/>
      <c r="F1282" s="29"/>
      <c r="G1282" s="29"/>
      <c r="H1282" s="29"/>
      <c r="I1282" s="29"/>
      <c r="J1282" s="29"/>
      <c r="K1282" s="29"/>
      <c r="L1282" s="29"/>
      <c r="M1282" s="29"/>
      <c r="N1282" s="29"/>
    </row>
    <row r="1283" spans="5:14">
      <c r="E1283" s="29"/>
      <c r="F1283" s="29"/>
      <c r="G1283" s="29"/>
      <c r="H1283" s="29"/>
      <c r="I1283" s="29"/>
      <c r="J1283" s="29"/>
      <c r="K1283" s="29"/>
      <c r="L1283" s="29"/>
      <c r="M1283" s="29"/>
      <c r="N1283" s="29"/>
    </row>
    <row r="1284" spans="5:14">
      <c r="E1284" s="29"/>
      <c r="F1284" s="29"/>
      <c r="G1284" s="29"/>
      <c r="H1284" s="29"/>
      <c r="I1284" s="29"/>
      <c r="J1284" s="29"/>
      <c r="K1284" s="29"/>
      <c r="L1284" s="29"/>
      <c r="M1284" s="29"/>
      <c r="N1284" s="29"/>
    </row>
    <row r="1285" spans="5:14">
      <c r="E1285" s="29"/>
      <c r="F1285" s="29"/>
      <c r="G1285" s="29"/>
      <c r="H1285" s="29"/>
      <c r="I1285" s="29"/>
      <c r="J1285" s="29"/>
      <c r="K1285" s="29"/>
      <c r="L1285" s="29"/>
      <c r="M1285" s="29"/>
      <c r="N1285" s="29"/>
    </row>
    <row r="1286" spans="5:14">
      <c r="E1286" s="29"/>
      <c r="F1286" s="29"/>
      <c r="G1286" s="29"/>
      <c r="H1286" s="29"/>
      <c r="I1286" s="29"/>
      <c r="J1286" s="29"/>
      <c r="K1286" s="29"/>
      <c r="L1286" s="29"/>
      <c r="M1286" s="29"/>
      <c r="N1286" s="29"/>
    </row>
    <row r="1287" spans="5:14">
      <c r="E1287" s="29"/>
      <c r="F1287" s="29"/>
      <c r="G1287" s="29"/>
      <c r="H1287" s="29"/>
      <c r="I1287" s="29"/>
      <c r="J1287" s="29"/>
      <c r="K1287" s="29"/>
      <c r="L1287" s="29"/>
      <c r="M1287" s="29"/>
      <c r="N1287" s="29"/>
    </row>
    <row r="1288" spans="5:14"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</row>
    <row r="1289" spans="5:14">
      <c r="E1289" s="29"/>
      <c r="F1289" s="29"/>
      <c r="G1289" s="29"/>
      <c r="H1289" s="29"/>
      <c r="I1289" s="29"/>
      <c r="J1289" s="29"/>
      <c r="K1289" s="29"/>
      <c r="L1289" s="29"/>
      <c r="M1289" s="29"/>
      <c r="N1289" s="29"/>
    </row>
    <row r="1290" spans="5:14"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</row>
    <row r="1291" spans="5:14"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</row>
    <row r="1292" spans="5:14"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</row>
    <row r="1293" spans="5:14">
      <c r="E1293" s="29"/>
      <c r="F1293" s="29"/>
      <c r="G1293" s="29"/>
      <c r="H1293" s="29"/>
      <c r="I1293" s="29"/>
      <c r="J1293" s="29"/>
      <c r="K1293" s="29"/>
      <c r="L1293" s="29"/>
      <c r="M1293" s="29"/>
      <c r="N1293" s="29"/>
    </row>
    <row r="1294" spans="5:14"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</row>
    <row r="1295" spans="5:14">
      <c r="E1295" s="29"/>
      <c r="F1295" s="29"/>
      <c r="G1295" s="29"/>
      <c r="H1295" s="29"/>
      <c r="I1295" s="29"/>
      <c r="J1295" s="29"/>
      <c r="K1295" s="29"/>
      <c r="L1295" s="29"/>
      <c r="M1295" s="29"/>
      <c r="N1295" s="29"/>
    </row>
    <row r="1296" spans="5:14">
      <c r="E1296" s="29"/>
      <c r="F1296" s="29"/>
      <c r="G1296" s="29"/>
      <c r="H1296" s="29"/>
      <c r="I1296" s="29"/>
      <c r="J1296" s="29"/>
      <c r="K1296" s="29"/>
      <c r="L1296" s="29"/>
      <c r="M1296" s="29"/>
      <c r="N1296" s="29"/>
    </row>
    <row r="1297" spans="5:14">
      <c r="E1297" s="29"/>
      <c r="F1297" s="29"/>
      <c r="G1297" s="29"/>
      <c r="H1297" s="29"/>
      <c r="I1297" s="29"/>
      <c r="J1297" s="29"/>
      <c r="K1297" s="29"/>
      <c r="L1297" s="29"/>
      <c r="M1297" s="29"/>
      <c r="N1297" s="29"/>
    </row>
    <row r="1298" spans="5:14">
      <c r="E1298" s="29"/>
      <c r="F1298" s="29"/>
      <c r="G1298" s="29"/>
      <c r="H1298" s="29"/>
      <c r="I1298" s="29"/>
      <c r="J1298" s="29"/>
      <c r="K1298" s="29"/>
      <c r="L1298" s="29"/>
      <c r="M1298" s="29"/>
      <c r="N1298" s="29"/>
    </row>
    <row r="1299" spans="5:14">
      <c r="E1299" s="29"/>
      <c r="F1299" s="29"/>
      <c r="G1299" s="29"/>
      <c r="H1299" s="29"/>
      <c r="I1299" s="29"/>
      <c r="J1299" s="29"/>
      <c r="K1299" s="29"/>
      <c r="L1299" s="29"/>
      <c r="M1299" s="29"/>
      <c r="N1299" s="29"/>
    </row>
    <row r="1300" spans="5:14">
      <c r="E1300" s="29"/>
      <c r="F1300" s="29"/>
      <c r="G1300" s="29"/>
      <c r="H1300" s="29"/>
      <c r="I1300" s="29"/>
      <c r="J1300" s="29"/>
      <c r="K1300" s="29"/>
      <c r="L1300" s="29"/>
      <c r="M1300" s="29"/>
      <c r="N1300" s="29"/>
    </row>
    <row r="1301" spans="5:14">
      <c r="E1301" s="29"/>
      <c r="F1301" s="29"/>
      <c r="G1301" s="29"/>
      <c r="H1301" s="29"/>
      <c r="I1301" s="29"/>
      <c r="J1301" s="29"/>
      <c r="K1301" s="29"/>
      <c r="L1301" s="29"/>
      <c r="M1301" s="29"/>
      <c r="N1301" s="29"/>
    </row>
    <row r="1302" spans="5:14">
      <c r="E1302" s="29"/>
      <c r="F1302" s="29"/>
      <c r="G1302" s="29"/>
      <c r="H1302" s="29"/>
      <c r="I1302" s="29"/>
      <c r="J1302" s="29"/>
      <c r="K1302" s="29"/>
      <c r="L1302" s="29"/>
      <c r="M1302" s="29"/>
      <c r="N1302" s="29"/>
    </row>
    <row r="1303" spans="5:14">
      <c r="E1303" s="29"/>
      <c r="F1303" s="29"/>
      <c r="G1303" s="29"/>
      <c r="H1303" s="29"/>
      <c r="I1303" s="29"/>
      <c r="J1303" s="29"/>
      <c r="K1303" s="29"/>
      <c r="L1303" s="29"/>
      <c r="M1303" s="29"/>
      <c r="N1303" s="29"/>
    </row>
    <row r="1304" spans="5:14">
      <c r="E1304" s="29"/>
      <c r="F1304" s="29"/>
      <c r="G1304" s="29"/>
      <c r="H1304" s="29"/>
      <c r="I1304" s="29"/>
      <c r="J1304" s="29"/>
      <c r="K1304" s="29"/>
      <c r="L1304" s="29"/>
      <c r="M1304" s="29"/>
      <c r="N1304" s="29"/>
    </row>
    <row r="1305" spans="5:14">
      <c r="E1305" s="29"/>
      <c r="F1305" s="29"/>
      <c r="G1305" s="29"/>
      <c r="H1305" s="29"/>
      <c r="I1305" s="29"/>
      <c r="J1305" s="29"/>
      <c r="K1305" s="29"/>
      <c r="L1305" s="29"/>
      <c r="M1305" s="29"/>
      <c r="N1305" s="29"/>
    </row>
    <row r="1306" spans="5:14">
      <c r="E1306" s="29"/>
      <c r="F1306" s="29"/>
      <c r="G1306" s="29"/>
      <c r="H1306" s="29"/>
      <c r="I1306" s="29"/>
      <c r="J1306" s="29"/>
      <c r="K1306" s="29"/>
      <c r="L1306" s="29"/>
      <c r="M1306" s="29"/>
      <c r="N1306" s="29"/>
    </row>
    <row r="1307" spans="5:14"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</row>
    <row r="1308" spans="5:14">
      <c r="E1308" s="29"/>
      <c r="F1308" s="29"/>
      <c r="G1308" s="29"/>
      <c r="H1308" s="29"/>
      <c r="I1308" s="29"/>
      <c r="J1308" s="29"/>
      <c r="K1308" s="29"/>
      <c r="L1308" s="29"/>
      <c r="M1308" s="29"/>
      <c r="N1308" s="29"/>
    </row>
    <row r="1309" spans="5:14">
      <c r="E1309" s="29"/>
      <c r="F1309" s="29"/>
      <c r="G1309" s="29"/>
      <c r="H1309" s="29"/>
      <c r="I1309" s="29"/>
      <c r="J1309" s="29"/>
      <c r="K1309" s="29"/>
      <c r="L1309" s="29"/>
      <c r="M1309" s="29"/>
      <c r="N1309" s="29"/>
    </row>
    <row r="1310" spans="5:14">
      <c r="E1310" s="29"/>
      <c r="F1310" s="29"/>
      <c r="G1310" s="29"/>
      <c r="H1310" s="29"/>
      <c r="I1310" s="29"/>
      <c r="J1310" s="29"/>
      <c r="K1310" s="29"/>
      <c r="L1310" s="29"/>
      <c r="M1310" s="29"/>
      <c r="N1310" s="29"/>
    </row>
    <row r="1311" spans="5:14">
      <c r="E1311" s="29"/>
      <c r="F1311" s="29"/>
      <c r="G1311" s="29"/>
      <c r="H1311" s="29"/>
      <c r="I1311" s="29"/>
      <c r="J1311" s="29"/>
      <c r="K1311" s="29"/>
      <c r="L1311" s="29"/>
      <c r="M1311" s="29"/>
      <c r="N1311" s="29"/>
    </row>
    <row r="1312" spans="5:14">
      <c r="E1312" s="29"/>
      <c r="F1312" s="29"/>
      <c r="G1312" s="29"/>
      <c r="H1312" s="29"/>
      <c r="I1312" s="29"/>
      <c r="J1312" s="29"/>
      <c r="K1312" s="29"/>
      <c r="L1312" s="29"/>
      <c r="M1312" s="29"/>
      <c r="N1312" s="29"/>
    </row>
    <row r="1313" spans="5:14">
      <c r="E1313" s="29"/>
      <c r="F1313" s="29"/>
      <c r="G1313" s="29"/>
      <c r="H1313" s="29"/>
      <c r="I1313" s="29"/>
      <c r="J1313" s="29"/>
      <c r="K1313" s="29"/>
      <c r="L1313" s="29"/>
      <c r="M1313" s="29"/>
      <c r="N1313" s="29"/>
    </row>
    <row r="1314" spans="5:14">
      <c r="E1314" s="29"/>
      <c r="F1314" s="29"/>
      <c r="G1314" s="29"/>
      <c r="H1314" s="29"/>
      <c r="I1314" s="29"/>
      <c r="J1314" s="29"/>
      <c r="K1314" s="29"/>
      <c r="L1314" s="29"/>
      <c r="M1314" s="29"/>
      <c r="N1314" s="29"/>
    </row>
    <row r="1315" spans="5:14">
      <c r="E1315" s="29"/>
      <c r="F1315" s="29"/>
      <c r="G1315" s="29"/>
      <c r="H1315" s="29"/>
      <c r="I1315" s="29"/>
      <c r="J1315" s="29"/>
      <c r="K1315" s="29"/>
      <c r="L1315" s="29"/>
      <c r="M1315" s="29"/>
      <c r="N1315" s="29"/>
    </row>
    <row r="1316" spans="5:14">
      <c r="E1316" s="29"/>
      <c r="F1316" s="29"/>
      <c r="G1316" s="29"/>
      <c r="H1316" s="29"/>
      <c r="I1316" s="29"/>
      <c r="J1316" s="29"/>
      <c r="K1316" s="29"/>
      <c r="L1316" s="29"/>
      <c r="M1316" s="29"/>
      <c r="N1316" s="29"/>
    </row>
    <row r="1317" spans="5:14">
      <c r="E1317" s="29"/>
      <c r="F1317" s="29"/>
      <c r="G1317" s="29"/>
      <c r="H1317" s="29"/>
      <c r="I1317" s="29"/>
      <c r="J1317" s="29"/>
      <c r="K1317" s="29"/>
      <c r="L1317" s="29"/>
      <c r="M1317" s="29"/>
      <c r="N1317" s="29"/>
    </row>
    <row r="1318" spans="5:14">
      <c r="E1318" s="29"/>
      <c r="F1318" s="29"/>
      <c r="G1318" s="29"/>
      <c r="H1318" s="29"/>
      <c r="I1318" s="29"/>
      <c r="J1318" s="29"/>
      <c r="K1318" s="29"/>
      <c r="L1318" s="29"/>
      <c r="M1318" s="29"/>
      <c r="N1318" s="29"/>
    </row>
    <row r="1319" spans="5:14">
      <c r="E1319" s="29"/>
      <c r="F1319" s="29"/>
      <c r="G1319" s="29"/>
      <c r="H1319" s="29"/>
      <c r="I1319" s="29"/>
      <c r="J1319" s="29"/>
      <c r="K1319" s="29"/>
      <c r="L1319" s="29"/>
      <c r="M1319" s="29"/>
      <c r="N1319" s="29"/>
    </row>
    <row r="1320" spans="5:14">
      <c r="E1320" s="29"/>
      <c r="F1320" s="29"/>
      <c r="G1320" s="29"/>
      <c r="H1320" s="29"/>
      <c r="I1320" s="29"/>
      <c r="J1320" s="29"/>
      <c r="K1320" s="29"/>
      <c r="L1320" s="29"/>
      <c r="M1320" s="29"/>
      <c r="N1320" s="29"/>
    </row>
    <row r="1321" spans="5:14">
      <c r="E1321" s="29"/>
      <c r="F1321" s="29"/>
      <c r="G1321" s="29"/>
      <c r="H1321" s="29"/>
      <c r="I1321" s="29"/>
      <c r="J1321" s="29"/>
      <c r="K1321" s="29"/>
      <c r="L1321" s="29"/>
      <c r="M1321" s="29"/>
      <c r="N1321" s="29"/>
    </row>
    <row r="1322" spans="5:14">
      <c r="E1322" s="29"/>
      <c r="F1322" s="29"/>
      <c r="G1322" s="29"/>
      <c r="H1322" s="29"/>
      <c r="I1322" s="29"/>
      <c r="J1322" s="29"/>
      <c r="K1322" s="29"/>
      <c r="L1322" s="29"/>
      <c r="M1322" s="29"/>
      <c r="N1322" s="29"/>
    </row>
    <row r="1323" spans="5:14">
      <c r="E1323" s="29"/>
      <c r="F1323" s="29"/>
      <c r="G1323" s="29"/>
      <c r="H1323" s="29"/>
      <c r="I1323" s="29"/>
      <c r="J1323" s="29"/>
      <c r="K1323" s="29"/>
      <c r="L1323" s="29"/>
      <c r="M1323" s="29"/>
      <c r="N1323" s="29"/>
    </row>
    <row r="1324" spans="5:14">
      <c r="E1324" s="29"/>
      <c r="F1324" s="29"/>
      <c r="G1324" s="29"/>
      <c r="H1324" s="29"/>
      <c r="I1324" s="29"/>
      <c r="J1324" s="29"/>
      <c r="K1324" s="29"/>
      <c r="L1324" s="29"/>
      <c r="M1324" s="29"/>
      <c r="N1324" s="29"/>
    </row>
    <row r="1325" spans="5:14">
      <c r="E1325" s="29"/>
      <c r="F1325" s="29"/>
      <c r="G1325" s="29"/>
      <c r="H1325" s="29"/>
      <c r="I1325" s="29"/>
      <c r="J1325" s="29"/>
      <c r="K1325" s="29"/>
      <c r="L1325" s="29"/>
      <c r="M1325" s="29"/>
      <c r="N1325" s="29"/>
    </row>
    <row r="1326" spans="5:14">
      <c r="E1326" s="29"/>
      <c r="F1326" s="29"/>
      <c r="G1326" s="29"/>
      <c r="H1326" s="29"/>
      <c r="I1326" s="29"/>
      <c r="J1326" s="29"/>
      <c r="K1326" s="29"/>
      <c r="L1326" s="29"/>
      <c r="M1326" s="29"/>
      <c r="N1326" s="29"/>
    </row>
    <row r="1327" spans="5:14">
      <c r="E1327" s="29"/>
      <c r="F1327" s="29"/>
      <c r="G1327" s="29"/>
      <c r="H1327" s="29"/>
      <c r="I1327" s="29"/>
      <c r="J1327" s="29"/>
      <c r="K1327" s="29"/>
      <c r="L1327" s="29"/>
      <c r="M1327" s="29"/>
      <c r="N1327" s="29"/>
    </row>
    <row r="1328" spans="5:14">
      <c r="E1328" s="29"/>
      <c r="F1328" s="29"/>
      <c r="G1328" s="29"/>
      <c r="H1328" s="29"/>
      <c r="I1328" s="29"/>
      <c r="J1328" s="29"/>
      <c r="K1328" s="29"/>
      <c r="L1328" s="29"/>
      <c r="M1328" s="29"/>
      <c r="N1328" s="29"/>
    </row>
    <row r="1329" spans="5:14"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</row>
    <row r="1330" spans="5:14">
      <c r="E1330" s="29"/>
      <c r="F1330" s="29"/>
      <c r="G1330" s="29"/>
      <c r="H1330" s="29"/>
      <c r="I1330" s="29"/>
      <c r="J1330" s="29"/>
      <c r="K1330" s="29"/>
      <c r="L1330" s="29"/>
      <c r="M1330" s="29"/>
      <c r="N1330" s="29"/>
    </row>
    <row r="1331" spans="5:14">
      <c r="E1331" s="29"/>
      <c r="F1331" s="29"/>
      <c r="G1331" s="29"/>
      <c r="H1331" s="29"/>
      <c r="I1331" s="29"/>
      <c r="J1331" s="29"/>
      <c r="K1331" s="29"/>
      <c r="L1331" s="29"/>
      <c r="M1331" s="29"/>
      <c r="N1331" s="29"/>
    </row>
    <row r="1332" spans="5:14">
      <c r="E1332" s="29"/>
      <c r="F1332" s="29"/>
      <c r="G1332" s="29"/>
      <c r="H1332" s="29"/>
      <c r="I1332" s="29"/>
      <c r="J1332" s="29"/>
      <c r="K1332" s="29"/>
      <c r="L1332" s="29"/>
      <c r="M1332" s="29"/>
      <c r="N1332" s="29"/>
    </row>
    <row r="1333" spans="5:14">
      <c r="E1333" s="29"/>
      <c r="F1333" s="29"/>
      <c r="G1333" s="29"/>
      <c r="H1333" s="29"/>
      <c r="I1333" s="29"/>
      <c r="J1333" s="29"/>
      <c r="K1333" s="29"/>
      <c r="L1333" s="29"/>
      <c r="M1333" s="29"/>
      <c r="N1333" s="29"/>
    </row>
    <row r="1334" spans="5:14">
      <c r="E1334" s="29"/>
      <c r="F1334" s="29"/>
      <c r="G1334" s="29"/>
      <c r="H1334" s="29"/>
      <c r="I1334" s="29"/>
      <c r="J1334" s="29"/>
      <c r="K1334" s="29"/>
      <c r="L1334" s="29"/>
      <c r="M1334" s="29"/>
      <c r="N1334" s="29"/>
    </row>
    <row r="1335" spans="5:14">
      <c r="E1335" s="29"/>
      <c r="F1335" s="29"/>
      <c r="G1335" s="29"/>
      <c r="H1335" s="29"/>
      <c r="I1335" s="29"/>
      <c r="J1335" s="29"/>
      <c r="K1335" s="29"/>
      <c r="L1335" s="29"/>
      <c r="M1335" s="29"/>
      <c r="N1335" s="29"/>
    </row>
    <row r="1336" spans="5:14">
      <c r="E1336" s="29"/>
      <c r="F1336" s="29"/>
      <c r="G1336" s="29"/>
      <c r="H1336" s="29"/>
      <c r="I1336" s="29"/>
      <c r="J1336" s="29"/>
      <c r="K1336" s="29"/>
      <c r="L1336" s="29"/>
      <c r="M1336" s="29"/>
      <c r="N1336" s="29"/>
    </row>
    <row r="1337" spans="5:14">
      <c r="E1337" s="29"/>
      <c r="F1337" s="29"/>
      <c r="G1337" s="29"/>
      <c r="H1337" s="29"/>
      <c r="I1337" s="29"/>
      <c r="J1337" s="29"/>
      <c r="K1337" s="29"/>
      <c r="L1337" s="29"/>
      <c r="M1337" s="29"/>
      <c r="N1337" s="29"/>
    </row>
    <row r="1338" spans="5:14">
      <c r="E1338" s="29"/>
      <c r="F1338" s="29"/>
      <c r="G1338" s="29"/>
      <c r="H1338" s="29"/>
      <c r="I1338" s="29"/>
      <c r="J1338" s="29"/>
      <c r="K1338" s="29"/>
      <c r="L1338" s="29"/>
      <c r="M1338" s="29"/>
      <c r="N1338" s="29"/>
    </row>
    <row r="1339" spans="5:14">
      <c r="E1339" s="29"/>
      <c r="F1339" s="29"/>
      <c r="G1339" s="29"/>
      <c r="H1339" s="29"/>
      <c r="I1339" s="29"/>
      <c r="J1339" s="29"/>
      <c r="K1339" s="29"/>
      <c r="L1339" s="29"/>
      <c r="M1339" s="29"/>
      <c r="N1339" s="29"/>
    </row>
    <row r="1340" spans="5:14">
      <c r="E1340" s="29"/>
      <c r="F1340" s="29"/>
      <c r="G1340" s="29"/>
      <c r="H1340" s="29"/>
      <c r="I1340" s="29"/>
      <c r="J1340" s="29"/>
      <c r="K1340" s="29"/>
      <c r="L1340" s="29"/>
      <c r="M1340" s="29"/>
      <c r="N1340" s="29"/>
    </row>
    <row r="1341" spans="5:14">
      <c r="E1341" s="29"/>
      <c r="F1341" s="29"/>
      <c r="G1341" s="29"/>
      <c r="H1341" s="29"/>
      <c r="I1341" s="29"/>
      <c r="J1341" s="29"/>
      <c r="K1341" s="29"/>
      <c r="L1341" s="29"/>
      <c r="M1341" s="29"/>
      <c r="N1341" s="29"/>
    </row>
    <row r="1342" spans="5:14">
      <c r="E1342" s="29"/>
      <c r="F1342" s="29"/>
      <c r="G1342" s="29"/>
      <c r="H1342" s="29"/>
      <c r="I1342" s="29"/>
      <c r="J1342" s="29"/>
      <c r="K1342" s="29"/>
      <c r="L1342" s="29"/>
      <c r="M1342" s="29"/>
      <c r="N1342" s="29"/>
    </row>
    <row r="1343" spans="5:14">
      <c r="E1343" s="29"/>
      <c r="F1343" s="29"/>
      <c r="G1343" s="29"/>
      <c r="H1343" s="29"/>
      <c r="I1343" s="29"/>
      <c r="J1343" s="29"/>
      <c r="K1343" s="29"/>
      <c r="L1343" s="29"/>
      <c r="M1343" s="29"/>
      <c r="N1343" s="29"/>
    </row>
    <row r="1344" spans="5:14">
      <c r="E1344" s="29"/>
      <c r="F1344" s="29"/>
      <c r="G1344" s="29"/>
      <c r="H1344" s="29"/>
      <c r="I1344" s="29"/>
      <c r="J1344" s="29"/>
      <c r="K1344" s="29"/>
      <c r="L1344" s="29"/>
      <c r="M1344" s="29"/>
      <c r="N1344" s="29"/>
    </row>
    <row r="1345" spans="5:14">
      <c r="E1345" s="29"/>
      <c r="F1345" s="29"/>
      <c r="G1345" s="29"/>
      <c r="H1345" s="29"/>
      <c r="I1345" s="29"/>
      <c r="J1345" s="29"/>
      <c r="K1345" s="29"/>
      <c r="L1345" s="29"/>
      <c r="M1345" s="29"/>
      <c r="N1345" s="29"/>
    </row>
    <row r="1346" spans="5:14">
      <c r="E1346" s="29"/>
      <c r="F1346" s="29"/>
      <c r="G1346" s="29"/>
      <c r="H1346" s="29"/>
      <c r="I1346" s="29"/>
      <c r="J1346" s="29"/>
      <c r="K1346" s="29"/>
      <c r="L1346" s="29"/>
      <c r="M1346" s="29"/>
      <c r="N1346" s="29"/>
    </row>
    <row r="1347" spans="5:14">
      <c r="E1347" s="29"/>
      <c r="F1347" s="29"/>
      <c r="G1347" s="29"/>
      <c r="H1347" s="29"/>
      <c r="I1347" s="29"/>
      <c r="J1347" s="29"/>
      <c r="K1347" s="29"/>
      <c r="L1347" s="29"/>
      <c r="M1347" s="29"/>
      <c r="N1347" s="29"/>
    </row>
    <row r="1348" spans="5:14">
      <c r="E1348" s="29"/>
      <c r="F1348" s="29"/>
      <c r="G1348" s="29"/>
      <c r="H1348" s="29"/>
      <c r="I1348" s="29"/>
      <c r="J1348" s="29"/>
      <c r="K1348" s="29"/>
      <c r="L1348" s="29"/>
      <c r="M1348" s="29"/>
      <c r="N1348" s="29"/>
    </row>
    <row r="1349" spans="5:14">
      <c r="E1349" s="29"/>
      <c r="F1349" s="29"/>
      <c r="G1349" s="29"/>
      <c r="H1349" s="29"/>
      <c r="I1349" s="29"/>
      <c r="J1349" s="29"/>
      <c r="K1349" s="29"/>
      <c r="L1349" s="29"/>
      <c r="M1349" s="29"/>
      <c r="N1349" s="29"/>
    </row>
    <row r="1350" spans="5:14">
      <c r="E1350" s="29"/>
      <c r="F1350" s="29"/>
      <c r="G1350" s="29"/>
      <c r="H1350" s="29"/>
      <c r="I1350" s="29"/>
      <c r="J1350" s="29"/>
      <c r="K1350" s="29"/>
      <c r="L1350" s="29"/>
      <c r="M1350" s="29"/>
      <c r="N1350" s="29"/>
    </row>
    <row r="1351" spans="5:14">
      <c r="E1351" s="29"/>
      <c r="F1351" s="29"/>
      <c r="G1351" s="29"/>
      <c r="H1351" s="29"/>
      <c r="I1351" s="29"/>
      <c r="J1351" s="29"/>
      <c r="K1351" s="29"/>
      <c r="L1351" s="29"/>
      <c r="M1351" s="29"/>
      <c r="N1351" s="29"/>
    </row>
    <row r="1352" spans="5:14">
      <c r="E1352" s="29"/>
      <c r="F1352" s="29"/>
      <c r="G1352" s="29"/>
      <c r="H1352" s="29"/>
      <c r="I1352" s="29"/>
      <c r="J1352" s="29"/>
      <c r="K1352" s="29"/>
      <c r="L1352" s="29"/>
      <c r="M1352" s="29"/>
      <c r="N1352" s="29"/>
    </row>
    <row r="1353" spans="5:14">
      <c r="E1353" s="29"/>
      <c r="F1353" s="29"/>
      <c r="G1353" s="29"/>
      <c r="H1353" s="29"/>
      <c r="I1353" s="29"/>
      <c r="J1353" s="29"/>
      <c r="K1353" s="29"/>
      <c r="L1353" s="29"/>
      <c r="M1353" s="29"/>
      <c r="N1353" s="29"/>
    </row>
    <row r="1354" spans="5:14">
      <c r="E1354" s="29"/>
      <c r="F1354" s="29"/>
      <c r="G1354" s="29"/>
      <c r="H1354" s="29"/>
      <c r="I1354" s="29"/>
      <c r="J1354" s="29"/>
      <c r="K1354" s="29"/>
      <c r="L1354" s="29"/>
      <c r="M1354" s="29"/>
      <c r="N1354" s="29"/>
    </row>
    <row r="1355" spans="5:14">
      <c r="E1355" s="29"/>
      <c r="F1355" s="29"/>
      <c r="G1355" s="29"/>
      <c r="H1355" s="29"/>
      <c r="I1355" s="29"/>
      <c r="J1355" s="29"/>
      <c r="K1355" s="29"/>
      <c r="L1355" s="29"/>
      <c r="M1355" s="29"/>
      <c r="N1355" s="29"/>
    </row>
    <row r="1356" spans="5:14">
      <c r="E1356" s="29"/>
      <c r="F1356" s="29"/>
      <c r="G1356" s="29"/>
      <c r="H1356" s="29"/>
      <c r="I1356" s="29"/>
      <c r="J1356" s="29"/>
      <c r="K1356" s="29"/>
      <c r="L1356" s="29"/>
      <c r="M1356" s="29"/>
      <c r="N1356" s="29"/>
    </row>
    <row r="1357" spans="5:14">
      <c r="E1357" s="29"/>
      <c r="F1357" s="29"/>
      <c r="G1357" s="29"/>
      <c r="H1357" s="29"/>
      <c r="I1357" s="29"/>
      <c r="J1357" s="29"/>
      <c r="K1357" s="29"/>
      <c r="L1357" s="29"/>
      <c r="M1357" s="29"/>
      <c r="N1357" s="29"/>
    </row>
    <row r="1358" spans="5:14">
      <c r="E1358" s="29"/>
      <c r="F1358" s="29"/>
      <c r="G1358" s="29"/>
      <c r="H1358" s="29"/>
      <c r="I1358" s="29"/>
      <c r="J1358" s="29"/>
      <c r="K1358" s="29"/>
      <c r="L1358" s="29"/>
      <c r="M1358" s="29"/>
      <c r="N1358" s="29"/>
    </row>
    <row r="1359" spans="5:14">
      <c r="E1359" s="29"/>
      <c r="F1359" s="29"/>
      <c r="G1359" s="29"/>
      <c r="H1359" s="29"/>
      <c r="I1359" s="29"/>
      <c r="J1359" s="29"/>
      <c r="K1359" s="29"/>
      <c r="L1359" s="29"/>
      <c r="M1359" s="29"/>
      <c r="N1359" s="29"/>
    </row>
    <row r="1360" spans="5:14"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</row>
    <row r="1361" spans="5:14">
      <c r="E1361" s="29"/>
      <c r="F1361" s="29"/>
      <c r="G1361" s="29"/>
      <c r="H1361" s="29"/>
      <c r="I1361" s="29"/>
      <c r="J1361" s="29"/>
      <c r="K1361" s="29"/>
      <c r="L1361" s="29"/>
      <c r="M1361" s="29"/>
      <c r="N1361" s="29"/>
    </row>
    <row r="1362" spans="5:14">
      <c r="E1362" s="29"/>
      <c r="F1362" s="29"/>
      <c r="G1362" s="29"/>
      <c r="H1362" s="29"/>
      <c r="I1362" s="29"/>
      <c r="J1362" s="29"/>
      <c r="K1362" s="29"/>
      <c r="L1362" s="29"/>
      <c r="M1362" s="29"/>
      <c r="N1362" s="29"/>
    </row>
    <row r="1363" spans="5:14">
      <c r="E1363" s="29"/>
      <c r="F1363" s="29"/>
      <c r="G1363" s="29"/>
      <c r="H1363" s="29"/>
      <c r="I1363" s="29"/>
      <c r="J1363" s="29"/>
      <c r="K1363" s="29"/>
      <c r="L1363" s="29"/>
      <c r="M1363" s="29"/>
      <c r="N1363" s="29"/>
    </row>
    <row r="1364" spans="5:14">
      <c r="E1364" s="29"/>
      <c r="F1364" s="29"/>
      <c r="G1364" s="29"/>
      <c r="H1364" s="29"/>
      <c r="I1364" s="29"/>
      <c r="J1364" s="29"/>
      <c r="K1364" s="29"/>
      <c r="L1364" s="29"/>
      <c r="M1364" s="29"/>
      <c r="N1364" s="29"/>
    </row>
    <row r="1365" spans="5:14">
      <c r="E1365" s="29"/>
      <c r="F1365" s="29"/>
      <c r="G1365" s="29"/>
      <c r="H1365" s="29"/>
      <c r="I1365" s="29"/>
      <c r="J1365" s="29"/>
      <c r="K1365" s="29"/>
      <c r="L1365" s="29"/>
      <c r="M1365" s="29"/>
      <c r="N1365" s="29"/>
    </row>
    <row r="1366" spans="5:14">
      <c r="E1366" s="29"/>
      <c r="F1366" s="29"/>
      <c r="G1366" s="29"/>
      <c r="H1366" s="29"/>
      <c r="I1366" s="29"/>
      <c r="J1366" s="29"/>
      <c r="K1366" s="29"/>
      <c r="L1366" s="29"/>
      <c r="M1366" s="29"/>
      <c r="N1366" s="29"/>
    </row>
    <row r="1367" spans="5:14">
      <c r="E1367" s="29"/>
      <c r="F1367" s="29"/>
      <c r="G1367" s="29"/>
      <c r="H1367" s="29"/>
      <c r="I1367" s="29"/>
      <c r="J1367" s="29"/>
      <c r="K1367" s="29"/>
      <c r="L1367" s="29"/>
      <c r="M1367" s="29"/>
      <c r="N1367" s="29"/>
    </row>
    <row r="1368" spans="5:14">
      <c r="E1368" s="29"/>
      <c r="F1368" s="29"/>
      <c r="G1368" s="29"/>
      <c r="H1368" s="29"/>
      <c r="I1368" s="29"/>
      <c r="J1368" s="29"/>
      <c r="K1368" s="29"/>
      <c r="L1368" s="29"/>
      <c r="M1368" s="29"/>
      <c r="N1368" s="29"/>
    </row>
    <row r="1369" spans="5:14"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</row>
    <row r="1370" spans="5:14">
      <c r="E1370" s="29"/>
      <c r="F1370" s="29"/>
      <c r="G1370" s="29"/>
      <c r="H1370" s="29"/>
      <c r="I1370" s="29"/>
      <c r="J1370" s="29"/>
      <c r="K1370" s="29"/>
      <c r="L1370" s="29"/>
      <c r="M1370" s="29"/>
      <c r="N1370" s="29"/>
    </row>
    <row r="1371" spans="5:14"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</row>
    <row r="1372" spans="5:14">
      <c r="E1372" s="29"/>
      <c r="F1372" s="29"/>
      <c r="G1372" s="29"/>
      <c r="H1372" s="29"/>
      <c r="I1372" s="29"/>
      <c r="J1372" s="29"/>
      <c r="K1372" s="29"/>
      <c r="L1372" s="29"/>
      <c r="M1372" s="29"/>
      <c r="N1372" s="29"/>
    </row>
    <row r="1373" spans="5:14">
      <c r="E1373" s="29"/>
      <c r="F1373" s="29"/>
      <c r="G1373" s="29"/>
      <c r="H1373" s="29"/>
      <c r="I1373" s="29"/>
      <c r="J1373" s="29"/>
      <c r="K1373" s="29"/>
      <c r="L1373" s="29"/>
      <c r="M1373" s="29"/>
      <c r="N1373" s="29"/>
    </row>
    <row r="1374" spans="5:14">
      <c r="E1374" s="29"/>
      <c r="F1374" s="29"/>
      <c r="G1374" s="29"/>
      <c r="H1374" s="29"/>
      <c r="I1374" s="29"/>
      <c r="J1374" s="29"/>
      <c r="K1374" s="29"/>
      <c r="L1374" s="29"/>
      <c r="M1374" s="29"/>
      <c r="N1374" s="29"/>
    </row>
    <row r="1375" spans="5:14"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</row>
    <row r="1376" spans="5:14">
      <c r="E1376" s="29"/>
      <c r="F1376" s="29"/>
      <c r="G1376" s="29"/>
      <c r="H1376" s="29"/>
      <c r="I1376" s="29"/>
      <c r="J1376" s="29"/>
      <c r="K1376" s="29"/>
      <c r="L1376" s="29"/>
      <c r="M1376" s="29"/>
      <c r="N1376" s="29"/>
    </row>
    <row r="1377" spans="5:14">
      <c r="E1377" s="29"/>
      <c r="F1377" s="29"/>
      <c r="G1377" s="29"/>
      <c r="H1377" s="29"/>
      <c r="I1377" s="29"/>
      <c r="J1377" s="29"/>
      <c r="K1377" s="29"/>
      <c r="L1377" s="29"/>
      <c r="M1377" s="29"/>
      <c r="N1377" s="29"/>
    </row>
    <row r="1378" spans="5:14">
      <c r="E1378" s="29"/>
      <c r="F1378" s="29"/>
      <c r="G1378" s="29"/>
      <c r="H1378" s="29"/>
      <c r="I1378" s="29"/>
      <c r="J1378" s="29"/>
      <c r="K1378" s="29"/>
      <c r="L1378" s="29"/>
      <c r="M1378" s="29"/>
      <c r="N1378" s="29"/>
    </row>
    <row r="1379" spans="5:14">
      <c r="E1379" s="29"/>
      <c r="F1379" s="29"/>
      <c r="G1379" s="29"/>
      <c r="H1379" s="29"/>
      <c r="I1379" s="29"/>
      <c r="J1379" s="29"/>
      <c r="K1379" s="29"/>
      <c r="L1379" s="29"/>
      <c r="M1379" s="29"/>
      <c r="N1379" s="29"/>
    </row>
    <row r="1380" spans="5:14">
      <c r="E1380" s="29"/>
      <c r="F1380" s="29"/>
      <c r="G1380" s="29"/>
      <c r="H1380" s="29"/>
      <c r="I1380" s="29"/>
      <c r="J1380" s="29"/>
      <c r="K1380" s="29"/>
      <c r="L1380" s="29"/>
      <c r="M1380" s="29"/>
      <c r="N1380" s="29"/>
    </row>
    <row r="1381" spans="5:14">
      <c r="E1381" s="29"/>
      <c r="F1381" s="29"/>
      <c r="G1381" s="29"/>
      <c r="H1381" s="29"/>
      <c r="I1381" s="29"/>
      <c r="J1381" s="29"/>
      <c r="K1381" s="29"/>
      <c r="L1381" s="29"/>
      <c r="M1381" s="29"/>
      <c r="N1381" s="29"/>
    </row>
    <row r="1382" spans="5:14">
      <c r="E1382" s="29"/>
      <c r="F1382" s="29"/>
      <c r="G1382" s="29"/>
      <c r="H1382" s="29"/>
      <c r="I1382" s="29"/>
      <c r="J1382" s="29"/>
      <c r="K1382" s="29"/>
      <c r="L1382" s="29"/>
      <c r="M1382" s="29"/>
      <c r="N1382" s="29"/>
    </row>
    <row r="1383" spans="5:14"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</row>
    <row r="1384" spans="5:14">
      <c r="E1384" s="29"/>
      <c r="F1384" s="29"/>
      <c r="G1384" s="29"/>
      <c r="H1384" s="29"/>
      <c r="I1384" s="29"/>
      <c r="J1384" s="29"/>
      <c r="K1384" s="29"/>
      <c r="L1384" s="29"/>
      <c r="M1384" s="29"/>
      <c r="N1384" s="29"/>
    </row>
    <row r="1385" spans="5:14">
      <c r="E1385" s="29"/>
      <c r="F1385" s="29"/>
      <c r="G1385" s="29"/>
      <c r="H1385" s="29"/>
      <c r="I1385" s="29"/>
      <c r="J1385" s="29"/>
      <c r="K1385" s="29"/>
      <c r="L1385" s="29"/>
      <c r="M1385" s="29"/>
      <c r="N1385" s="29"/>
    </row>
    <row r="1386" spans="5:14">
      <c r="E1386" s="29"/>
      <c r="F1386" s="29"/>
      <c r="G1386" s="29"/>
      <c r="H1386" s="29"/>
      <c r="I1386" s="29"/>
      <c r="J1386" s="29"/>
      <c r="K1386" s="29"/>
      <c r="L1386" s="29"/>
      <c r="M1386" s="29"/>
      <c r="N1386" s="29"/>
    </row>
    <row r="1387" spans="5:14">
      <c r="E1387" s="29"/>
      <c r="F1387" s="29"/>
      <c r="G1387" s="29"/>
      <c r="H1387" s="29"/>
      <c r="I1387" s="29"/>
      <c r="J1387" s="29"/>
      <c r="K1387" s="29"/>
      <c r="L1387" s="29"/>
      <c r="M1387" s="29"/>
      <c r="N1387" s="29"/>
    </row>
    <row r="1388" spans="5:14"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</row>
    <row r="1389" spans="5:14">
      <c r="E1389" s="29"/>
      <c r="F1389" s="29"/>
      <c r="G1389" s="29"/>
      <c r="H1389" s="29"/>
      <c r="I1389" s="29"/>
      <c r="J1389" s="29"/>
      <c r="K1389" s="29"/>
      <c r="L1389" s="29"/>
      <c r="M1389" s="29"/>
      <c r="N1389" s="29"/>
    </row>
    <row r="1390" spans="5:14">
      <c r="E1390" s="29"/>
      <c r="F1390" s="29"/>
      <c r="G1390" s="29"/>
      <c r="H1390" s="29"/>
      <c r="I1390" s="29"/>
      <c r="J1390" s="29"/>
      <c r="K1390" s="29"/>
      <c r="L1390" s="29"/>
      <c r="M1390" s="29"/>
      <c r="N1390" s="29"/>
    </row>
    <row r="1391" spans="5:14">
      <c r="E1391" s="29"/>
      <c r="F1391" s="29"/>
      <c r="G1391" s="29"/>
      <c r="H1391" s="29"/>
      <c r="I1391" s="29"/>
      <c r="J1391" s="29"/>
      <c r="K1391" s="29"/>
      <c r="L1391" s="29"/>
      <c r="M1391" s="29"/>
      <c r="N1391" s="29"/>
    </row>
    <row r="1392" spans="5:14">
      <c r="E1392" s="29"/>
      <c r="F1392" s="29"/>
      <c r="G1392" s="29"/>
      <c r="H1392" s="29"/>
      <c r="I1392" s="29"/>
      <c r="J1392" s="29"/>
      <c r="K1392" s="29"/>
      <c r="L1392" s="29"/>
      <c r="M1392" s="29"/>
      <c r="N1392" s="29"/>
    </row>
    <row r="1393" spans="5:14">
      <c r="E1393" s="29"/>
      <c r="F1393" s="29"/>
      <c r="G1393" s="29"/>
      <c r="H1393" s="29"/>
      <c r="I1393" s="29"/>
      <c r="J1393" s="29"/>
      <c r="K1393" s="29"/>
      <c r="L1393" s="29"/>
      <c r="M1393" s="29"/>
      <c r="N1393" s="29"/>
    </row>
    <row r="1394" spans="5:14">
      <c r="E1394" s="29"/>
      <c r="F1394" s="29"/>
      <c r="G1394" s="29"/>
      <c r="H1394" s="29"/>
      <c r="I1394" s="29"/>
      <c r="J1394" s="29"/>
      <c r="K1394" s="29"/>
      <c r="L1394" s="29"/>
      <c r="M1394" s="29"/>
      <c r="N1394" s="29"/>
    </row>
    <row r="1395" spans="5:14">
      <c r="E1395" s="29"/>
      <c r="F1395" s="29"/>
      <c r="G1395" s="29"/>
      <c r="H1395" s="29"/>
      <c r="I1395" s="29"/>
      <c r="J1395" s="29"/>
      <c r="K1395" s="29"/>
      <c r="L1395" s="29"/>
      <c r="M1395" s="29"/>
      <c r="N1395" s="29"/>
    </row>
    <row r="1396" spans="5:14"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</row>
    <row r="1397" spans="5:14">
      <c r="E1397" s="29"/>
      <c r="F1397" s="29"/>
      <c r="G1397" s="29"/>
      <c r="H1397" s="29"/>
      <c r="I1397" s="29"/>
      <c r="J1397" s="29"/>
      <c r="K1397" s="29"/>
      <c r="L1397" s="29"/>
      <c r="M1397" s="29"/>
      <c r="N1397" s="29"/>
    </row>
    <row r="1398" spans="5:14"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</row>
    <row r="1399" spans="5:14">
      <c r="E1399" s="29"/>
      <c r="F1399" s="29"/>
      <c r="G1399" s="29"/>
      <c r="H1399" s="29"/>
      <c r="I1399" s="29"/>
      <c r="J1399" s="29"/>
      <c r="K1399" s="29"/>
      <c r="L1399" s="29"/>
      <c r="M1399" s="29"/>
      <c r="N1399" s="29"/>
    </row>
    <row r="1400" spans="5:14">
      <c r="E1400" s="29"/>
      <c r="F1400" s="29"/>
      <c r="G1400" s="29"/>
      <c r="H1400" s="29"/>
      <c r="I1400" s="29"/>
      <c r="J1400" s="29"/>
      <c r="K1400" s="29"/>
      <c r="L1400" s="29"/>
      <c r="M1400" s="29"/>
      <c r="N1400" s="29"/>
    </row>
    <row r="1401" spans="5:14">
      <c r="E1401" s="29"/>
      <c r="F1401" s="29"/>
      <c r="G1401" s="29"/>
      <c r="H1401" s="29"/>
      <c r="I1401" s="29"/>
      <c r="J1401" s="29"/>
      <c r="K1401" s="29"/>
      <c r="L1401" s="29"/>
      <c r="M1401" s="29"/>
      <c r="N1401" s="29"/>
    </row>
    <row r="1402" spans="5:14"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</row>
    <row r="1403" spans="5:14">
      <c r="E1403" s="29"/>
      <c r="F1403" s="29"/>
      <c r="G1403" s="29"/>
      <c r="H1403" s="29"/>
      <c r="I1403" s="29"/>
      <c r="J1403" s="29"/>
      <c r="K1403" s="29"/>
      <c r="L1403" s="29"/>
      <c r="M1403" s="29"/>
      <c r="N1403" s="29"/>
    </row>
    <row r="1404" spans="5:14"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</row>
    <row r="1405" spans="5:14">
      <c r="E1405" s="29"/>
      <c r="F1405" s="29"/>
      <c r="G1405" s="29"/>
      <c r="H1405" s="29"/>
      <c r="I1405" s="29"/>
      <c r="J1405" s="29"/>
      <c r="K1405" s="29"/>
      <c r="L1405" s="29"/>
      <c r="M1405" s="29"/>
      <c r="N1405" s="29"/>
    </row>
    <row r="1406" spans="5:14">
      <c r="E1406" s="29"/>
      <c r="F1406" s="29"/>
      <c r="G1406" s="29"/>
      <c r="H1406" s="29"/>
      <c r="I1406" s="29"/>
      <c r="J1406" s="29"/>
      <c r="K1406" s="29"/>
      <c r="L1406" s="29"/>
      <c r="M1406" s="29"/>
      <c r="N1406" s="29"/>
    </row>
    <row r="1407" spans="5:14">
      <c r="E1407" s="29"/>
      <c r="F1407" s="29"/>
      <c r="G1407" s="29"/>
      <c r="H1407" s="29"/>
      <c r="I1407" s="29"/>
      <c r="J1407" s="29"/>
      <c r="K1407" s="29"/>
      <c r="L1407" s="29"/>
      <c r="M1407" s="29"/>
      <c r="N1407" s="29"/>
    </row>
    <row r="1408" spans="5:14">
      <c r="E1408" s="29"/>
      <c r="F1408" s="29"/>
      <c r="G1408" s="29"/>
      <c r="H1408" s="29"/>
      <c r="I1408" s="29"/>
      <c r="J1408" s="29"/>
      <c r="K1408" s="29"/>
      <c r="L1408" s="29"/>
      <c r="M1408" s="29"/>
      <c r="N1408" s="29"/>
    </row>
    <row r="1409" spans="5:14">
      <c r="E1409" s="29"/>
      <c r="F1409" s="29"/>
      <c r="G1409" s="29"/>
      <c r="H1409" s="29"/>
      <c r="I1409" s="29"/>
      <c r="J1409" s="29"/>
      <c r="K1409" s="29"/>
      <c r="L1409" s="29"/>
      <c r="M1409" s="29"/>
      <c r="N1409" s="29"/>
    </row>
    <row r="1410" spans="5:14">
      <c r="E1410" s="29"/>
      <c r="F1410" s="29"/>
      <c r="G1410" s="29"/>
      <c r="H1410" s="29"/>
      <c r="I1410" s="29"/>
      <c r="J1410" s="29"/>
      <c r="K1410" s="29"/>
      <c r="L1410" s="29"/>
      <c r="M1410" s="29"/>
      <c r="N1410" s="29"/>
    </row>
    <row r="1411" spans="5:14">
      <c r="E1411" s="29"/>
      <c r="F1411" s="29"/>
      <c r="G1411" s="29"/>
      <c r="H1411" s="29"/>
      <c r="I1411" s="29"/>
      <c r="J1411" s="29"/>
      <c r="K1411" s="29"/>
      <c r="L1411" s="29"/>
      <c r="M1411" s="29"/>
      <c r="N1411" s="29"/>
    </row>
    <row r="1412" spans="5:14">
      <c r="E1412" s="29"/>
      <c r="F1412" s="29"/>
      <c r="G1412" s="29"/>
      <c r="H1412" s="29"/>
      <c r="I1412" s="29"/>
      <c r="J1412" s="29"/>
      <c r="K1412" s="29"/>
      <c r="L1412" s="29"/>
      <c r="M1412" s="29"/>
      <c r="N1412" s="29"/>
    </row>
    <row r="1413" spans="5:14">
      <c r="E1413" s="29"/>
      <c r="F1413" s="29"/>
      <c r="G1413" s="29"/>
      <c r="H1413" s="29"/>
      <c r="I1413" s="29"/>
      <c r="J1413" s="29"/>
      <c r="K1413" s="29"/>
      <c r="L1413" s="29"/>
      <c r="M1413" s="29"/>
      <c r="N1413" s="29"/>
    </row>
    <row r="1414" spans="5:14">
      <c r="E1414" s="29"/>
      <c r="F1414" s="29"/>
      <c r="G1414" s="29"/>
      <c r="H1414" s="29"/>
      <c r="I1414" s="29"/>
      <c r="J1414" s="29"/>
      <c r="K1414" s="29"/>
      <c r="L1414" s="29"/>
      <c r="M1414" s="29"/>
      <c r="N1414" s="29"/>
    </row>
    <row r="1415" spans="5:14">
      <c r="E1415" s="29"/>
      <c r="F1415" s="29"/>
      <c r="G1415" s="29"/>
      <c r="H1415" s="29"/>
      <c r="I1415" s="29"/>
      <c r="J1415" s="29"/>
      <c r="K1415" s="29"/>
      <c r="L1415" s="29"/>
      <c r="M1415" s="29"/>
      <c r="N1415" s="29"/>
    </row>
    <row r="1416" spans="5:14">
      <c r="E1416" s="29"/>
      <c r="F1416" s="29"/>
      <c r="G1416" s="29"/>
      <c r="H1416" s="29"/>
      <c r="I1416" s="29"/>
      <c r="J1416" s="29"/>
      <c r="K1416" s="29"/>
      <c r="L1416" s="29"/>
      <c r="M1416" s="29"/>
      <c r="N1416" s="29"/>
    </row>
    <row r="1417" spans="5:14">
      <c r="E1417" s="29"/>
      <c r="F1417" s="29"/>
      <c r="G1417" s="29"/>
      <c r="H1417" s="29"/>
      <c r="I1417" s="29"/>
      <c r="J1417" s="29"/>
      <c r="K1417" s="29"/>
      <c r="L1417" s="29"/>
      <c r="M1417" s="29"/>
      <c r="N1417" s="29"/>
    </row>
    <row r="1418" spans="5:14"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</row>
    <row r="1419" spans="5:14"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</row>
    <row r="1420" spans="5:14"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</row>
    <row r="1421" spans="5:14"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</row>
    <row r="1422" spans="5:14">
      <c r="E1422" s="29"/>
      <c r="F1422" s="29"/>
      <c r="G1422" s="29"/>
      <c r="H1422" s="29"/>
      <c r="I1422" s="29"/>
      <c r="J1422" s="29"/>
      <c r="K1422" s="29"/>
      <c r="L1422" s="29"/>
      <c r="M1422" s="29"/>
      <c r="N1422" s="29"/>
    </row>
    <row r="1423" spans="5:14"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</row>
    <row r="1424" spans="5:14">
      <c r="E1424" s="29"/>
      <c r="F1424" s="29"/>
      <c r="G1424" s="29"/>
      <c r="H1424" s="29"/>
      <c r="I1424" s="29"/>
      <c r="J1424" s="29"/>
      <c r="K1424" s="29"/>
      <c r="L1424" s="29"/>
      <c r="M1424" s="29"/>
      <c r="N1424" s="29"/>
    </row>
    <row r="1425" spans="5:14"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</row>
    <row r="1426" spans="5:14">
      <c r="E1426" s="29"/>
      <c r="F1426" s="29"/>
      <c r="G1426" s="29"/>
      <c r="H1426" s="29"/>
      <c r="I1426" s="29"/>
      <c r="J1426" s="29"/>
      <c r="K1426" s="29"/>
      <c r="L1426" s="29"/>
      <c r="M1426" s="29"/>
      <c r="N1426" s="29"/>
    </row>
    <row r="1427" spans="5:14">
      <c r="E1427" s="29"/>
      <c r="F1427" s="29"/>
      <c r="G1427" s="29"/>
      <c r="H1427" s="29"/>
      <c r="I1427" s="29"/>
      <c r="J1427" s="29"/>
      <c r="K1427" s="29"/>
      <c r="L1427" s="29"/>
      <c r="M1427" s="29"/>
      <c r="N1427" s="29"/>
    </row>
    <row r="1428" spans="5:14">
      <c r="E1428" s="29"/>
      <c r="F1428" s="29"/>
      <c r="G1428" s="29"/>
      <c r="H1428" s="29"/>
      <c r="I1428" s="29"/>
      <c r="J1428" s="29"/>
      <c r="K1428" s="29"/>
      <c r="L1428" s="29"/>
      <c r="M1428" s="29"/>
      <c r="N1428" s="29"/>
    </row>
    <row r="1429" spans="5:14"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</row>
    <row r="1430" spans="5:14">
      <c r="E1430" s="29"/>
      <c r="F1430" s="29"/>
      <c r="G1430" s="29"/>
      <c r="H1430" s="29"/>
      <c r="I1430" s="29"/>
      <c r="J1430" s="29"/>
      <c r="K1430" s="29"/>
      <c r="L1430" s="29"/>
      <c r="M1430" s="29"/>
      <c r="N1430" s="29"/>
    </row>
    <row r="1431" spans="5:14">
      <c r="E1431" s="29"/>
      <c r="F1431" s="29"/>
      <c r="G1431" s="29"/>
      <c r="H1431" s="29"/>
      <c r="I1431" s="29"/>
      <c r="J1431" s="29"/>
      <c r="K1431" s="29"/>
      <c r="L1431" s="29"/>
      <c r="M1431" s="29"/>
      <c r="N1431" s="29"/>
    </row>
    <row r="1432" spans="5:14">
      <c r="E1432" s="29"/>
      <c r="F1432" s="29"/>
      <c r="G1432" s="29"/>
      <c r="H1432" s="29"/>
      <c r="I1432" s="29"/>
      <c r="J1432" s="29"/>
      <c r="K1432" s="29"/>
      <c r="L1432" s="29"/>
      <c r="M1432" s="29"/>
      <c r="N1432" s="29"/>
    </row>
    <row r="1433" spans="5:14">
      <c r="E1433" s="29"/>
      <c r="F1433" s="29"/>
      <c r="G1433" s="29"/>
      <c r="H1433" s="29"/>
      <c r="I1433" s="29"/>
      <c r="J1433" s="29"/>
      <c r="K1433" s="29"/>
      <c r="L1433" s="29"/>
      <c r="M1433" s="29"/>
      <c r="N1433" s="29"/>
    </row>
    <row r="1434" spans="5:14">
      <c r="E1434" s="29"/>
      <c r="F1434" s="29"/>
      <c r="G1434" s="29"/>
      <c r="H1434" s="29"/>
      <c r="I1434" s="29"/>
      <c r="J1434" s="29"/>
      <c r="K1434" s="29"/>
      <c r="L1434" s="29"/>
      <c r="M1434" s="29"/>
      <c r="N1434" s="29"/>
    </row>
    <row r="1435" spans="5:14">
      <c r="E1435" s="29"/>
      <c r="F1435" s="29"/>
      <c r="G1435" s="29"/>
      <c r="H1435" s="29"/>
      <c r="I1435" s="29"/>
      <c r="J1435" s="29"/>
      <c r="K1435" s="29"/>
      <c r="L1435" s="29"/>
      <c r="M1435" s="29"/>
      <c r="N1435" s="29"/>
    </row>
    <row r="1436" spans="5:14">
      <c r="E1436" s="29"/>
      <c r="F1436" s="29"/>
      <c r="G1436" s="29"/>
      <c r="H1436" s="29"/>
      <c r="I1436" s="29"/>
      <c r="J1436" s="29"/>
      <c r="K1436" s="29"/>
      <c r="L1436" s="29"/>
      <c r="M1436" s="29"/>
      <c r="N1436" s="29"/>
    </row>
    <row r="1437" spans="5:14">
      <c r="E1437" s="29"/>
      <c r="F1437" s="29"/>
      <c r="G1437" s="29"/>
      <c r="H1437" s="29"/>
      <c r="I1437" s="29"/>
      <c r="J1437" s="29"/>
      <c r="K1437" s="29"/>
      <c r="L1437" s="29"/>
      <c r="M1437" s="29"/>
      <c r="N1437" s="29"/>
    </row>
    <row r="1438" spans="5:14">
      <c r="E1438" s="29"/>
      <c r="F1438" s="29"/>
      <c r="G1438" s="29"/>
      <c r="H1438" s="29"/>
      <c r="I1438" s="29"/>
      <c r="J1438" s="29"/>
      <c r="K1438" s="29"/>
      <c r="L1438" s="29"/>
      <c r="M1438" s="29"/>
      <c r="N1438" s="29"/>
    </row>
    <row r="1439" spans="5:14">
      <c r="E1439" s="29"/>
      <c r="F1439" s="29"/>
      <c r="G1439" s="29"/>
      <c r="H1439" s="29"/>
      <c r="I1439" s="29"/>
      <c r="J1439" s="29"/>
      <c r="K1439" s="29"/>
      <c r="L1439" s="29"/>
      <c r="M1439" s="29"/>
      <c r="N1439" s="29"/>
    </row>
    <row r="1440" spans="5:14">
      <c r="E1440" s="29"/>
      <c r="F1440" s="29"/>
      <c r="G1440" s="29"/>
      <c r="H1440" s="29"/>
      <c r="I1440" s="29"/>
      <c r="J1440" s="29"/>
      <c r="K1440" s="29"/>
      <c r="L1440" s="29"/>
      <c r="M1440" s="29"/>
      <c r="N1440" s="29"/>
    </row>
  </sheetData>
  <mergeCells count="62">
    <mergeCell ref="A1:N1"/>
    <mergeCell ref="A2:D2"/>
    <mergeCell ref="E2:I2"/>
    <mergeCell ref="J2:N2"/>
    <mergeCell ref="C3:D3"/>
    <mergeCell ref="C4:D4"/>
    <mergeCell ref="C5:D5"/>
    <mergeCell ref="C6:D6"/>
    <mergeCell ref="C7:D7"/>
    <mergeCell ref="C8:D8"/>
    <mergeCell ref="C9:D9"/>
    <mergeCell ref="C10:D10"/>
    <mergeCell ref="C15:D15"/>
    <mergeCell ref="C16:D16"/>
    <mergeCell ref="C17:D17"/>
    <mergeCell ref="C18:D18"/>
    <mergeCell ref="C19:H19"/>
    <mergeCell ref="J19:M19"/>
    <mergeCell ref="C20:H20"/>
    <mergeCell ref="C21:H21"/>
    <mergeCell ref="C24:H24"/>
    <mergeCell ref="J24:M24"/>
    <mergeCell ref="C25:H25"/>
    <mergeCell ref="J25:M25"/>
    <mergeCell ref="B26:H26"/>
    <mergeCell ref="B27:H27"/>
    <mergeCell ref="A29:N29"/>
    <mergeCell ref="A30:D30"/>
    <mergeCell ref="E30:I30"/>
    <mergeCell ref="J30:N30"/>
    <mergeCell ref="C31:D31"/>
    <mergeCell ref="C32:D32"/>
    <mergeCell ref="C33:D33"/>
    <mergeCell ref="C34:D34"/>
    <mergeCell ref="C35:D35"/>
    <mergeCell ref="C36:H36"/>
    <mergeCell ref="J36:M36"/>
    <mergeCell ref="C37:H37"/>
    <mergeCell ref="C38:H38"/>
    <mergeCell ref="C39:H39"/>
    <mergeCell ref="J39:M39"/>
    <mergeCell ref="C40:H40"/>
    <mergeCell ref="J40:M40"/>
    <mergeCell ref="C41:H41"/>
    <mergeCell ref="J41:M41"/>
    <mergeCell ref="B42:H42"/>
    <mergeCell ref="B43:H43"/>
    <mergeCell ref="B4:B10"/>
    <mergeCell ref="B11:B21"/>
    <mergeCell ref="B22:B25"/>
    <mergeCell ref="B32:B38"/>
    <mergeCell ref="B39:B41"/>
    <mergeCell ref="N20:N21"/>
    <mergeCell ref="N26:N27"/>
    <mergeCell ref="N37:N38"/>
    <mergeCell ref="N42:N43"/>
    <mergeCell ref="C11:D12"/>
    <mergeCell ref="C13:D14"/>
    <mergeCell ref="J42:M43"/>
    <mergeCell ref="J37:M38"/>
    <mergeCell ref="J20:M21"/>
    <mergeCell ref="J26:M27"/>
  </mergeCells>
  <printOptions horizontalCentered="1"/>
  <pageMargins left="0.788888888888889" right="0.788888888888889" top="0.159027777777778" bottom="0.0791666666666667" header="0" footer="0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资料存档目录</vt:lpstr>
      <vt:lpstr>工程结算汇总表</vt:lpstr>
      <vt:lpstr>报价汇总表</vt:lpstr>
      <vt:lpstr>工程量清单计价表</vt:lpstr>
      <vt:lpstr>清标（报价分析）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张艳斐</dc:creator>
  <cp:lastModifiedBy>向向</cp:lastModifiedBy>
  <dcterms:created xsi:type="dcterms:W3CDTF">2017-01-04T02:02:00Z</dcterms:created>
  <cp:lastPrinted>2022-01-13T00:33:00Z</cp:lastPrinted>
  <dcterms:modified xsi:type="dcterms:W3CDTF">2025-07-19T04:20:25Z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19BFA3EC50DE4022B14659DECBE7BEF3</vt:lpwstr>
  </property>
</Properties>
</file>