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9"/>
  </bookViews>
  <sheets>
    <sheet name="结算目录" sheetId="42" r:id="rId1"/>
    <sheet name="结算汇总表" sheetId="43" r:id="rId2"/>
    <sheet name="结算明细表" sheetId="22" r:id="rId3"/>
    <sheet name="综合单价及检测费" sheetId="44" r:id="rId4"/>
    <sheet name="1#、9#楼保温" sheetId="27" r:id="rId5"/>
    <sheet name="1#、9#楼托架" sheetId="40" r:id="rId6"/>
    <sheet name="1#、9#楼漆" sheetId="33" r:id="rId7"/>
    <sheet name="1#、9#楼雨水管漆" sheetId="34" r:id="rId8"/>
    <sheet name="2#楼保温" sheetId="29" r:id="rId9"/>
    <sheet name="2#楼漆" sheetId="35" r:id="rId10"/>
    <sheet name="2#楼雨水管漆" sheetId="37" r:id="rId11"/>
    <sheet name="10#楼保温" sheetId="24" r:id="rId12"/>
    <sheet name="10#楼托架" sheetId="39" r:id="rId13"/>
    <sheet name="10#楼漆" sheetId="31" r:id="rId14"/>
    <sheet name="10#楼雨水管漆" sheetId="32" r:id="rId15"/>
    <sheet name="配电房" sheetId="38" r:id="rId16"/>
    <sheet name="Sheet3" sheetId="8" state="hidden" r:id="rId17"/>
    <sheet name="教学楼门窗" sheetId="7" state="hidden" r:id="rId18"/>
    <sheet name="Sheet1" sheetId="1" state="hidden" r:id="rId19"/>
    <sheet name="Sheet2" sheetId="2" state="hidden" r:id="rId20"/>
  </sheets>
  <definedNames>
    <definedName name="_xlnm._FilterDatabase" localSheetId="17" hidden="1">教学楼门窗!$A$1:$H$173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<sst xmlns="http://schemas.openxmlformats.org/spreadsheetml/2006/main" count="4103" uniqueCount="1202">
  <si>
    <t>洛宁山水文苑1#、2#、9#、10#外墙漆及保温工程合同
结算资料存档目录</t>
  </si>
  <si>
    <t>序号</t>
  </si>
  <si>
    <t>名称</t>
  </si>
  <si>
    <t>份/页</t>
  </si>
  <si>
    <t>页码</t>
  </si>
  <si>
    <t>原件/复印件</t>
  </si>
  <si>
    <t>备注</t>
  </si>
  <si>
    <t>洛宁山水文苑1#、2#、9#、10#外墙漆及保温工程合同结算审批表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</si>
  <si>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</si>
  <si>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</si>
  <si>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</si>
  <si>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</si>
  <si>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</si>
  <si>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</si>
  <si>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</si>
  <si>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</si>
  <si>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</si>
  <si>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</si>
  <si>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</si>
  <si>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1份3页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</si>
  <si>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</si>
  <si>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</si>
  <si>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</si>
  <si>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</si>
  <si>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</si>
  <si>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</si>
  <si>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</si>
  <si>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工程财务往来明细表</t>
  </si>
  <si>
    <t>第9页</t>
  </si>
  <si>
    <t>水电费结清证明</t>
  </si>
  <si>
    <t>第10页</t>
  </si>
  <si>
    <t>工程结算资料核对确认单</t>
  </si>
  <si>
    <t>第11页</t>
  </si>
  <si>
    <t>工程结算资料工作交接单</t>
  </si>
  <si>
    <t>第12-13页</t>
  </si>
  <si>
    <t>验收单及确认单</t>
  </si>
  <si>
    <t>第14-15页</t>
  </si>
  <si>
    <t>竣工图</t>
  </si>
  <si>
    <t>若干</t>
  </si>
  <si>
    <t>合同审批及合同</t>
  </si>
  <si>
    <t>造价师：</t>
  </si>
  <si>
    <t>日期：</t>
  </si>
  <si>
    <t>洛宁山水文苑1#、2#、9#、10#外墙漆及保温工程合同结算汇总表</t>
  </si>
  <si>
    <t xml:space="preserve">合同编号：LNSSWY-JA-047                           合同金额：3200049.80元 </t>
  </si>
  <si>
    <t>合同名称：洛宁山水文苑1#、2#、9#、10#外墙漆及保温工程合同</t>
  </si>
  <si>
    <t>甲    方：洛阳浩德浩康置业有限公司</t>
  </si>
  <si>
    <t>乙    方：河南泰康建筑工程有限公司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</si>
  <si>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</si>
  <si>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</si>
  <si>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</si>
  <si>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</si>
  <si>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</si>
  <si>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</si>
  <si>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</si>
  <si>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</si>
  <si>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</si>
  <si>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</si>
  <si>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</si>
  <si>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</si>
  <si>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</si>
  <si>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</si>
  <si>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</si>
  <si>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</si>
  <si>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</si>
  <si>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</si>
  <si>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</si>
  <si>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</si>
  <si>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</si>
  <si>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</si>
  <si>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</si>
  <si>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</si>
  <si>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</si>
  <si>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</si>
  <si>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</si>
  <si>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</si>
  <si>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</si>
  <si>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</si>
  <si>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</si>
  <si>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</si>
  <si>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</si>
  <si>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</si>
  <si>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洛宁山水文苑1#、2#、9#、10#外墙漆及保温工程项目</t>
  </si>
  <si>
    <t>材质</t>
  </si>
  <si>
    <t>单位</t>
  </si>
  <si>
    <t>1#楼</t>
  </si>
  <si>
    <t>2#楼</t>
  </si>
  <si>
    <t>9#楼</t>
  </si>
  <si>
    <t>10#楼</t>
  </si>
  <si>
    <t>配电室</t>
  </si>
  <si>
    <t>工程量合计</t>
  </si>
  <si>
    <t>综合单价</t>
  </si>
  <si>
    <t>总价（元）</t>
  </si>
  <si>
    <t>检测费用（元/m2）</t>
  </si>
  <si>
    <t>检查费合计（元）</t>
  </si>
  <si>
    <t>合同内</t>
  </si>
  <si>
    <t>参照合同总综合单价分析扣除</t>
  </si>
  <si>
    <t>80厚岩棉保温</t>
  </si>
  <si>
    <t>㎡</t>
  </si>
  <si>
    <t>80厚聚苯板保温</t>
  </si>
  <si>
    <t>80厚岩棉保温
防火隔离带</t>
  </si>
  <si>
    <t>50厚聚苯板保温</t>
  </si>
  <si>
    <t>100厚聚苯板保温</t>
  </si>
  <si>
    <t>250厚聚苯板保温</t>
  </si>
  <si>
    <t>300厚聚苯板保温</t>
  </si>
  <si>
    <t>830*210线条</t>
  </si>
  <si>
    <t>m</t>
  </si>
  <si>
    <t>650*100线条</t>
  </si>
  <si>
    <t>850*280线条</t>
  </si>
  <si>
    <t>850*180线条</t>
  </si>
  <si>
    <t>650*50线条</t>
  </si>
  <si>
    <t>仿石材纹理
真石漆外墙面</t>
  </si>
  <si>
    <t>真石漆外墙面</t>
  </si>
  <si>
    <t>仿石材纹理
真石漆雨水管喷涂</t>
  </si>
  <si>
    <t>真石漆雨水管喷涂</t>
  </si>
  <si>
    <t>钢托架</t>
  </si>
  <si>
    <t>其他费用</t>
  </si>
  <si>
    <t>检查费用扣除</t>
  </si>
  <si>
    <t>详见上面数据</t>
  </si>
  <si>
    <t>垃圾清理等扣款</t>
  </si>
  <si>
    <t>结算合计</t>
  </si>
  <si>
    <t>最终结算</t>
  </si>
  <si>
    <t>甲方</t>
  </si>
  <si>
    <t>乙方</t>
  </si>
  <si>
    <t>外墙80厚岩棉保温综合单价分析表</t>
  </si>
  <si>
    <t>单价（元）</t>
  </si>
  <si>
    <t>单平方米用量</t>
  </si>
  <si>
    <t>小计     （元）</t>
  </si>
  <si>
    <t>品牌</t>
  </si>
  <si>
    <t>80厚岩棉板，A级140kg/m3</t>
  </si>
  <si>
    <t>m3</t>
  </si>
  <si>
    <t>3厚干粉类聚合物水泥防水砂浆</t>
  </si>
  <si>
    <t>m2</t>
  </si>
  <si>
    <t>2层</t>
  </si>
  <si>
    <t>耐碱玻璃纤维网布（≥160g/㎡）</t>
  </si>
  <si>
    <t>其他辅材（锚栓等）</t>
  </si>
  <si>
    <t>项</t>
  </si>
  <si>
    <t>人工及小型工具费</t>
  </si>
  <si>
    <t>元/m2</t>
  </si>
  <si>
    <t>机械费</t>
  </si>
  <si>
    <t>直接费合计</t>
  </si>
  <si>
    <t>检测费</t>
  </si>
  <si>
    <t>措施费及保险</t>
  </si>
  <si>
    <t>管理费</t>
  </si>
  <si>
    <t>利润</t>
  </si>
  <si>
    <t>税金</t>
  </si>
  <si>
    <r>
      <rPr>
        <sz val="10"/>
        <rFont val="宋体"/>
        <charset val="134"/>
      </rPr>
      <t>含税</t>
    </r>
    <r>
      <rPr>
        <u/>
        <sz val="10"/>
        <rFont val="宋体"/>
        <charset val="134"/>
      </rPr>
      <t xml:space="preserve"> 9 </t>
    </r>
    <r>
      <rPr>
        <sz val="10"/>
        <rFont val="宋体"/>
        <charset val="134"/>
      </rPr>
      <t>%
固定综合单价</t>
    </r>
  </si>
  <si>
    <t>元/㎡</t>
  </si>
  <si>
    <t>注：上表中如不满足需求可以自行调整</t>
  </si>
  <si>
    <t>外墙80厚聚苯板（EPS）保温综合单价分析表</t>
  </si>
  <si>
    <t>80厚聚苯板（EPS），B1级 20kg/m3</t>
  </si>
  <si>
    <t>5厚干粉类聚合物水泥防水砂浆</t>
  </si>
  <si>
    <t>外墙80厚岩棉防火隔离带综合单价分析表</t>
  </si>
  <si>
    <t>50厚聚苯板（EPS）保温-竖向墙面综合单价分析表</t>
  </si>
  <si>
    <t>50厚聚苯板（EPS），B1级，20kg/m3</t>
  </si>
  <si>
    <t>100厚聚苯板（EPS）保温-竖向墙面综合单价分析表</t>
  </si>
  <si>
    <t>100厚聚苯板（EPS），B1级，20kg/m3</t>
  </si>
  <si>
    <t>250厚聚苯板（EPS）保温-竖向墙面综合单价分析表</t>
  </si>
  <si>
    <t>250厚聚苯板（EPS）B1级，20kg/m3</t>
  </si>
  <si>
    <t>300厚聚苯板（EPS）保温-竖向墙面综合单价分析表</t>
  </si>
  <si>
    <t>300厚聚苯板（EPS）B1级，20kg/m3</t>
  </si>
  <si>
    <t>钢托架综合单价分析表</t>
  </si>
  <si>
    <t>L50*4热镀锌角钢，含刷漆</t>
  </si>
  <si>
    <t>Kg</t>
  </si>
  <si>
    <t>其他辅材</t>
  </si>
  <si>
    <t>元/m</t>
  </si>
  <si>
    <t>外墙仿石材纹理真石漆综合单价分析表</t>
  </si>
  <si>
    <t>腻子层</t>
  </si>
  <si>
    <r>
      <rPr>
        <sz val="10"/>
        <rFont val="宋体"/>
        <charset val="134"/>
      </rPr>
      <t xml:space="preserve">涂刷遍数： </t>
    </r>
    <r>
      <rPr>
        <u/>
        <sz val="10"/>
        <rFont val="宋体"/>
        <charset val="134"/>
      </rPr>
      <t xml:space="preserve"> 2</t>
    </r>
    <r>
      <rPr>
        <u/>
        <sz val="10"/>
        <color rgb="FF000000"/>
        <rFont val="宋体"/>
        <charset val="134"/>
      </rPr>
      <t xml:space="preserve"> </t>
    </r>
    <r>
      <rPr>
        <sz val="10"/>
        <rFont val="宋体"/>
        <charset val="134"/>
      </rPr>
      <t>遍；</t>
    </r>
  </si>
  <si>
    <t xml:space="preserve">云诺 </t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</si>
  <si>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2 </t>
    </r>
    <r>
      <rPr>
        <sz val="10"/>
        <rFont val="宋体"/>
        <charset val="134"/>
      </rPr>
      <t>kg/㎡</t>
    </r>
  </si>
  <si>
    <t>外墙封闭抗碱底漆</t>
  </si>
  <si>
    <r>
      <rPr>
        <sz val="10"/>
        <rFont val="宋体"/>
        <charset val="134"/>
      </rPr>
      <t>涂刷遍数：</t>
    </r>
    <r>
      <rPr>
        <u/>
        <sz val="10"/>
        <color rgb="FF000000"/>
        <rFont val="宋体"/>
        <charset val="134"/>
      </rPr>
      <t xml:space="preserve"> 1  </t>
    </r>
    <r>
      <rPr>
        <u/>
        <sz val="10"/>
        <rFont val="宋体"/>
        <charset val="134"/>
      </rPr>
      <t>遍</t>
    </r>
    <r>
      <rPr>
        <sz val="10"/>
        <rFont val="宋体"/>
        <charset val="134"/>
      </rPr>
      <t>；</t>
    </r>
  </si>
  <si>
    <t xml:space="preserve">立邦  </t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</si>
  <si>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0.2 </t>
    </r>
    <r>
      <rPr>
        <sz val="10"/>
        <rFont val="宋体"/>
        <charset val="134"/>
      </rPr>
      <t>kg/㎡</t>
    </r>
  </si>
  <si>
    <t>底色乳胶漆</t>
  </si>
  <si>
    <r>
      <rPr>
        <sz val="10"/>
        <rFont val="宋体"/>
        <charset val="134"/>
      </rPr>
      <t>涂刷遍数：</t>
    </r>
    <r>
      <rPr>
        <u/>
        <sz val="10"/>
        <rFont val="宋体"/>
        <charset val="134"/>
      </rPr>
      <t xml:space="preserve"> 2 </t>
    </r>
    <r>
      <rPr>
        <sz val="10"/>
        <rFont val="宋体"/>
        <charset val="134"/>
      </rPr>
      <t xml:space="preserve"> 遍；</t>
    </r>
  </si>
  <si>
    <t xml:space="preserve">立邦 </t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</si>
  <si>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3 </t>
    </r>
    <r>
      <rPr>
        <sz val="10"/>
        <rFont val="宋体"/>
        <charset val="134"/>
      </rPr>
      <t>kg/㎡</t>
    </r>
  </si>
  <si>
    <t>倍丽岩彩花岗岩石涂料</t>
  </si>
  <si>
    <r>
      <rPr>
        <sz val="10"/>
        <rFont val="宋体"/>
        <charset val="134"/>
      </rPr>
      <t>涂刷遍数：</t>
    </r>
    <r>
      <rPr>
        <u/>
        <sz val="10"/>
        <color rgb="FF000000"/>
        <rFont val="宋体"/>
        <charset val="134"/>
      </rPr>
      <t xml:space="preserve"> 2  </t>
    </r>
    <r>
      <rPr>
        <sz val="10"/>
        <rFont val="宋体"/>
        <charset val="134"/>
      </rPr>
      <t>遍；</t>
    </r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</si>
  <si>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0.4 </t>
    </r>
    <r>
      <rPr>
        <sz val="10"/>
        <rFont val="宋体"/>
        <charset val="134"/>
      </rPr>
      <t>kg/㎡</t>
    </r>
  </si>
  <si>
    <t>罩面漆</t>
  </si>
  <si>
    <r>
      <rPr>
        <sz val="10"/>
        <rFont val="宋体"/>
        <charset val="134"/>
      </rPr>
      <t>涂刷遍数：</t>
    </r>
    <r>
      <rPr>
        <u/>
        <sz val="10"/>
        <color rgb="FF000000"/>
        <rFont val="宋体"/>
        <charset val="134"/>
      </rPr>
      <t xml:space="preserve"> 1  </t>
    </r>
    <r>
      <rPr>
        <sz val="10"/>
        <rFont val="宋体"/>
        <charset val="134"/>
      </rPr>
      <t>遍；</t>
    </r>
  </si>
  <si>
    <r>
      <rPr>
        <sz val="10"/>
        <rFont val="宋体"/>
        <charset val="134"/>
      </rPr>
      <t>涂布率:</t>
    </r>
    <r>
      <rPr>
        <u/>
        <sz val="10"/>
        <rFont val="宋体"/>
        <charset val="134"/>
      </rPr>
      <t xml:space="preserve">  0.085 </t>
    </r>
    <r>
      <rPr>
        <sz val="10"/>
        <rFont val="宋体"/>
        <charset val="134"/>
      </rPr>
      <t>kg/㎡</t>
    </r>
  </si>
  <si>
    <t>外墙真石漆综合单价分析表</t>
  </si>
  <si>
    <r>
      <rPr>
        <sz val="10"/>
        <rFont val="宋体"/>
        <charset val="134"/>
      </rPr>
      <t>涂刷遍数： 2</t>
    </r>
    <r>
      <rPr>
        <u/>
        <sz val="10"/>
        <rFont val="宋体"/>
        <charset val="134"/>
      </rPr>
      <t xml:space="preserve"> </t>
    </r>
    <r>
      <rPr>
        <u/>
        <sz val="10"/>
        <color rgb="FF000000"/>
        <rFont val="宋体"/>
        <charset val="134"/>
      </rPr>
      <t xml:space="preserve"> </t>
    </r>
    <r>
      <rPr>
        <sz val="10"/>
        <rFont val="宋体"/>
        <charset val="134"/>
      </rPr>
      <t>遍；</t>
    </r>
  </si>
  <si>
    <t xml:space="preserve"> 立邦</t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</si>
  <si>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0.15 </t>
    </r>
    <r>
      <rPr>
        <sz val="10"/>
        <rFont val="宋体"/>
        <charset val="134"/>
      </rPr>
      <t>kg/㎡</t>
    </r>
  </si>
  <si>
    <t>真石漆</t>
  </si>
  <si>
    <r>
      <rPr>
        <sz val="10"/>
        <rFont val="宋体"/>
        <charset val="134"/>
      </rPr>
      <t xml:space="preserve">涂布率: </t>
    </r>
    <r>
      <rPr>
        <u/>
        <sz val="10"/>
        <rFont val="宋体"/>
        <charset val="134"/>
      </rPr>
      <t xml:space="preserve"> 3.5 </t>
    </r>
    <r>
      <rPr>
        <sz val="10"/>
        <rFont val="宋体"/>
        <charset val="134"/>
      </rPr>
      <t>kg/㎡</t>
    </r>
  </si>
  <si>
    <t>外墙仿石材纹理真石漆雨水管道合单价分析表</t>
  </si>
  <si>
    <r>
      <rPr>
        <sz val="10"/>
        <rFont val="宋体"/>
        <charset val="134"/>
      </rPr>
      <t xml:space="preserve">小计 </t>
    </r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（元）</t>
    </r>
  </si>
  <si>
    <r>
      <rPr>
        <sz val="10"/>
        <rFont val="宋体"/>
        <charset val="134"/>
      </rPr>
      <t>涂刷遍数：</t>
    </r>
    <r>
      <rPr>
        <u/>
        <sz val="10"/>
        <color rgb="FF000000"/>
        <rFont val="宋体"/>
        <charset val="134"/>
      </rPr>
      <t xml:space="preserve"> 2 </t>
    </r>
    <r>
      <rPr>
        <sz val="10"/>
        <rFont val="宋体"/>
        <charset val="134"/>
      </rPr>
      <t>遍；</t>
    </r>
  </si>
  <si>
    <r>
      <rPr>
        <sz val="10"/>
        <rFont val="宋体"/>
        <charset val="134"/>
      </rPr>
      <t>涂布率:</t>
    </r>
    <r>
      <rPr>
        <u/>
        <sz val="10"/>
        <rFont val="宋体"/>
        <charset val="134"/>
      </rPr>
      <t xml:space="preserve"> 3.5  </t>
    </r>
    <r>
      <rPr>
        <sz val="10"/>
        <rFont val="宋体"/>
        <charset val="134"/>
      </rPr>
      <t>kg/㎡</t>
    </r>
  </si>
  <si>
    <r>
      <rPr>
        <sz val="10"/>
        <rFont val="宋体"/>
        <charset val="134"/>
      </rPr>
      <t>涂刷遍数：</t>
    </r>
    <r>
      <rPr>
        <u/>
        <sz val="10"/>
        <rFont val="宋体"/>
        <charset val="134"/>
      </rPr>
      <t xml:space="preserve">2 </t>
    </r>
    <r>
      <rPr>
        <sz val="10"/>
        <rFont val="宋体"/>
        <charset val="134"/>
      </rPr>
      <t xml:space="preserve"> 遍；</t>
    </r>
  </si>
  <si>
    <r>
      <rPr>
        <sz val="10"/>
        <rFont val="宋体"/>
        <charset val="134"/>
      </rPr>
      <t>涂布率:</t>
    </r>
    <r>
      <rPr>
        <u/>
        <sz val="10"/>
        <rFont val="宋体"/>
        <charset val="134"/>
      </rPr>
      <t xml:space="preserve"> 0.4 </t>
    </r>
    <r>
      <rPr>
        <sz val="10"/>
        <rFont val="宋体"/>
        <charset val="134"/>
      </rPr>
      <t xml:space="preserve"> kg/㎡</t>
    </r>
  </si>
  <si>
    <r>
      <rPr>
        <sz val="10"/>
        <rFont val="宋体"/>
        <charset val="134"/>
      </rPr>
      <t>涂布率:</t>
    </r>
    <r>
      <rPr>
        <u/>
        <sz val="10"/>
        <rFont val="宋体"/>
        <charset val="134"/>
      </rPr>
      <t xml:space="preserve"> 0.085  </t>
    </r>
    <r>
      <rPr>
        <sz val="10"/>
        <rFont val="宋体"/>
        <charset val="134"/>
      </rPr>
      <t>kg/㎡</t>
    </r>
  </si>
  <si>
    <t>外墙真石漆雨水管道合单价分析表</t>
  </si>
  <si>
    <t xml:space="preserve"> 立邦 </t>
  </si>
  <si>
    <r>
      <rPr>
        <sz val="10"/>
        <rFont val="宋体"/>
        <charset val="134"/>
      </rPr>
      <t>涂布率:</t>
    </r>
    <r>
      <rPr>
        <u/>
        <sz val="10"/>
        <rFont val="宋体"/>
        <charset val="134"/>
      </rPr>
      <t xml:space="preserve">  3.5 </t>
    </r>
    <r>
      <rPr>
        <sz val="10"/>
        <rFont val="宋体"/>
        <charset val="134"/>
      </rPr>
      <t>kg/㎡</t>
    </r>
  </si>
  <si>
    <t>1#、9#楼保温</t>
  </si>
  <si>
    <t>区域</t>
  </si>
  <si>
    <t>层数</t>
  </si>
  <si>
    <t>部位</t>
  </si>
  <si>
    <t>工程量</t>
  </si>
  <si>
    <t>计算方式</t>
  </si>
  <si>
    <t>南立面</t>
  </si>
  <si>
    <t>1-顶层</t>
  </si>
  <si>
    <t>南1-3轴、南27-25轴
窗间墙</t>
  </si>
  <si>
    <t>3.476*（0.65+1.1*11）*2</t>
  </si>
  <si>
    <t>南1-3轴、南27-25轴
窗间造型板</t>
  </si>
  <si>
    <t>3.476*（0.4*11）*2</t>
  </si>
  <si>
    <t>南1-3轴、南27-25轴
墙面</t>
  </si>
  <si>
    <t>0.8*（34.8-0.6+0.15）*2</t>
  </si>
  <si>
    <t>南1-3轴、南27-25轴
墙面空调板截面扣减</t>
  </si>
  <si>
    <r>
      <rPr>
        <sz val="12"/>
        <rFont val="宋体"/>
        <charset val="134"/>
      </rPr>
      <t>（-1）*（0.1*0.7*11+0.1*0.8*11</t>
    </r>
    <r>
      <rPr>
        <sz val="12"/>
        <color rgb="FFFF0000"/>
        <rFont val="宋体"/>
        <charset val="134"/>
      </rPr>
      <t>+0.1*0.8</t>
    </r>
    <r>
      <rPr>
        <sz val="12"/>
        <rFont val="宋体"/>
        <charset val="134"/>
      </rPr>
      <t>）*2</t>
    </r>
  </si>
  <si>
    <t>1-3层</t>
  </si>
  <si>
    <t>南3-12轴、南25-16轴
阳台外墙面</t>
  </si>
  <si>
    <t>（0.7+0.7）*（0.15+5.8+0.25）*2</t>
  </si>
  <si>
    <t>3-顶层</t>
  </si>
  <si>
    <t>（0.7+0.7）*（34.8-0.6-0.15-5.8-0.4）*2</t>
  </si>
  <si>
    <t>3层</t>
  </si>
  <si>
    <t>南3-14轴、南25-14轴
阳台外沿板线条贯通</t>
  </si>
  <si>
    <t>830*210</t>
  </si>
  <si>
    <t>（11.6+3.3）*2</t>
  </si>
  <si>
    <t>12层</t>
  </si>
  <si>
    <t>650*100</t>
  </si>
  <si>
    <t>南12-14轴、南16-14轴
窗间墙</t>
  </si>
  <si>
    <t>2.0*（0.65+1.1*11）*2</t>
  </si>
  <si>
    <t>南12-14轴、南16-14轴
窗间造型板</t>
  </si>
  <si>
    <t>2.0*（0.4*11）*2</t>
  </si>
  <si>
    <t>南12-14轴、南16-14轴
墙面</t>
  </si>
  <si>
    <t>（0.8+0.5）*（34.8-0.6+0.15）*2</t>
  </si>
  <si>
    <t>南12-14轴、南16-14轴
墙面空调板截面扣减</t>
  </si>
  <si>
    <t>北立面</t>
  </si>
  <si>
    <t>北3轴、北25轴
墙柱</t>
  </si>
  <si>
    <t>0.95*（0.15+5.8+0.25）*2</t>
  </si>
  <si>
    <t>0.95*（34.8-0.6-0.15-5.8-0.4）*2</t>
  </si>
  <si>
    <t>北3-4轴、北25-24轴
墙面</t>
  </si>
  <si>
    <r>
      <rPr>
        <sz val="12"/>
        <rFont val="宋体"/>
        <charset val="134"/>
      </rPr>
      <t>2.53*（34.8-0.6-1.0*2</t>
    </r>
    <r>
      <rPr>
        <sz val="12"/>
        <color rgb="FFFF0000"/>
        <rFont val="宋体"/>
        <charset val="134"/>
      </rPr>
      <t>-0.8</t>
    </r>
    <r>
      <rPr>
        <sz val="12"/>
        <rFont val="宋体"/>
        <charset val="134"/>
      </rPr>
      <t>）*2</t>
    </r>
    <r>
      <rPr>
        <sz val="12"/>
        <color rgb="FFFF0000"/>
        <rFont val="宋体"/>
        <charset val="134"/>
      </rPr>
      <t>-0.18*（5.8+0.15+0.25）*2</t>
    </r>
  </si>
  <si>
    <t>北3-4轴、北25-24轴
窗口扣减</t>
  </si>
  <si>
    <t>（-1）*（1.5*1.4*12）*2</t>
  </si>
  <si>
    <t>北3-4轴、北25-24轴
线条</t>
  </si>
  <si>
    <t>850*280</t>
  </si>
  <si>
    <t>2.03*2</t>
  </si>
  <si>
    <t>北3-6轴、北25-22轴
线条</t>
  </si>
  <si>
    <t>650*50</t>
  </si>
  <si>
    <t>3.67*2</t>
  </si>
  <si>
    <t>1层</t>
  </si>
  <si>
    <t>北4轴、北24轴
侧墙面</t>
  </si>
  <si>
    <t>（2.5*4.1-1.2*1.1）*2</t>
  </si>
  <si>
    <t>2-顶层</t>
  </si>
  <si>
    <t>北4-6轴、北24-22轴
采光井墙面</t>
  </si>
  <si>
    <r>
      <rPr>
        <sz val="12"/>
        <rFont val="宋体"/>
        <charset val="134"/>
      </rPr>
      <t>7.94*（34.8-0.6</t>
    </r>
    <r>
      <rPr>
        <sz val="12"/>
        <color rgb="FFFF0000"/>
        <rFont val="宋体"/>
        <charset val="134"/>
      </rPr>
      <t>-5.8</t>
    </r>
    <r>
      <rPr>
        <sz val="12"/>
        <rFont val="宋体"/>
        <charset val="134"/>
      </rPr>
      <t>）*2</t>
    </r>
  </si>
  <si>
    <t>北4-6轴、北24-22轴
采光井窗口扣减</t>
  </si>
  <si>
    <t>（-1）*（1.2*1.4*10*2）*2</t>
  </si>
  <si>
    <t>北4-6轴、北24-22轴
采光井连系梁截面扣减</t>
  </si>
  <si>
    <t>（-1）*2*（0.2*0.5*8+0.2*1.0）*2</t>
  </si>
  <si>
    <t>北4-6轴、北24-22轴
采光井连系梁表面</t>
  </si>
  <si>
    <r>
      <rPr>
        <sz val="12"/>
        <rFont val="宋体"/>
        <charset val="134"/>
      </rPr>
      <t>1.14*（</t>
    </r>
    <r>
      <rPr>
        <sz val="12"/>
        <color rgb="FFFF0000"/>
        <rFont val="宋体"/>
        <charset val="134"/>
      </rPr>
      <t>0.5</t>
    </r>
    <r>
      <rPr>
        <sz val="12"/>
        <rFont val="宋体"/>
        <charset val="134"/>
      </rPr>
      <t>*8）*2</t>
    </r>
  </si>
  <si>
    <t>北6-11轴、北22-17轴
墙面</t>
  </si>
  <si>
    <r>
      <rPr>
        <sz val="12"/>
        <rFont val="宋体"/>
        <charset val="134"/>
      </rPr>
      <t>5.26*（38.2-0.25-0.1-0.15</t>
    </r>
    <r>
      <rPr>
        <sz val="12"/>
        <color rgb="FFFF0000"/>
        <rFont val="宋体"/>
        <charset val="134"/>
      </rPr>
      <t>-5.8</t>
    </r>
    <r>
      <rPr>
        <sz val="12"/>
        <rFont val="宋体"/>
        <charset val="134"/>
      </rPr>
      <t>）*2</t>
    </r>
  </si>
  <si>
    <t>北6-11轴、北22-17轴
窗口扣减</t>
  </si>
  <si>
    <t>（-1）*（1.2*1.4*11）*2</t>
  </si>
  <si>
    <t>北11轴、北17轴
侧墙面+1层侧面</t>
  </si>
  <si>
    <t>1.4*（34.8+0.15-0.9）*2+1.2*4.1*2</t>
  </si>
  <si>
    <t>北11-12轴、北17-16轴
墙面</t>
  </si>
  <si>
    <r>
      <rPr>
        <sz val="12"/>
        <color rgb="FFFF0000"/>
        <rFont val="宋体"/>
        <charset val="134"/>
      </rPr>
      <t>2.3</t>
    </r>
    <r>
      <rPr>
        <sz val="12"/>
        <rFont val="宋体"/>
        <charset val="134"/>
      </rPr>
      <t>*（34.8-0.6-1.0*2+0.15）*2</t>
    </r>
  </si>
  <si>
    <t>北11-12轴、北17-16轴
窗口扣减</t>
  </si>
  <si>
    <t>北12轴、北16轴
墙柱</t>
  </si>
  <si>
    <t>0.9*（0.15+5.8+0.25）*2</t>
  </si>
  <si>
    <t>0.9*（34.8-0.6-0.15-5.8-0.4）*2</t>
  </si>
  <si>
    <t>北11-14轴、北17-14轴
线条</t>
  </si>
  <si>
    <r>
      <rPr>
        <sz val="12"/>
        <rFont val="宋体"/>
        <charset val="134"/>
      </rPr>
      <t>（6.42</t>
    </r>
    <r>
      <rPr>
        <sz val="12"/>
        <color rgb="FFFF0000"/>
        <rFont val="宋体"/>
        <charset val="134"/>
      </rPr>
      <t>-0.9</t>
    </r>
    <r>
      <rPr>
        <sz val="12"/>
        <rFont val="宋体"/>
        <charset val="134"/>
      </rPr>
      <t>）*2</t>
    </r>
  </si>
  <si>
    <t>北13-14轴、北15-14轴
采光井墙面</t>
  </si>
  <si>
    <t>5.84*（34.8-0.12+0.15）*2</t>
  </si>
  <si>
    <t>北13-14轴、北15-14轴
采光井窗口扣减</t>
  </si>
  <si>
    <t>（-1）*（0.6*1.4*12）*2</t>
  </si>
  <si>
    <t>北13-14轴、北15-14轴
采光井连系梁截面扣减</t>
  </si>
  <si>
    <t>（-1）*（0.1*1.6+0.2*0.4*2）*11*2</t>
  </si>
  <si>
    <t>东立面</t>
  </si>
  <si>
    <r>
      <t>东立面
墙面</t>
    </r>
    <r>
      <rPr>
        <sz val="12"/>
        <color rgb="FFFF0000"/>
        <rFont val="宋体"/>
        <charset val="134"/>
      </rPr>
      <t>+结构柱正表面</t>
    </r>
  </si>
  <si>
    <r>
      <t>（</t>
    </r>
    <r>
      <rPr>
        <sz val="12"/>
        <color rgb="FFFF0000"/>
        <rFont val="宋体"/>
        <charset val="134"/>
      </rPr>
      <t>5.84+5.2+0.4</t>
    </r>
    <r>
      <rPr>
        <sz val="12"/>
        <rFont val="宋体"/>
        <charset val="134"/>
      </rPr>
      <t>）*（34.8-0.6-0.15+0.15）*1</t>
    </r>
  </si>
  <si>
    <t>东立面
窗口扣减</t>
  </si>
  <si>
    <t>（-1）*（0.6*1.4*12）*1</t>
  </si>
  <si>
    <t>西立面</t>
  </si>
  <si>
    <r>
      <t>西立面
墙面</t>
    </r>
    <r>
      <rPr>
        <sz val="12"/>
        <color rgb="FFFF0000"/>
        <rFont val="宋体"/>
        <charset val="134"/>
      </rPr>
      <t>+结构柱正表面</t>
    </r>
  </si>
  <si>
    <r>
      <t>（</t>
    </r>
    <r>
      <rPr>
        <sz val="12"/>
        <color rgb="FFFF0000"/>
        <rFont val="宋体"/>
        <charset val="134"/>
      </rPr>
      <t>9.9+0.4</t>
    </r>
    <r>
      <rPr>
        <sz val="12"/>
        <rFont val="宋体"/>
        <charset val="134"/>
      </rPr>
      <t>）*（34.8-0.6-0.15+0.15）*1</t>
    </r>
  </si>
  <si>
    <t>西立面
窗口扣减</t>
  </si>
  <si>
    <t>屋顶面</t>
  </si>
  <si>
    <t>屋顶层</t>
  </si>
  <si>
    <t>步梯房东、西单元
墙面</t>
  </si>
  <si>
    <t>12.5*（38.2-0.25-0.1-34.8-0.2）*2</t>
  </si>
  <si>
    <t>步梯房东、西单元
门口扣减
及屋檐、雨棚截面扣减</t>
  </si>
  <si>
    <r>
      <rPr>
        <sz val="12"/>
        <rFont val="宋体"/>
        <charset val="134"/>
      </rPr>
      <t>（-1）*（1.15*2.1+0.8*2.0</t>
    </r>
    <r>
      <rPr>
        <sz val="12"/>
        <color rgb="FFFF0000"/>
        <rFont val="宋体"/>
        <charset val="134"/>
      </rPr>
      <t>+0.1*1.7+0.1*1.275+0.6</t>
    </r>
    <r>
      <rPr>
        <sz val="12"/>
        <rFont val="宋体"/>
        <charset val="134"/>
      </rPr>
      <t>）*2</t>
    </r>
  </si>
  <si>
    <t>电梯房东、西单元
墙面</t>
  </si>
  <si>
    <t>10.4*（39.9-0.25-0.1-34.8-0.2）*2</t>
  </si>
  <si>
    <t>电梯房东、西单元
门口扣减
及屋檐、雨棚截面扣减</t>
  </si>
  <si>
    <r>
      <rPr>
        <sz val="12"/>
        <rFont val="宋体"/>
        <charset val="134"/>
      </rPr>
      <t>（-1）*（1.2*1.4+1.1*2.1</t>
    </r>
    <r>
      <rPr>
        <sz val="12"/>
        <color rgb="FFFF0000"/>
        <rFont val="宋体"/>
        <charset val="134"/>
      </rPr>
      <t>+1.14*6.35</t>
    </r>
    <r>
      <rPr>
        <sz val="12"/>
        <rFont val="宋体"/>
        <charset val="134"/>
      </rPr>
      <t>）*2</t>
    </r>
  </si>
  <si>
    <t>女儿墙
墙面</t>
  </si>
  <si>
    <t>17.0*（35.94-34.8-0.2）*1</t>
  </si>
  <si>
    <t>合计</t>
  </si>
  <si>
    <t>80厚岩棉保温合计</t>
  </si>
  <si>
    <t>50厚聚苯板保温合计</t>
  </si>
  <si>
    <t>100厚聚苯板保温合计</t>
  </si>
  <si>
    <t>250厚聚苯板保温合计</t>
  </si>
  <si>
    <t>300厚聚苯板保温合计</t>
  </si>
  <si>
    <t>830*210线条合计</t>
  </si>
  <si>
    <t>650*100线条合计</t>
  </si>
  <si>
    <t>850*280线条合计</t>
  </si>
  <si>
    <t>650*50线条合计</t>
  </si>
  <si>
    <t>1#楼钢托架</t>
  </si>
  <si>
    <t>北6-11轴、北17-22轴
步梯墙面</t>
  </si>
  <si>
    <t>（8.14/2）*（2）*2</t>
  </si>
  <si>
    <t>东立面
墙面</t>
  </si>
  <si>
    <t>（9.9/2）*（2）</t>
  </si>
  <si>
    <t>西立面
墙面</t>
  </si>
  <si>
    <t>（5.84+5.2）/2*（2）</t>
  </si>
  <si>
    <t>1#、9#楼外墙漆</t>
  </si>
  <si>
    <r>
      <rPr>
        <sz val="12"/>
        <rFont val="宋体"/>
        <charset val="134"/>
      </rPr>
      <t>3.48*（</t>
    </r>
    <r>
      <rPr>
        <sz val="12"/>
        <color rgb="FFFF0000"/>
        <rFont val="宋体"/>
        <charset val="134"/>
      </rPr>
      <t>0.894</t>
    </r>
    <r>
      <rPr>
        <sz val="12"/>
        <rFont val="宋体"/>
        <charset val="134"/>
      </rPr>
      <t>+1.584*11）*2</t>
    </r>
  </si>
  <si>
    <t>南1-3轴、南27-25轴
窗竖向侧壁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</si>
  <si>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*（1.7*2*12）*2</t>
    </r>
  </si>
  <si>
    <r>
      <rPr>
        <sz val="12"/>
        <rFont val="宋体"/>
        <charset val="134"/>
      </rPr>
      <t xml:space="preserve">南1-3轴、南27-25轴
空调板面内外展开面
</t>
    </r>
    <r>
      <rPr>
        <sz val="12"/>
        <color rgb="FFFF0000"/>
        <rFont val="宋体"/>
        <charset val="134"/>
      </rPr>
      <t>上内翻未施工</t>
    </r>
  </si>
  <si>
    <r>
      <rPr>
        <sz val="12"/>
        <rFont val="宋体"/>
        <charset val="134"/>
      </rPr>
      <t>（0.8+0.8）*（0.7+0.2+</t>
    </r>
    <r>
      <rPr>
        <sz val="12"/>
        <color rgb="FFFF0000"/>
        <rFont val="宋体"/>
        <charset val="134"/>
      </rPr>
      <t>0.4</t>
    </r>
    <r>
      <rPr>
        <sz val="12"/>
        <rFont val="宋体"/>
        <charset val="134"/>
      </rPr>
      <t>+0.2）*</t>
    </r>
    <r>
      <rPr>
        <sz val="12"/>
        <color rgb="FFFF0000"/>
        <rFont val="宋体"/>
        <charset val="134"/>
      </rPr>
      <t>10</t>
    </r>
    <r>
      <rPr>
        <sz val="12"/>
        <rFont val="宋体"/>
        <charset val="134"/>
      </rPr>
      <t>*2</t>
    </r>
  </si>
  <si>
    <t>南1-3轴、南27-25轴
空调板顶棚面</t>
  </si>
  <si>
    <t>0.6*0.6*10*2</t>
  </si>
  <si>
    <t>南1-3轴、南27-25轴
空调板截面扣减</t>
  </si>
  <si>
    <t>（-1）*（0.1*0.7+0.1*0.8）*2*11*2</t>
  </si>
  <si>
    <t>南3-12轴、南25-16轴
阳台两侧墙面</t>
  </si>
  <si>
    <t>仿石漆</t>
  </si>
  <si>
    <t>（1.72+1.72）*（5.8+0.25+0.15）*2</t>
  </si>
  <si>
    <t>（1.72+1.72）*（34.8-0.6-5.8-0.25）*2</t>
  </si>
  <si>
    <t>南3-12轴、南25-16轴
阳台沿板正面贯通</t>
  </si>
  <si>
    <r>
      <rPr>
        <sz val="12"/>
        <rFont val="宋体"/>
        <charset val="134"/>
      </rPr>
      <t>11.6*（0.392+0.98</t>
    </r>
    <r>
      <rPr>
        <sz val="12"/>
        <color rgb="FFFF0000"/>
        <rFont val="宋体"/>
        <charset val="134"/>
      </rPr>
      <t>+1.2</t>
    </r>
    <r>
      <rPr>
        <sz val="12"/>
        <rFont val="宋体"/>
        <charset val="134"/>
      </rPr>
      <t>）*2</t>
    </r>
  </si>
  <si>
    <t>南3-12轴、南25-16轴
阳台沿板正面</t>
  </si>
  <si>
    <r>
      <rPr>
        <sz val="12"/>
        <rFont val="宋体"/>
        <charset val="134"/>
      </rPr>
      <t>11.6*（</t>
    </r>
    <r>
      <rPr>
        <sz val="12"/>
        <color rgb="FFFF0000"/>
        <rFont val="宋体"/>
        <charset val="134"/>
      </rPr>
      <t>0.685</t>
    </r>
    <r>
      <rPr>
        <sz val="12"/>
        <rFont val="宋体"/>
        <charset val="134"/>
      </rPr>
      <t>+0.98*8+1.58）*2</t>
    </r>
  </si>
  <si>
    <t>南3-12轴、南25-16轴
阳台竖向侧壁</t>
  </si>
  <si>
    <t>0.2*2*（2.2*10+1.9*2）*2</t>
  </si>
  <si>
    <t>南3-12轴、南25-16轴
阳台中间隔板墙</t>
  </si>
  <si>
    <t>（0.1+0.2+0.1）*（2.2*10+1.9*2）*2</t>
  </si>
  <si>
    <t>（0.8+0.5）*（34.8-0.12+0.15）*2</t>
  </si>
  <si>
    <r>
      <rPr>
        <sz val="12"/>
        <rFont val="宋体"/>
        <charset val="134"/>
      </rPr>
      <t>2.0*（</t>
    </r>
    <r>
      <rPr>
        <sz val="12"/>
        <color rgb="FFFF0000"/>
        <rFont val="宋体"/>
        <charset val="134"/>
      </rPr>
      <t>0.894</t>
    </r>
    <r>
      <rPr>
        <sz val="12"/>
        <rFont val="宋体"/>
        <charset val="134"/>
      </rPr>
      <t>+1.584*11）*2</t>
    </r>
  </si>
  <si>
    <t>南12-14轴、南16-14轴
窗竖向侧壁</t>
  </si>
  <si>
    <r>
      <rPr>
        <sz val="12"/>
        <rFont val="宋体"/>
        <charset val="134"/>
      </rPr>
      <t xml:space="preserve">南12-14轴、南16-14轴
空调板面内外展开面
</t>
    </r>
    <r>
      <rPr>
        <sz val="12"/>
        <color rgb="FFFF0000"/>
        <rFont val="宋体"/>
        <charset val="134"/>
      </rPr>
      <t>上内翻未施工</t>
    </r>
  </si>
  <si>
    <r>
      <rPr>
        <sz val="12"/>
        <rFont val="宋体"/>
        <charset val="134"/>
      </rPr>
      <t>（0.8+0.8）*（0.7+0.2</t>
    </r>
    <r>
      <rPr>
        <sz val="12"/>
        <color rgb="FFFF0000"/>
        <rFont val="宋体"/>
        <charset val="134"/>
      </rPr>
      <t>+0.4</t>
    </r>
    <r>
      <rPr>
        <sz val="12"/>
        <rFont val="宋体"/>
        <charset val="134"/>
      </rPr>
      <t>+0.2）*10*2</t>
    </r>
  </si>
  <si>
    <t>南12-14轴、南16-14轴
空调板顶棚面</t>
  </si>
  <si>
    <t>南12-14轴、南16-14轴
空调板截面扣减</t>
  </si>
  <si>
    <r>
      <rPr>
        <sz val="12"/>
        <rFont val="宋体"/>
        <charset val="134"/>
      </rPr>
      <t>南12-14轴、南16-14轴
连系梁四周</t>
    </r>
    <r>
      <rPr>
        <sz val="12"/>
        <color rgb="FFFF0000"/>
        <rFont val="宋体"/>
        <charset val="134"/>
      </rPr>
      <t>-梁截面</t>
    </r>
  </si>
  <si>
    <r>
      <rPr>
        <sz val="12"/>
        <rFont val="宋体"/>
        <charset val="134"/>
      </rPr>
      <t>3.3*3.17*2</t>
    </r>
    <r>
      <rPr>
        <sz val="12"/>
        <color rgb="FFFF0000"/>
        <rFont val="宋体"/>
        <charset val="134"/>
      </rPr>
      <t>-0.494*2</t>
    </r>
  </si>
  <si>
    <r>
      <rPr>
        <sz val="12"/>
        <rFont val="宋体"/>
        <charset val="134"/>
      </rPr>
      <t>3.3*2.865*2</t>
    </r>
    <r>
      <rPr>
        <sz val="12"/>
        <color rgb="FFFF0000"/>
        <rFont val="宋体"/>
        <charset val="134"/>
      </rPr>
      <t>-0.344*2</t>
    </r>
  </si>
  <si>
    <t>顶层</t>
  </si>
  <si>
    <t>南12-14轴、南16-14轴
内凹顶棚</t>
  </si>
  <si>
    <r>
      <rPr>
        <sz val="12"/>
        <rFont val="宋体"/>
        <charset val="134"/>
      </rPr>
      <t>3.3*</t>
    </r>
    <r>
      <rPr>
        <sz val="12"/>
        <color rgb="FFFF0000"/>
        <rFont val="宋体"/>
        <charset val="134"/>
      </rPr>
      <t>0.695</t>
    </r>
    <r>
      <rPr>
        <sz val="12"/>
        <rFont val="宋体"/>
        <charset val="134"/>
      </rPr>
      <t>*2</t>
    </r>
  </si>
  <si>
    <t>北2-3轴、北26-25轴
阳台外沿板</t>
  </si>
  <si>
    <t>4.0*（0.39+0.98*11）*2</t>
  </si>
  <si>
    <t>北2-3轴、北26-25轴
阳台竖向侧壁</t>
  </si>
  <si>
    <r>
      <rPr>
        <sz val="12"/>
        <color rgb="FFFF0000"/>
        <rFont val="宋体"/>
        <charset val="134"/>
      </rPr>
      <t>0.1</t>
    </r>
    <r>
      <rPr>
        <sz val="12"/>
        <rFont val="宋体"/>
        <charset val="134"/>
      </rPr>
      <t>*2*（2.2*12）*2</t>
    </r>
  </si>
  <si>
    <t>北3-4轴、北25-24轴
墙面1</t>
  </si>
  <si>
    <t>0.95*（5.8+0.25+0.15）*2</t>
  </si>
  <si>
    <t>0.95*（34.8-0.6-5.8-0.25）*2</t>
  </si>
  <si>
    <t>北3-4轴、北25-24轴
窗间墙</t>
  </si>
  <si>
    <r>
      <rPr>
        <sz val="12"/>
        <color rgb="FFFF0000"/>
        <rFont val="宋体"/>
        <charset val="134"/>
      </rPr>
      <t>1.5</t>
    </r>
    <r>
      <rPr>
        <sz val="12"/>
        <rFont val="宋体"/>
        <charset val="134"/>
      </rPr>
      <t>*（1.26+1.92*9+2.44+2.205）*2</t>
    </r>
  </si>
  <si>
    <t>北3-4轴、北25-24轴
窗竖向侧壁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</si>
  <si>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*（1.4*2）*12*2</t>
    </r>
  </si>
  <si>
    <r>
      <rPr>
        <sz val="12"/>
        <rFont val="宋体"/>
        <charset val="134"/>
      </rPr>
      <t>北3-4轴、北25-24轴
墙面2</t>
    </r>
    <r>
      <rPr>
        <sz val="12"/>
        <color rgb="FFFF0000"/>
        <rFont val="宋体"/>
        <charset val="134"/>
      </rPr>
      <t>-门厅侧墙厚截面</t>
    </r>
  </si>
  <si>
    <r>
      <rPr>
        <sz val="12"/>
        <rFont val="宋体"/>
        <charset val="134"/>
      </rPr>
      <t>（0.1+0.93）*（34.8-0.6+0.15）*2</t>
    </r>
    <r>
      <rPr>
        <sz val="12"/>
        <color rgb="FFFF0000"/>
        <rFont val="宋体"/>
        <charset val="134"/>
      </rPr>
      <t>-0.28*6.2*2</t>
    </r>
  </si>
  <si>
    <r>
      <rPr>
        <sz val="12"/>
        <rFont val="宋体"/>
        <charset val="134"/>
      </rPr>
      <t>7.94*（34.8-0.12</t>
    </r>
    <r>
      <rPr>
        <sz val="12"/>
        <color rgb="FFFF0000"/>
        <rFont val="宋体"/>
        <charset val="134"/>
      </rPr>
      <t>-5.8-0.2</t>
    </r>
    <r>
      <rPr>
        <sz val="12"/>
        <rFont val="宋体"/>
        <charset val="134"/>
      </rPr>
      <t>）*2</t>
    </r>
  </si>
  <si>
    <t>（-1）*（1.2*1.4+1.2*1.4）*10*2</t>
  </si>
  <si>
    <t>北4-6轴、北24-22轴
采光井窗口侧壁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</si>
  <si>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*（1.2*2+1.4*2+1.2*2+1.4*2）*10*2</t>
    </r>
  </si>
  <si>
    <t>北4-6轴、北24-22轴
采光井连系梁四周</t>
  </si>
  <si>
    <t>1.14*（1.36*8+2.86）*2</t>
  </si>
  <si>
    <r>
      <rPr>
        <sz val="12"/>
        <rFont val="宋体"/>
        <charset val="134"/>
      </rPr>
      <t>（-1）*</t>
    </r>
    <r>
      <rPr>
        <sz val="12"/>
        <color rgb="FFFF0000"/>
        <rFont val="宋体"/>
        <charset val="134"/>
      </rPr>
      <t>（0.165*8+0.335）*2</t>
    </r>
    <r>
      <rPr>
        <sz val="12"/>
        <rFont val="宋体"/>
        <charset val="134"/>
      </rPr>
      <t>*2</t>
    </r>
  </si>
  <si>
    <r>
      <rPr>
        <sz val="12"/>
        <rFont val="宋体"/>
        <charset val="134"/>
      </rPr>
      <t>5.26*（38.2-0.25</t>
    </r>
    <r>
      <rPr>
        <sz val="12"/>
        <color rgb="FFFF0000"/>
        <rFont val="宋体"/>
        <charset val="134"/>
      </rPr>
      <t>-0.1-5.8</t>
    </r>
    <r>
      <rPr>
        <sz val="12"/>
        <rFont val="宋体"/>
        <charset val="134"/>
      </rPr>
      <t>）*2</t>
    </r>
  </si>
  <si>
    <t>（-1）*（1.2*1.4）*11*2</t>
  </si>
  <si>
    <t>北6-11轴、北22-17轴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</si>
  <si>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*（1.2*2+1.4*2）*11*2</t>
    </r>
  </si>
  <si>
    <t>北6-11轴、北22-17轴
门厅两侧墙面</t>
  </si>
  <si>
    <t>（2.52+2.52）*（5.3）*2</t>
  </si>
  <si>
    <t>北6-11轴、北22-17轴
门厅正面墙面</t>
  </si>
  <si>
    <t>（5.7*2.7-2.75*2.4）*2</t>
  </si>
  <si>
    <t>北11轴、北17轴
侧墙面</t>
  </si>
  <si>
    <t>1.4*（34.8-0.12-5.8-0.25）*2</t>
  </si>
  <si>
    <t>北11-12轴、北17-16轴
墙面1</t>
  </si>
  <si>
    <t>1.05*（5.8+0.25+0.15）*2</t>
  </si>
  <si>
    <t>1.05*（34.8-0.6-5.8-0.25）*2</t>
  </si>
  <si>
    <t>北11-12轴、北17-16轴
窗间墙</t>
  </si>
  <si>
    <t>1.5*（1.26+1.92*9+2.44+2.205）*2</t>
  </si>
  <si>
    <t>北11-12轴、北17-16轴
窗竖向侧壁</t>
  </si>
  <si>
    <r>
      <rPr>
        <sz val="12"/>
        <rFont val="宋体"/>
        <charset val="134"/>
      </rPr>
      <t>北11-12轴、北17-16轴
墙面2-</t>
    </r>
    <r>
      <rPr>
        <sz val="12"/>
        <color rgb="FFFF0000"/>
        <rFont val="宋体"/>
        <charset val="134"/>
      </rPr>
      <t>门厅侧墙厚截面</t>
    </r>
  </si>
  <si>
    <r>
      <rPr>
        <sz val="12"/>
        <rFont val="宋体"/>
        <charset val="134"/>
      </rPr>
      <t>0.57*（34.8-0.6+0.15）*2</t>
    </r>
    <r>
      <rPr>
        <sz val="12"/>
        <color rgb="FFFF0000"/>
        <rFont val="宋体"/>
        <charset val="134"/>
      </rPr>
      <t>-0.28*6.2*2</t>
    </r>
  </si>
  <si>
    <t>北12-13轴、北16-15轴
阳台外沿板</t>
  </si>
  <si>
    <t>2.8*（0.39+0.98*9+0.73+1.74）*2</t>
  </si>
  <si>
    <t>2.8*（1.25）*2</t>
  </si>
  <si>
    <t>北12-13轴、北16-15轴
阳台侧外沿板</t>
  </si>
  <si>
    <t>1.2*（0.39+0.98*11）*2</t>
  </si>
  <si>
    <t>北12-13轴、北16-15轴
阳台竖向侧壁</t>
  </si>
  <si>
    <r>
      <rPr>
        <sz val="12"/>
        <color rgb="FFFF0000"/>
        <rFont val="宋体"/>
        <charset val="134"/>
      </rPr>
      <t>0.1</t>
    </r>
    <r>
      <rPr>
        <sz val="12"/>
        <rFont val="宋体"/>
        <charset val="134"/>
      </rPr>
      <t>*2*（2.2*10+1.9*2）*2</t>
    </r>
  </si>
  <si>
    <t>北13-15轴
采光井墙面</t>
  </si>
  <si>
    <t>14.72*（34.8-0.12+0.15）*1</t>
  </si>
  <si>
    <t>北13-15轴
采光井窗口扣减</t>
  </si>
  <si>
    <t>（-1）*（0.6*1.4*2）*12*1</t>
  </si>
  <si>
    <t>北13-15轴
采光井窗口侧壁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</si>
  <si>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*（0.6*2+1.4*2）*2*12*1</t>
    </r>
  </si>
  <si>
    <t>北13-15轴
采光井连系梁四周</t>
  </si>
  <si>
    <t>0.84*（1.6*1+0.5*2+0.4*2）*11*1</t>
  </si>
  <si>
    <t>北13-15轴
采光井连系梁截面扣减</t>
  </si>
  <si>
    <t>（-1）*（0.1*1.6+0.2*0.4*2）*2*11*1</t>
  </si>
  <si>
    <r>
      <rPr>
        <sz val="12"/>
        <rFont val="宋体"/>
        <charset val="134"/>
      </rPr>
      <t xml:space="preserve">北13-15轴
采光井连系梁1四周
</t>
    </r>
    <r>
      <rPr>
        <sz val="12"/>
        <color rgb="FFFF0000"/>
        <rFont val="宋体"/>
        <charset val="134"/>
      </rPr>
      <t>-梁端截面</t>
    </r>
  </si>
  <si>
    <r>
      <rPr>
        <sz val="12"/>
        <rFont val="宋体"/>
        <charset val="134"/>
      </rPr>
      <t>1.0*（3.26）*1</t>
    </r>
    <r>
      <rPr>
        <sz val="12"/>
        <color rgb="FFFF0000"/>
        <rFont val="宋体"/>
        <charset val="134"/>
      </rPr>
      <t>-0.544*2</t>
    </r>
  </si>
  <si>
    <r>
      <rPr>
        <sz val="12"/>
        <rFont val="宋体"/>
        <charset val="134"/>
      </rPr>
      <t>1.0*（3.025）*1</t>
    </r>
    <r>
      <rPr>
        <sz val="12"/>
        <color rgb="FFFF0000"/>
        <rFont val="宋体"/>
        <charset val="134"/>
      </rPr>
      <t>-0.394*2</t>
    </r>
  </si>
  <si>
    <t>北13-15轴
采光井顶棚</t>
  </si>
  <si>
    <t>6.5*0.84*1</t>
  </si>
  <si>
    <r>
      <rPr>
        <sz val="12"/>
        <color rgb="FFFF0000"/>
        <rFont val="宋体"/>
        <charset val="134"/>
      </rPr>
      <t>13.56</t>
    </r>
    <r>
      <rPr>
        <sz val="12"/>
        <rFont val="宋体"/>
        <charset val="134"/>
      </rPr>
      <t>*（5.8+0.15）*1</t>
    </r>
  </si>
  <si>
    <t>（-1）*（0.6*1.4）*2*1</t>
  </si>
  <si>
    <t>东立面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</si>
  <si>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*（0.6*2+1.4*2）*2*1</t>
    </r>
  </si>
  <si>
    <r>
      <rPr>
        <sz val="12"/>
        <color rgb="FFFF0000"/>
        <rFont val="宋体"/>
        <charset val="134"/>
      </rPr>
      <t>13.56</t>
    </r>
    <r>
      <rPr>
        <sz val="12"/>
        <rFont val="宋体"/>
        <charset val="134"/>
      </rPr>
      <t>*（34.8-0.6-5.8）*1</t>
    </r>
  </si>
  <si>
    <t>（-1）*（0.6*1.4）*10*1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</si>
  <si>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*（0.6*2+1.4*2）*10*1</t>
    </r>
  </si>
  <si>
    <r>
      <rPr>
        <sz val="12"/>
        <color rgb="FFFF0000"/>
        <rFont val="宋体"/>
        <charset val="134"/>
      </rPr>
      <t>10.72</t>
    </r>
    <r>
      <rPr>
        <sz val="12"/>
        <rFont val="宋体"/>
        <charset val="134"/>
      </rPr>
      <t>*（5.8+0.15）*1</t>
    </r>
  </si>
  <si>
    <t>西立面
窗口侧壁</t>
  </si>
  <si>
    <r>
      <rPr>
        <sz val="12"/>
        <color rgb="FFFF0000"/>
        <rFont val="宋体"/>
        <charset val="134"/>
      </rPr>
      <t>10.72</t>
    </r>
    <r>
      <rPr>
        <sz val="12"/>
        <rFont val="宋体"/>
        <charset val="134"/>
      </rPr>
      <t>*（34.8-0.6-5.8）*1</t>
    </r>
  </si>
  <si>
    <t>0.12*（0.6*2+1.4*2）*10*1</t>
  </si>
  <si>
    <t>屋檐
南+山墙+北侧+北中</t>
  </si>
  <si>
    <r>
      <rPr>
        <sz val="12"/>
        <color rgb="FFFF0000"/>
        <rFont val="宋体"/>
        <charset val="134"/>
      </rPr>
      <t>1.185</t>
    </r>
    <r>
      <rPr>
        <sz val="12"/>
        <rFont val="宋体"/>
        <charset val="134"/>
      </rPr>
      <t>*（21.05+12.4+8.27+6.32）*2</t>
    </r>
  </si>
  <si>
    <t>步梯房东、西单元
门口扣减
及屋檐截面扣减</t>
  </si>
  <si>
    <r>
      <rPr>
        <sz val="12"/>
        <rFont val="宋体"/>
        <charset val="134"/>
      </rPr>
      <t>（-1）*（1.15*2.1+0.8*2.0</t>
    </r>
    <r>
      <rPr>
        <sz val="12"/>
        <color rgb="FFFF0000"/>
        <rFont val="宋体"/>
        <charset val="134"/>
      </rPr>
      <t>+0.6</t>
    </r>
    <r>
      <rPr>
        <sz val="12"/>
        <rFont val="宋体"/>
        <charset val="134"/>
      </rPr>
      <t>）*2</t>
    </r>
  </si>
  <si>
    <t>步梯房东、西单元
门口侧壁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</si>
  <si>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*（1.15+2.1*2+0.8+2.0*2）*2</t>
    </r>
  </si>
  <si>
    <t>电梯房东、西单元
门口扣减及屋檐截面扣减</t>
  </si>
  <si>
    <r>
      <rPr>
        <sz val="12"/>
        <rFont val="宋体"/>
        <charset val="134"/>
      </rPr>
      <t>（-1）*（1.2*1.4+1.1*2.1</t>
    </r>
    <r>
      <rPr>
        <sz val="12"/>
        <color rgb="FFFF0000"/>
        <rFont val="宋体"/>
        <charset val="134"/>
      </rPr>
      <t>+1.14*6.35+0.2*1.5</t>
    </r>
    <r>
      <rPr>
        <sz val="12"/>
        <rFont val="宋体"/>
        <charset val="134"/>
      </rPr>
      <t>）*2</t>
    </r>
  </si>
  <si>
    <t>电梯房东、西单元
门口侧壁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</si>
  <si>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*（1.2*2+1.4*2+1.1+2.1*2）*2</t>
    </r>
  </si>
  <si>
    <t>步梯电梯电井
雨棚上下面</t>
  </si>
  <si>
    <t>2*（1.1*1.7+0.9*1.275+0.9*1.5）*2</t>
  </si>
  <si>
    <t>步梯电梯电井
屋檐</t>
  </si>
  <si>
    <t>（0.35+0.2）*（18.4+11.2）*2</t>
  </si>
  <si>
    <t>仿石漆合计</t>
  </si>
  <si>
    <t>真石漆合计</t>
  </si>
  <si>
    <t>1#、9#楼雨水管外墙漆</t>
  </si>
  <si>
    <t>南3轴、南25轴
空调板雨水管</t>
  </si>
  <si>
    <t>3.14*0.11*（5.8+0.25+0.15）*2</t>
  </si>
  <si>
    <t>3.14*0.11*（34.8-0.12-5.8-0.25）*2</t>
  </si>
  <si>
    <t>南12轴、南16轴
空调板雨水管</t>
  </si>
  <si>
    <t>北4轴、北24轴
墙面雨水管</t>
  </si>
  <si>
    <t>北11轴、北17轴
墙面雨水管</t>
  </si>
  <si>
    <t>东、西电梯房
雨水管</t>
  </si>
  <si>
    <t>3.14*0.11*（39.4-34.8-0.2）*2</t>
  </si>
  <si>
    <t>东、西步梯房
雨水管</t>
  </si>
  <si>
    <t>3.14*0.11*（37.7-34.8-0.2）*2</t>
  </si>
  <si>
    <t>2#楼保温</t>
  </si>
  <si>
    <r>
      <rPr>
        <sz val="12"/>
        <rFont val="宋体"/>
        <charset val="134"/>
      </rPr>
      <t>南1-3轴、南37-35轴
窗间墙</t>
    </r>
    <r>
      <rPr>
        <sz val="12"/>
        <color rgb="FFFF0000"/>
        <rFont val="宋体"/>
        <charset val="134"/>
      </rPr>
      <t>-售楼部连接墙面</t>
    </r>
  </si>
  <si>
    <r>
      <rPr>
        <sz val="12"/>
        <rFont val="宋体"/>
        <charset val="134"/>
      </rPr>
      <t>3.46*（0.65+1.1*7）*2</t>
    </r>
    <r>
      <rPr>
        <sz val="12"/>
        <color rgb="FFFF0000"/>
        <rFont val="宋体"/>
        <charset val="134"/>
      </rPr>
      <t>-0.88*（0.65+1.7*2）</t>
    </r>
  </si>
  <si>
    <r>
      <rPr>
        <sz val="12"/>
        <rFont val="宋体"/>
        <charset val="134"/>
      </rPr>
      <t>南1-3轴、南37-35轴
窗间造型板</t>
    </r>
    <r>
      <rPr>
        <sz val="12"/>
        <color rgb="FFFF0000"/>
        <rFont val="宋体"/>
        <charset val="134"/>
      </rPr>
      <t>-售楼部连接墙面</t>
    </r>
  </si>
  <si>
    <r>
      <rPr>
        <sz val="12"/>
        <rFont val="宋体"/>
        <charset val="134"/>
      </rPr>
      <t>3.86*（0.4*7）*2</t>
    </r>
    <r>
      <rPr>
        <sz val="12"/>
        <color rgb="FFFF0000"/>
        <rFont val="宋体"/>
        <charset val="134"/>
      </rPr>
      <t>-0.88*（0.4*2）</t>
    </r>
  </si>
  <si>
    <t>南1-3轴、南37-35轴
墙面</t>
  </si>
  <si>
    <t>0.4*（23.2-0.6+0.15-0.3*7）*2</t>
  </si>
  <si>
    <t>80岩棉</t>
  </si>
  <si>
    <t>0.4*（0.3*7）*2</t>
  </si>
  <si>
    <t>1-2层</t>
  </si>
  <si>
    <t>南3-11轴、南35-27轴
阳台外墙面</t>
  </si>
  <si>
    <t>（0.9+0.9）*（0.15+2.9+0.25）*2</t>
  </si>
  <si>
    <t>（0.9+0.9）*（23.2-0.6-0.15-2.9-0.4）*2</t>
  </si>
  <si>
    <t>南3-15轴、南35-23轴
阳台外沿板线条贯通</t>
  </si>
  <si>
    <t>（13.0+5.6）*2</t>
  </si>
  <si>
    <t>8层</t>
  </si>
  <si>
    <t>南11-15轴、南27-23轴
窗间墙</t>
  </si>
  <si>
    <t>2.1*2*（0.65+1.1*7）*2</t>
  </si>
  <si>
    <t>南11-15轴、南27-23轴
窗间造型板</t>
  </si>
  <si>
    <t>5.6*（0.4*7）*2</t>
  </si>
  <si>
    <t>南11-15轴、南27-23轴
墙面</t>
  </si>
  <si>
    <t>（0.1+1.2+0.1）*（23.2-0.6+0.15-0.3*7）*2</t>
  </si>
  <si>
    <t>（0.1+1.2+0.1）*（0.3*7）*2</t>
  </si>
  <si>
    <t>南15-19轴、南23-19轴
阳台外墙面</t>
  </si>
  <si>
    <t>0.9*（0.15+2.9+0.25）*2</t>
  </si>
  <si>
    <t>0.9*（23.2-0.6-0.15-2.9-0.4）*2</t>
  </si>
  <si>
    <t>南15-19轴、南23-19轴
阳台外沿板线条贯通</t>
  </si>
  <si>
    <t>6.5*2</t>
  </si>
  <si>
    <t>北2-3轴、北36-35轴
墙面</t>
  </si>
  <si>
    <r>
      <rPr>
        <sz val="12"/>
        <rFont val="宋体"/>
        <charset val="134"/>
      </rPr>
      <t>0.88*（23.2-0.6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+0.15-0.3*7）*2</t>
    </r>
  </si>
  <si>
    <t>0.88*（0.3*7）*2</t>
  </si>
  <si>
    <t>北2-3轴、北36-35轴
窗间墙</t>
  </si>
  <si>
    <t>1.5*（0.95+1.4*7）*2</t>
  </si>
  <si>
    <t>北2-3轴、北36-35轴
窗间造型板</t>
  </si>
  <si>
    <t>3.463*（0.7*7）*2</t>
  </si>
  <si>
    <t>北2-3轴、北36-35轴
墙柱</t>
  </si>
  <si>
    <t>0.88*（0.15+2.9+0.25）*2</t>
  </si>
  <si>
    <t>0.88*（23.2-0.6-0.15-2.9-0.4）*2</t>
  </si>
  <si>
    <t>北3-4轴、北35-34轴
墙面</t>
  </si>
  <si>
    <r>
      <rPr>
        <sz val="12"/>
        <rFont val="宋体"/>
        <charset val="134"/>
      </rPr>
      <t>（1.72+1.87）*（23.2</t>
    </r>
    <r>
      <rPr>
        <sz val="12"/>
        <color rgb="FFFF0000"/>
        <rFont val="宋体"/>
        <charset val="134"/>
      </rPr>
      <t>-0.12</t>
    </r>
    <r>
      <rPr>
        <sz val="12"/>
        <rFont val="宋体"/>
        <charset val="134"/>
      </rPr>
      <t>+0.15-0.3*7）*2</t>
    </r>
  </si>
  <si>
    <t>（1.72+1.87）*（0.3*7）*2</t>
  </si>
  <si>
    <t>北3-4轴、北35-34轴
窗间墙</t>
  </si>
  <si>
    <t>1.6*（0.95+1.4*7+0.65）*2</t>
  </si>
  <si>
    <t>北3-4轴、北35-34轴
连系梁表面</t>
  </si>
  <si>
    <t>2.79*（0.7*5）*2</t>
  </si>
  <si>
    <t>北3-4轴、北35-34轴
造型截面扣减</t>
  </si>
  <si>
    <t>（-1）*2*（0.479+0.231*5+0.377）*2</t>
  </si>
  <si>
    <t>北3-4轴、北35-34轴
连系梁线条</t>
  </si>
  <si>
    <t>2.79*2</t>
  </si>
  <si>
    <t>850*180</t>
  </si>
  <si>
    <t>北4-6轴、北34-32轴
墙面</t>
  </si>
  <si>
    <r>
      <rPr>
        <sz val="12"/>
        <rFont val="宋体"/>
        <charset val="134"/>
      </rPr>
      <t>（0.63+0.37）*（23.2-0.6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+0.15-0.3*7）*2</t>
    </r>
  </si>
  <si>
    <t>（0.63+0.37）*（0.3*7）*2</t>
  </si>
  <si>
    <t>北4-6轴、北34-32轴
窗间墙</t>
  </si>
  <si>
    <t>0.9*（0.95+1.4*7+0.65）*2</t>
  </si>
  <si>
    <t>北4-6轴、北34-32轴
墙面造型</t>
  </si>
  <si>
    <t>1.9*（0.7*5）*2</t>
  </si>
  <si>
    <t>北4-6轴、北34-32轴
墙面线条</t>
  </si>
  <si>
    <t>1.9*2</t>
  </si>
  <si>
    <t>北6、10轴、北32、28轴
侧墙面+空调板扣减</t>
  </si>
  <si>
    <r>
      <rPr>
        <sz val="12"/>
        <rFont val="宋体"/>
        <charset val="134"/>
      </rPr>
      <t>（2.72*3.6*2</t>
    </r>
    <r>
      <rPr>
        <sz val="12"/>
        <color rgb="FFFF0000"/>
        <rFont val="宋体"/>
        <charset val="134"/>
      </rPr>
      <t>-2.54*0.1*2）*2</t>
    </r>
  </si>
  <si>
    <t>北6-8轴、北32-30轴
两侧墙面</t>
  </si>
  <si>
    <t>（0.4+0.4）*（23.2-0.6-3.6-0.3*6）*2</t>
  </si>
  <si>
    <t>（0.4+0.4）*（0.3*6）*2</t>
  </si>
  <si>
    <t>北6-8轴、北32-30轴
墙面</t>
  </si>
  <si>
    <t>（1.43+1.03）*（23.2-0.6-3.6-0.3*6）*2</t>
  </si>
  <si>
    <t>（1.43+1.03）*（0.3*6）*2</t>
  </si>
  <si>
    <t>北6-8轴、北32-30轴
窗间墙</t>
  </si>
  <si>
    <r>
      <rPr>
        <sz val="12"/>
        <rFont val="宋体"/>
        <charset val="134"/>
      </rPr>
      <t>1.0*（1.5*5+2.95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）*2</t>
    </r>
  </si>
  <si>
    <t>北6-8轴、北32-30轴
墙柱</t>
  </si>
  <si>
    <r>
      <rPr>
        <sz val="12"/>
        <rFont val="宋体"/>
        <charset val="134"/>
      </rPr>
      <t>（0.9+0.9）*（23.2-2.65-3.6</t>
    </r>
    <r>
      <rPr>
        <sz val="12"/>
        <color rgb="FFFF0000"/>
        <rFont val="宋体"/>
        <charset val="134"/>
      </rPr>
      <t>-0.2</t>
    </r>
    <r>
      <rPr>
        <sz val="12"/>
        <rFont val="宋体"/>
        <charset val="134"/>
      </rPr>
      <t>）*2</t>
    </r>
  </si>
  <si>
    <t>北8-10轴、北30-28轴
墙面</t>
  </si>
  <si>
    <r>
      <rPr>
        <sz val="12"/>
        <rFont val="宋体"/>
        <charset val="134"/>
      </rPr>
      <t>（0.63+0.37）*（23.2-0.6</t>
    </r>
    <r>
      <rPr>
        <sz val="12"/>
        <color rgb="FFFF0000"/>
        <rFont val="宋体"/>
        <charset val="134"/>
      </rPr>
      <t>-0.15-3.6-0.2</t>
    </r>
    <r>
      <rPr>
        <sz val="12"/>
        <rFont val="宋体"/>
        <charset val="134"/>
      </rPr>
      <t>-0.3*7）*2</t>
    </r>
  </si>
  <si>
    <t>北8-10轴、北30-28轴
窗间墙</t>
  </si>
  <si>
    <t>北8-10轴、北30-28轴
墙面造型</t>
  </si>
  <si>
    <t>北8-10轴、北30-28轴
墙面线条</t>
  </si>
  <si>
    <t>北10-11轴、北28-27轴
墙面</t>
  </si>
  <si>
    <r>
      <rPr>
        <sz val="12"/>
        <rFont val="宋体"/>
        <charset val="134"/>
      </rPr>
      <t>（1.72+1.87）*（23.2-</t>
    </r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+0.15-0.3*7）*2</t>
    </r>
  </si>
  <si>
    <t>北10-11轴、北28-27轴
窗间墙</t>
  </si>
  <si>
    <t>北10-11轴、北28-27轴
连系梁表面</t>
  </si>
  <si>
    <t>北10-11轴、北28-27轴
造型截面扣减</t>
  </si>
  <si>
    <t>北10-11轴、北28-27轴
连系梁线条</t>
  </si>
  <si>
    <t>北11-12轴、北27-26轴
墙面</t>
  </si>
  <si>
    <r>
      <rPr>
        <sz val="12"/>
        <rFont val="宋体"/>
        <charset val="134"/>
      </rPr>
      <t>0.88*（23.2-0.6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+0.15-1.0*2-0.3*5）*2</t>
    </r>
  </si>
  <si>
    <t>0.88*（0.3*5）*2</t>
  </si>
  <si>
    <t>北11-12轴、北27-26轴
窗间墙</t>
  </si>
  <si>
    <t>1.5*（0.95+1.4*5）*2</t>
  </si>
  <si>
    <t>北11-12轴、北27-26轴
窗间造型板</t>
  </si>
  <si>
    <t>2.38*（0.7*5）*2</t>
  </si>
  <si>
    <t>北11-12轴、北27-26轴
墙面线条</t>
  </si>
  <si>
    <t>2.38*2</t>
  </si>
  <si>
    <t>北11-12轴、北27-26轴
墙柱</t>
  </si>
  <si>
    <t>北12-14轴、北26-24轴
连系梁造型板</t>
  </si>
  <si>
    <t>1.04*（0.7*5）*2</t>
  </si>
  <si>
    <t>北12-14轴、北26-24轴
连系梁线条</t>
  </si>
  <si>
    <t>1.04*2</t>
  </si>
  <si>
    <t>北12-14轴、北26-24轴
采光井墙面</t>
  </si>
  <si>
    <t>（7.119-0.6+7.119-0.6）*（23.2-0.12+0.15-0.3*7）*2</t>
  </si>
  <si>
    <t>（7.119-0.6+7.119-0.6）*（0.3*7）*2</t>
  </si>
  <si>
    <t>北12-14轴、北26-24轴
采光井窗间墙</t>
  </si>
  <si>
    <t>（0.6+0.6）*（0.95+1.4*7+0.65）*2</t>
  </si>
  <si>
    <t>北12-14轴、北26-24轴
采光井系梁1截面扣减</t>
  </si>
  <si>
    <t>北12-14轴、北26-24轴
采光井系梁2截面扣减</t>
  </si>
  <si>
    <t>（-1）*2*（0.1*1.9*7）*2</t>
  </si>
  <si>
    <t>北14-15轴、北24-23轴
墙面</t>
  </si>
  <si>
    <t>北14-15轴、北24-23轴
窗间墙</t>
  </si>
  <si>
    <t>北14-15轴、北24-23轴
窗间造型板</t>
  </si>
  <si>
    <t>北14-15轴、北24-23轴
墙面线条</t>
  </si>
  <si>
    <t>北14-15轴、北24-23轴
墙柱</t>
  </si>
  <si>
    <t>北15-16轴、北23-22轴
墙面</t>
  </si>
  <si>
    <t>北15-16轴、北23-22轴
窗间墙</t>
  </si>
  <si>
    <t>北15-16轴、北23-22轴
连系梁表面</t>
  </si>
  <si>
    <t>北15-16轴、北23-22轴
造型截面扣减</t>
  </si>
  <si>
    <t>北15-16轴、北23-22轴
连系梁线条</t>
  </si>
  <si>
    <t>北16-18轴、北22-20轴
墙面</t>
  </si>
  <si>
    <t>北16-18轴、北22-20轴
窗间墙</t>
  </si>
  <si>
    <t>北16-18轴、北22-20轴
墙面造型</t>
  </si>
  <si>
    <t>北16-18轴、北22-20轴
墙面线条</t>
  </si>
  <si>
    <t>北18、22轴
侧墙面</t>
  </si>
  <si>
    <r>
      <rPr>
        <sz val="12"/>
        <rFont val="宋体"/>
        <charset val="134"/>
      </rPr>
      <t>2.72*3.6*2</t>
    </r>
    <r>
      <rPr>
        <sz val="12"/>
        <color rgb="FFFF0000"/>
        <rFont val="宋体"/>
        <charset val="134"/>
      </rPr>
      <t>-2.54*0.1*2</t>
    </r>
  </si>
  <si>
    <t>北18-20轴
两侧墙面</t>
  </si>
  <si>
    <r>
      <rPr>
        <sz val="12"/>
        <rFont val="宋体"/>
        <charset val="134"/>
      </rPr>
      <t>（0.4+0.4）*（23.2-0.6-</t>
    </r>
    <r>
      <rPr>
        <sz val="12"/>
        <color rgb="FFFF0000"/>
        <rFont val="宋体"/>
        <charset val="134"/>
      </rPr>
      <t>0.15</t>
    </r>
    <r>
      <rPr>
        <sz val="12"/>
        <rFont val="宋体"/>
        <charset val="134"/>
      </rPr>
      <t>-3.6-0.3*6）*1</t>
    </r>
  </si>
  <si>
    <t>（0.4+0.4）*（0.3*6）*1</t>
  </si>
  <si>
    <t>北18-20轴
墙面</t>
  </si>
  <si>
    <t>（1.43+1.03）*（23.2-0.6-3.6-0.3*6）*1</t>
  </si>
  <si>
    <t>（1.43+1.03）*（0.3*6）*1</t>
  </si>
  <si>
    <t>北18-20轴
窗间墙</t>
  </si>
  <si>
    <r>
      <rPr>
        <sz val="12"/>
        <rFont val="宋体"/>
        <charset val="134"/>
      </rPr>
      <t>1.0*（1.5*5+2.95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）*1</t>
    </r>
  </si>
  <si>
    <t>北18-20轴
墙柱</t>
  </si>
  <si>
    <r>
      <rPr>
        <sz val="12"/>
        <rFont val="宋体"/>
        <charset val="134"/>
      </rPr>
      <t>（0.9+0.9）*（23.2-2.65-3.6</t>
    </r>
    <r>
      <rPr>
        <sz val="12"/>
        <color rgb="FFFF0000"/>
        <rFont val="宋体"/>
        <charset val="134"/>
      </rPr>
      <t>-0.2</t>
    </r>
    <r>
      <rPr>
        <sz val="12"/>
        <rFont val="宋体"/>
        <charset val="134"/>
      </rPr>
      <t>）*1</t>
    </r>
  </si>
  <si>
    <t>东西立面</t>
  </si>
  <si>
    <r>
      <rPr>
        <sz val="12"/>
        <rFont val="宋体"/>
        <charset val="134"/>
      </rPr>
      <t>东西立面
墙面-</t>
    </r>
    <r>
      <rPr>
        <sz val="12"/>
        <color rgb="FFFF0000"/>
        <rFont val="宋体"/>
        <charset val="134"/>
      </rPr>
      <t>售楼部连接墙面</t>
    </r>
  </si>
  <si>
    <r>
      <rPr>
        <sz val="12"/>
        <rFont val="宋体"/>
        <charset val="134"/>
      </rPr>
      <t>（7.118-0.6+5.2）*（23.2-0.6-</t>
    </r>
    <r>
      <rPr>
        <sz val="12"/>
        <color rgb="FFFF0000"/>
        <rFont val="宋体"/>
        <charset val="134"/>
      </rPr>
      <t>0.15</t>
    </r>
    <r>
      <rPr>
        <sz val="12"/>
        <rFont val="宋体"/>
        <charset val="134"/>
      </rPr>
      <t>+0.15-0.3*7）*2</t>
    </r>
    <r>
      <rPr>
        <sz val="12"/>
        <color rgb="FFFF0000"/>
        <rFont val="宋体"/>
        <charset val="134"/>
      </rPr>
      <t>-5.2*5.7</t>
    </r>
  </si>
  <si>
    <r>
      <rPr>
        <sz val="12"/>
        <rFont val="宋体"/>
        <charset val="134"/>
      </rPr>
      <t>东西立面
墙面</t>
    </r>
    <r>
      <rPr>
        <sz val="12"/>
        <color rgb="FFFF0000"/>
        <rFont val="宋体"/>
        <charset val="134"/>
      </rPr>
      <t>-售楼部连接墙面</t>
    </r>
  </si>
  <si>
    <r>
      <rPr>
        <sz val="12"/>
        <rFont val="宋体"/>
        <charset val="134"/>
      </rPr>
      <t>（7.118-0.6+5.2）*（0.3*7）*2</t>
    </r>
    <r>
      <rPr>
        <sz val="12"/>
        <color rgb="FFFF0000"/>
        <rFont val="宋体"/>
        <charset val="134"/>
      </rPr>
      <t>-（5.2）*（0.3*2）</t>
    </r>
  </si>
  <si>
    <t>东西立面
窗间墙</t>
  </si>
  <si>
    <t>0.6*（0.95+1.4*7+0.6）*2</t>
  </si>
  <si>
    <r>
      <rPr>
        <sz val="12"/>
        <rFont val="宋体"/>
        <charset val="134"/>
      </rPr>
      <t>东西立面
墙柱-</t>
    </r>
    <r>
      <rPr>
        <sz val="12"/>
        <color rgb="FFFF0000"/>
        <rFont val="宋体"/>
        <charset val="134"/>
      </rPr>
      <t>售楼部连接墙面</t>
    </r>
  </si>
  <si>
    <r>
      <rPr>
        <sz val="12"/>
        <rFont val="宋体"/>
        <charset val="134"/>
      </rPr>
      <t>（0.8+0.8）*（23.2-0.6</t>
    </r>
    <r>
      <rPr>
        <sz val="12"/>
        <color rgb="FFFF0000"/>
        <rFont val="宋体"/>
        <charset val="134"/>
      </rPr>
      <t>-0.15</t>
    </r>
    <r>
      <rPr>
        <sz val="12"/>
        <rFont val="宋体"/>
        <charset val="134"/>
      </rPr>
      <t>+0.15）*2</t>
    </r>
    <r>
      <rPr>
        <sz val="12"/>
        <color rgb="FFFF0000"/>
        <rFont val="宋体"/>
        <charset val="134"/>
      </rPr>
      <t>-0.8*5.7</t>
    </r>
  </si>
  <si>
    <t>80厚EPS保温合计</t>
  </si>
  <si>
    <t>850*180线条合计</t>
  </si>
  <si>
    <t>2#楼外墙漆</t>
  </si>
  <si>
    <t>南1-3轴、南37-35轴
窗间墙</t>
  </si>
  <si>
    <r>
      <rPr>
        <sz val="12"/>
        <rFont val="宋体"/>
        <charset val="134"/>
      </rPr>
      <t>3.464*（</t>
    </r>
    <r>
      <rPr>
        <sz val="12"/>
        <color rgb="FFFF0000"/>
        <rFont val="宋体"/>
        <charset val="134"/>
      </rPr>
      <t>0.894</t>
    </r>
    <r>
      <rPr>
        <sz val="12"/>
        <rFont val="宋体"/>
        <charset val="134"/>
      </rPr>
      <t>+1.584*7）*2</t>
    </r>
  </si>
  <si>
    <t>南1-3轴、南37-35轴
窗竖向侧壁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</si>
  <si>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*（1.7*2*8）*2</t>
    </r>
  </si>
  <si>
    <t>0.396*（23.2-0.6+0.15）*2</t>
  </si>
  <si>
    <t>南3-11轴、南35-27轴
阳台两侧墙面</t>
  </si>
  <si>
    <t>（0.22+1.3）*2*（2.9+0.25+0.15）*2</t>
  </si>
  <si>
    <t>（0.22+1.3）*2*（23.2-0.6-2.9-0.25）*2</t>
  </si>
  <si>
    <t>南3-11轴、南35-27轴
阳台沿板正面</t>
  </si>
  <si>
    <t>（13.0）*（0.392+1.25）*2</t>
  </si>
  <si>
    <t>（13.0）*（0.73+0.98*5+1.58）*2</t>
  </si>
  <si>
    <r>
      <rPr>
        <sz val="12"/>
        <rFont val="宋体"/>
        <charset val="134"/>
      </rPr>
      <t>南3-11轴、南35-27轴
阳台沿板</t>
    </r>
    <r>
      <rPr>
        <sz val="12"/>
        <color rgb="FFFF0000"/>
        <rFont val="宋体"/>
        <charset val="134"/>
      </rPr>
      <t>两侧面</t>
    </r>
  </si>
  <si>
    <t>（1.2+1.2）*（0.205+1.05）*2</t>
  </si>
  <si>
    <t>（1.2+1.2）*（0.545+0.71*5+1.31）*2</t>
  </si>
  <si>
    <t>南3-11轴、南35-27轴
阳台侧竖向侧壁</t>
  </si>
  <si>
    <r>
      <rPr>
        <sz val="12"/>
        <color rgb="FFFF0000"/>
        <rFont val="宋体"/>
        <charset val="134"/>
      </rPr>
      <t>0.033</t>
    </r>
    <r>
      <rPr>
        <sz val="12"/>
        <rFont val="宋体"/>
        <charset val="134"/>
      </rPr>
      <t>*2*（2.2*6+1.9*2）*2*2</t>
    </r>
  </si>
  <si>
    <t>南3-11轴、南35-27轴
阳台竖向侧壁</t>
  </si>
  <si>
    <t>0.2*2*（2.2*6+1.9*2）*2</t>
  </si>
  <si>
    <t>南3-11轴、南35-27轴
阳台中间隔板</t>
  </si>
  <si>
    <t>（0.1+0.2+0.1）*（2.2*6+1.9*2）*2</t>
  </si>
  <si>
    <r>
      <rPr>
        <sz val="12"/>
        <rFont val="宋体"/>
        <charset val="134"/>
      </rPr>
      <t>（2.1+2.1）*（</t>
    </r>
    <r>
      <rPr>
        <sz val="12"/>
        <color rgb="FFFF0000"/>
        <rFont val="宋体"/>
        <charset val="134"/>
      </rPr>
      <t>0.894</t>
    </r>
    <r>
      <rPr>
        <sz val="12"/>
        <rFont val="宋体"/>
        <charset val="134"/>
      </rPr>
      <t>+1.584*7+0.806）*2</t>
    </r>
  </si>
  <si>
    <t>南11-15轴、南27-23轴
窗竖向侧壁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</si>
  <si>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*（1.7*2*8*2）*2</t>
    </r>
  </si>
  <si>
    <t>（0.1+1.2+0.1）*（23.2-0.12+0.15）*2</t>
  </si>
  <si>
    <t>南11-15轴、南27-23轴
连系梁四周</t>
  </si>
  <si>
    <r>
      <rPr>
        <sz val="12"/>
        <rFont val="宋体"/>
        <charset val="134"/>
      </rPr>
      <t>5.6*3.261*2</t>
    </r>
    <r>
      <rPr>
        <sz val="12"/>
        <color rgb="FFFF0000"/>
        <rFont val="宋体"/>
        <charset val="134"/>
      </rPr>
      <t>-0.492*2*2</t>
    </r>
  </si>
  <si>
    <r>
      <rPr>
        <sz val="12"/>
        <rFont val="宋体"/>
        <charset val="134"/>
      </rPr>
      <t>5.6*2.86*2</t>
    </r>
    <r>
      <rPr>
        <sz val="12"/>
        <color rgb="FFFF0000"/>
        <rFont val="宋体"/>
        <charset val="134"/>
      </rPr>
      <t>-0.291*2*2</t>
    </r>
  </si>
  <si>
    <t>南11-15轴、南27-23轴
顶棚</t>
  </si>
  <si>
    <t>5.6*1.62*2</t>
  </si>
  <si>
    <t>南15-23轴
阳台两侧墙面</t>
  </si>
  <si>
    <t>（0.22+1.3）*2*（2.9+0.25+0.15）*1</t>
  </si>
  <si>
    <t>（0.22+1.3）*2*（23.2-0.6-2.9-0.25）*1</t>
  </si>
  <si>
    <t>南15-23轴
阳台沿板正面+侧面</t>
  </si>
  <si>
    <t>（13.0）*（0.392+1.25）*1</t>
  </si>
  <si>
    <t>（13.0）*（0.73+0.98*5+1.58）*1</t>
  </si>
  <si>
    <r>
      <rPr>
        <sz val="12"/>
        <rFont val="宋体"/>
        <charset val="134"/>
      </rPr>
      <t>南15-23轴
阳台沿板</t>
    </r>
    <r>
      <rPr>
        <sz val="12"/>
        <color rgb="FFFF0000"/>
        <rFont val="宋体"/>
        <charset val="134"/>
      </rPr>
      <t>两侧面</t>
    </r>
  </si>
  <si>
    <t>（1.2+1.2）*（0.205+1.05）*1</t>
  </si>
  <si>
    <t>（1.2+1.2）*（0.545+0.71*5+1.31）*1</t>
  </si>
  <si>
    <t>南15-23轴
阳台侧竖向侧壁</t>
  </si>
  <si>
    <r>
      <rPr>
        <sz val="12"/>
        <color rgb="FFFF0000"/>
        <rFont val="宋体"/>
        <charset val="134"/>
      </rPr>
      <t>0.033</t>
    </r>
    <r>
      <rPr>
        <sz val="12"/>
        <rFont val="宋体"/>
        <charset val="134"/>
      </rPr>
      <t>*2*（2.2*6+1.9*2）*2*1</t>
    </r>
  </si>
  <si>
    <t>南15-23轴
阳台竖向侧壁</t>
  </si>
  <si>
    <t>0.2*2*（2.2*6+1.9*2）*1</t>
  </si>
  <si>
    <t>南15-23轴
阳台中间隔板</t>
  </si>
  <si>
    <t>（0.1+0.2+0.1）*（2.2*6+1.9*2）*1</t>
  </si>
  <si>
    <t>北2-3轴、北36-35轴
墙面1</t>
  </si>
  <si>
    <t>0.88*（23.2-0.6+0.15）*2</t>
  </si>
  <si>
    <t>1.5*（1.26+2.018*7）*2</t>
  </si>
  <si>
    <t>北2-3轴、北36-35轴
窗竖向侧壁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</si>
  <si>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*（1.4*2）*8*2</t>
    </r>
  </si>
  <si>
    <t>北2-3轴、北36-35轴
墙面2</t>
  </si>
  <si>
    <t>0.88*（2.9+0.25+0.15）*2</t>
  </si>
  <si>
    <t>0.88*（23.2-0.6-2.9-0.25）*2</t>
  </si>
  <si>
    <t>北3-4轴、北35-34轴
内凹墙面</t>
  </si>
  <si>
    <t>5.19*（23.2-0.12+0.15）*2</t>
  </si>
  <si>
    <t>北3-4轴、北35-34轴
内凹窗口扣减</t>
  </si>
  <si>
    <t>（-1）*（1.6*1.4）*8*2</t>
  </si>
  <si>
    <t>北3-4轴、北35-34轴
内凹窗口侧壁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</si>
  <si>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*（1.6*2+1.4*2）*8*2</t>
    </r>
  </si>
  <si>
    <t>北3-4轴、北35-34轴
内凹连系梁</t>
  </si>
  <si>
    <t>2.79*（3.262）*2</t>
  </si>
  <si>
    <t>北3-4轴、北35-34轴
内凹连系梁截面扣减</t>
  </si>
  <si>
    <t>（-1）*2*（0.543）*2</t>
  </si>
  <si>
    <t>2.79*（2.22*5+3.025）*2</t>
  </si>
  <si>
    <t>（-1）*2*（0.273*5+0.437）*2</t>
  </si>
  <si>
    <r>
      <rPr>
        <sz val="12"/>
        <rFont val="宋体"/>
        <charset val="134"/>
      </rPr>
      <t>北4-6轴、北34-32轴
墙面</t>
    </r>
    <r>
      <rPr>
        <sz val="12"/>
        <color rgb="FFFF0000"/>
        <rFont val="宋体"/>
        <charset val="134"/>
      </rPr>
      <t>-门厅侧墙墙厚截面</t>
    </r>
  </si>
  <si>
    <r>
      <rPr>
        <sz val="12"/>
        <rFont val="宋体"/>
        <charset val="134"/>
      </rPr>
      <t>（0.63+0.37）*（23.2-0.6+0.15）*2</t>
    </r>
    <r>
      <rPr>
        <sz val="12"/>
        <color rgb="FFFF0000"/>
        <rFont val="宋体"/>
        <charset val="134"/>
      </rPr>
      <t>-0.18*5.5*2</t>
    </r>
  </si>
  <si>
    <t>0.9*（1.26+2.457+2.018*5+2.22）*2</t>
  </si>
  <si>
    <t>北4-6轴、北34-32轴
窗竖向侧壁</t>
  </si>
  <si>
    <r>
      <rPr>
        <sz val="12"/>
        <rFont val="宋体"/>
        <charset val="134"/>
      </rPr>
      <t>4.66*（23.2-0.6-</t>
    </r>
    <r>
      <rPr>
        <sz val="12"/>
        <color rgb="FFFF0000"/>
        <rFont val="宋体"/>
        <charset val="134"/>
      </rPr>
      <t>3.6-0.2</t>
    </r>
    <r>
      <rPr>
        <sz val="12"/>
        <rFont val="宋体"/>
        <charset val="134"/>
      </rPr>
      <t>）*2</t>
    </r>
  </si>
  <si>
    <t>北6-8轴、北32-30轴
窗口扣减</t>
  </si>
  <si>
    <r>
      <rPr>
        <sz val="12"/>
        <rFont val="宋体"/>
        <charset val="134"/>
      </rPr>
      <t>（-1）*（1.0*1.4）*</t>
    </r>
    <r>
      <rPr>
        <sz val="12"/>
        <color rgb="FFFF0000"/>
        <rFont val="宋体"/>
        <charset val="134"/>
      </rPr>
      <t>7</t>
    </r>
    <r>
      <rPr>
        <sz val="12"/>
        <rFont val="宋体"/>
        <charset val="134"/>
      </rPr>
      <t>*2</t>
    </r>
  </si>
  <si>
    <t>北6-8轴、北32-30轴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</si>
  <si>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*（1.0*2+1.4*2）*7*2</t>
    </r>
  </si>
  <si>
    <t>北6-8轴、北32-30轴
门厅两侧</t>
  </si>
  <si>
    <t>（2.62+2.62）*（4.1-0.4+0.15）*2</t>
  </si>
  <si>
    <t>北6-8轴、北32-30轴
门厅正面</t>
  </si>
  <si>
    <t>（4.7*2.8-（3.1*2.3+1.1*2.0））*2</t>
  </si>
  <si>
    <r>
      <rPr>
        <sz val="12"/>
        <rFont val="宋体"/>
        <charset val="134"/>
      </rPr>
      <t>北8-10轴、北30-28轴
墙面</t>
    </r>
    <r>
      <rPr>
        <sz val="12"/>
        <color rgb="FFFF0000"/>
        <rFont val="宋体"/>
        <charset val="134"/>
      </rPr>
      <t>-门厅侧墙墙厚截面</t>
    </r>
  </si>
  <si>
    <r>
      <rPr>
        <sz val="12"/>
        <color rgb="FFFF0000"/>
        <rFont val="宋体"/>
        <charset val="134"/>
      </rPr>
      <t>（1.9）</t>
    </r>
    <r>
      <rPr>
        <sz val="12"/>
        <rFont val="宋体"/>
        <charset val="134"/>
      </rPr>
      <t>*（23.2-0.6</t>
    </r>
    <r>
      <rPr>
        <sz val="12"/>
        <color rgb="FFFF0000"/>
        <rFont val="宋体"/>
        <charset val="134"/>
      </rPr>
      <t>-3.6-0.2</t>
    </r>
    <r>
      <rPr>
        <sz val="12"/>
        <rFont val="宋体"/>
        <charset val="134"/>
      </rPr>
      <t>）*2-</t>
    </r>
    <r>
      <rPr>
        <sz val="12"/>
        <color rgb="FFFF0000"/>
        <rFont val="宋体"/>
        <charset val="134"/>
      </rPr>
      <t>0.18*5.5*2</t>
    </r>
  </si>
  <si>
    <t>北8-10轴、北30-28轴
窗口扣减</t>
  </si>
  <si>
    <t>（-1）*（0.9*1.4）*7*2</t>
  </si>
  <si>
    <t>北8-10轴、北30-28轴
窗口侧壁</t>
  </si>
  <si>
    <t>0.12*（0.9*2+1.4*2）*7*2</t>
  </si>
  <si>
    <t>2.789*（5.8+0.1+0.15）*2</t>
  </si>
  <si>
    <t>北10-11轴、北28-27轴
窗口扣减</t>
  </si>
  <si>
    <t>（-1）*（1.5*1.4）*2*2</t>
  </si>
  <si>
    <t>北10-11轴、北28-27轴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</si>
  <si>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*（1.5*2+1.4*2）*2*2</t>
    </r>
  </si>
  <si>
    <t>北10-11轴、北28-27轴
内凹墙面</t>
  </si>
  <si>
    <t>5.19*（23.2-0.12-5.8）*2</t>
  </si>
  <si>
    <t>北10-11轴、北28-27轴
内凹窗口扣减</t>
  </si>
  <si>
    <t>（-1）*（1.6*1.4）*6*2</t>
  </si>
  <si>
    <t>北10-11轴、北28-27轴
内凹窗口侧壁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</si>
  <si>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*（1.6*2+1.4*2）*6*2</t>
    </r>
  </si>
  <si>
    <t>北10-11轴、北28-27轴
内凹连系梁</t>
  </si>
  <si>
    <t>2.79*（2.22*4+3.025）*2</t>
  </si>
  <si>
    <t>北10-11轴、北28-27轴
内凹连系梁截面扣减</t>
  </si>
  <si>
    <t>（-1）*2*（0.273*4+0.437）*2</t>
  </si>
  <si>
    <t>北11-12轴、北27-26轴
墙面1</t>
  </si>
  <si>
    <t>1.5*（1.26+2.457+2.018*5+2.22）*2</t>
  </si>
  <si>
    <t>北11-12轴、北27-26轴
窗竖向侧壁</t>
  </si>
  <si>
    <t>0.12*（1.4*2）*8*2</t>
  </si>
  <si>
    <t>北11-12轴、北27-26轴
墙面2</t>
  </si>
  <si>
    <t>16.275*（23.2-0.12+0.15）*2</t>
  </si>
  <si>
    <t>北12-14轴、北26-24轴
采光井窗口扣减</t>
  </si>
  <si>
    <t>（-1）*（0.6*1.4*2）*8*2</t>
  </si>
  <si>
    <t>北12-14轴、北26-24轴
采光井窗口侧壁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</si>
  <si>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*（0.6*2+1.4*2）*2*8*2</t>
    </r>
  </si>
  <si>
    <t>北12-14轴、北26-24轴
采光井连系梁</t>
  </si>
  <si>
    <t>1.04*（0.7+2.1+0.7）*7*2</t>
  </si>
  <si>
    <t>北12-14轴、北26-24轴
采光井连系梁截面扣减</t>
  </si>
  <si>
    <t>（-1）*（0.1*2.1+0.6*0.2）*2*7*2</t>
  </si>
  <si>
    <t>北12-14轴、北26-24轴
采光井顶棚</t>
  </si>
  <si>
    <r>
      <rPr>
        <sz val="12"/>
        <color rgb="FFFF0000"/>
        <rFont val="宋体"/>
        <charset val="134"/>
      </rPr>
      <t>6.42</t>
    </r>
    <r>
      <rPr>
        <sz val="12"/>
        <rFont val="宋体"/>
        <charset val="134"/>
      </rPr>
      <t>*1.04*2</t>
    </r>
  </si>
  <si>
    <t>北14-15轴、北24-23轴
墙面1</t>
  </si>
  <si>
    <t>北14-15轴、北24-23轴
窗竖向侧壁</t>
  </si>
  <si>
    <t>北14-15轴、北24-23轴
墙面2</t>
  </si>
  <si>
    <t>北15-16轴、北23-22轴
内凹墙面</t>
  </si>
  <si>
    <t>北15-16轴、北23-22轴
内凹窗口扣减</t>
  </si>
  <si>
    <t>北15-16轴、北23-22轴
内凹窗口侧壁</t>
  </si>
  <si>
    <t>0.12*（1.6*2+1.4*2）*8*2</t>
  </si>
  <si>
    <t>北15-16轴、北23-22轴
内凹连系梁</t>
  </si>
  <si>
    <t>北15-16轴、北23-22轴
内凹连系梁截面扣减</t>
  </si>
  <si>
    <r>
      <rPr>
        <sz val="12"/>
        <rFont val="宋体"/>
        <charset val="134"/>
      </rPr>
      <t>北16-18轴、北22-20轴
墙面</t>
    </r>
    <r>
      <rPr>
        <sz val="12"/>
        <color rgb="FFFF0000"/>
        <rFont val="宋体"/>
        <charset val="134"/>
      </rPr>
      <t>-门厅侧墙墙厚截面</t>
    </r>
  </si>
  <si>
    <t>北16-18轴、北22-20轴
窗竖向侧壁</t>
  </si>
  <si>
    <r>
      <rPr>
        <sz val="12"/>
        <rFont val="宋体"/>
        <charset val="134"/>
      </rPr>
      <t>4.62*（23.2-0.6</t>
    </r>
    <r>
      <rPr>
        <sz val="12"/>
        <color rgb="FFFF0000"/>
        <rFont val="宋体"/>
        <charset val="134"/>
      </rPr>
      <t>-3.6-0.2</t>
    </r>
    <r>
      <rPr>
        <sz val="12"/>
        <rFont val="宋体"/>
        <charset val="134"/>
      </rPr>
      <t>）*1</t>
    </r>
  </si>
  <si>
    <t>北18-20轴
窗口扣减</t>
  </si>
  <si>
    <t>（-1）*（1.0*1.4）*7*1</t>
  </si>
  <si>
    <t>北18-20轴
窗口侧壁</t>
  </si>
  <si>
    <t>0.12*（1.0*2+1.4*2）*7*1</t>
  </si>
  <si>
    <t>北18-20轴
门厅两侧</t>
  </si>
  <si>
    <t>（2.62+2.62）*（4.1-0.4+0.15）*1</t>
  </si>
  <si>
    <t>北18-20轴
门厅正面</t>
  </si>
  <si>
    <t>（4.7*2.8-（3.1*2.3+1.1*2.0））*1</t>
  </si>
  <si>
    <r>
      <rPr>
        <sz val="12"/>
        <rFont val="宋体"/>
        <charset val="134"/>
      </rPr>
      <t>东西D-J轴
墙面</t>
    </r>
    <r>
      <rPr>
        <sz val="12"/>
        <color rgb="FFFF0000"/>
        <rFont val="宋体"/>
        <charset val="134"/>
      </rPr>
      <t>-售楼部连接墙面</t>
    </r>
  </si>
  <si>
    <r>
      <rPr>
        <sz val="12"/>
        <rFont val="宋体"/>
        <charset val="134"/>
      </rPr>
      <t>12.637*（2.9+0.15）*2-</t>
    </r>
    <r>
      <rPr>
        <sz val="12"/>
        <color rgb="FFFF0000"/>
        <rFont val="宋体"/>
        <charset val="134"/>
      </rPr>
      <t>5.2*5.7</t>
    </r>
  </si>
  <si>
    <t>东西D-J轴
窗口扣减</t>
  </si>
  <si>
    <t>（-1）*（0.6*1.4）*2*2</t>
  </si>
  <si>
    <t>东西D-J轴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</si>
  <si>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*（0.6*2+1.4*2）*2*2</t>
    </r>
  </si>
  <si>
    <t>东西D-J轴
墙面</t>
  </si>
  <si>
    <t>12.637*（23.2-0.6-2.9）*2</t>
  </si>
  <si>
    <t>（-1）*（0.6*1.4）*6*2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</si>
  <si>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*（0.6*2+1.4*2）*6*2</t>
    </r>
  </si>
  <si>
    <t>东西J-K轴
墙面</t>
  </si>
  <si>
    <t>1.08*（23.2-0.6+0.15）*2</t>
  </si>
  <si>
    <t>屋檐
四周</t>
  </si>
  <si>
    <t>1.185*（155.79）*1</t>
  </si>
  <si>
    <t>屋帽
四周</t>
  </si>
  <si>
    <t>10.4*（25.3-24.23）*3</t>
  </si>
  <si>
    <t>2#楼雨水管外墙漆</t>
  </si>
  <si>
    <t>北4轴、北12轴
北24轴、北34轴
墙面雨水管</t>
  </si>
  <si>
    <t>3.14*0.11*（2.9+0.25+0.15）*4</t>
  </si>
  <si>
    <t>3.14*0.11*（23.2-0.12-2.9-0.25）*4</t>
  </si>
  <si>
    <t>10#楼保温</t>
  </si>
  <si>
    <t>南1轴、南35轴
阳台外墙柱</t>
  </si>
  <si>
    <t>0.98*（0.15+5.8+0.25）*2</t>
  </si>
  <si>
    <t>0.98*（34.8-0.6-0.15-5.8-0.4）*2</t>
  </si>
  <si>
    <t>南1-5轴、南35-31轴
阳台外沿板贯通</t>
  </si>
  <si>
    <t>6.92*（0.25+0.7*9）*2</t>
  </si>
  <si>
    <t>南1-5轴、南35-31轴
阳台外沿板线条贯通</t>
  </si>
  <si>
    <t>6.92*2</t>
  </si>
  <si>
    <t>南1-5轴、南35-31轴
阳台外墙面</t>
  </si>
  <si>
    <t>0.98*（2.2*10+1.9*2）*2</t>
  </si>
  <si>
    <t>南5轴、南31轴
采光井内墙面</t>
  </si>
  <si>
    <t>（0.28+12.68）*（34.8-0.12+0.15）*2</t>
  </si>
  <si>
    <t>南5轴、南31轴
采光井内阳台外沿板</t>
  </si>
  <si>
    <t>1.6*（0.25+0.7*9+1.0*2）*2</t>
  </si>
  <si>
    <t>南5轴、南31轴
采光井内窗口扣减</t>
  </si>
  <si>
    <t>（-1）*（0.6*1.4*12*2+0.9*2.3*10+0.9*1.9*2）*2</t>
  </si>
  <si>
    <t>南5轴、南31轴
采光井内连系梁1截面扣减</t>
  </si>
  <si>
    <t>（-1）*（0.196*9+0.429+0.274）*2*2</t>
  </si>
  <si>
    <t>南5轴、南31轴
采光井内连系梁2截面扣减</t>
  </si>
  <si>
    <t>（-1）*2*（0.1*1.2+0.2*0.4+0.2*0.3）*11*2</t>
  </si>
  <si>
    <t>2-3层</t>
  </si>
  <si>
    <t>南5-11轴、南31-25轴
阳台两侧墙柱</t>
  </si>
  <si>
    <t>（0.98+0.98）*（5.8+0.25-4.0）*2</t>
  </si>
  <si>
    <t>（0.98+0.98）*（34.8-0.6-0.15-5.8-0.4）*2</t>
  </si>
  <si>
    <t>南5-11轴、南31-25轴
阳台正面外沿板</t>
  </si>
  <si>
    <t>4.8*（0.7*8）*2</t>
  </si>
  <si>
    <t>南5-11轴、南31-25轴
阳台正面外沿板线条</t>
  </si>
  <si>
    <t>4.8*2</t>
  </si>
  <si>
    <t>南11轴、南25轴
侧墙面</t>
  </si>
  <si>
    <r>
      <rPr>
        <sz val="12"/>
        <rFont val="宋体"/>
        <charset val="134"/>
      </rPr>
      <t>（</t>
    </r>
    <r>
      <rPr>
        <sz val="12"/>
        <color rgb="FFFF0000"/>
        <rFont val="宋体"/>
        <charset val="134"/>
      </rPr>
      <t>0.20</t>
    </r>
    <r>
      <rPr>
        <sz val="12"/>
        <rFont val="宋体"/>
        <charset val="134"/>
      </rPr>
      <t>+4.18）*（34.8-0.6+0.15）*2</t>
    </r>
  </si>
  <si>
    <t>南11轴、南25轴
侧墙面阳台外沿板</t>
  </si>
  <si>
    <r>
      <rPr>
        <sz val="12"/>
        <rFont val="宋体"/>
        <charset val="134"/>
      </rPr>
      <t>1.3*（3.15+0.7*9+</t>
    </r>
    <r>
      <rPr>
        <sz val="12"/>
        <color rgb="FFFF0000"/>
        <rFont val="宋体"/>
        <charset val="134"/>
      </rPr>
      <t>0.85</t>
    </r>
    <r>
      <rPr>
        <sz val="12"/>
        <rFont val="宋体"/>
        <charset val="134"/>
      </rPr>
      <t>*2）*2</t>
    </r>
  </si>
  <si>
    <t>南11轴、南25轴
侧墙面凹槽</t>
  </si>
  <si>
    <t>2.34*（34.8-0.6+0.15）*2</t>
  </si>
  <si>
    <t>南11轴、南25轴
侧墙面凹槽窗口扣减</t>
  </si>
  <si>
    <t>（-1）*（1.2*1.4*12）*2</t>
  </si>
  <si>
    <t>南11轴、南25轴
侧墙面凹槽空调板截面扣减</t>
  </si>
  <si>
    <t>（-1）*（0.1*2.88*11）*2</t>
  </si>
  <si>
    <t>南11轴、南25轴
侧墙面连系梁截面扣减</t>
  </si>
  <si>
    <t>（-1）*（0.235+0.377）*2</t>
  </si>
  <si>
    <t>南11-14轴、南25-22轴
墙面</t>
  </si>
  <si>
    <r>
      <rPr>
        <sz val="12"/>
        <color rgb="FFFF0000"/>
        <rFont val="宋体"/>
        <charset val="134"/>
      </rPr>
      <t>4.34</t>
    </r>
    <r>
      <rPr>
        <sz val="12"/>
        <rFont val="宋体"/>
        <charset val="134"/>
      </rPr>
      <t>*（34.8+0.15）*2</t>
    </r>
  </si>
  <si>
    <t>南11-14轴、南25-22轴
墙面窗口扣减</t>
  </si>
  <si>
    <t>（-1）*（1.6*1.7*12+1.45*1.7*12）*2</t>
  </si>
  <si>
    <t>南11-14轴、南25-22轴
墙面线条</t>
  </si>
  <si>
    <r>
      <rPr>
        <sz val="12"/>
        <rFont val="宋体"/>
        <charset val="134"/>
      </rPr>
      <t>（</t>
    </r>
    <r>
      <rPr>
        <sz val="12"/>
        <color rgb="FFFF0000"/>
        <rFont val="宋体"/>
        <charset val="134"/>
      </rPr>
      <t>4.42*0.4-0.1*0.62</t>
    </r>
    <r>
      <rPr>
        <sz val="12"/>
        <rFont val="宋体"/>
        <charset val="134"/>
      </rPr>
      <t>）*11*2</t>
    </r>
  </si>
  <si>
    <t>南11-14轴、南25-22轴
连系梁线条</t>
  </si>
  <si>
    <t>3.64*2</t>
  </si>
  <si>
    <t>南14轴、南22轴
阳台侧面外沿板</t>
  </si>
  <si>
    <t>1.52*（0.25+0.7*9+1.0*2）*2</t>
  </si>
  <si>
    <t>南14轴、南22轴
阳台侧面墙面</t>
  </si>
  <si>
    <t>0.20*（34.8-0.6+0.15）*2</t>
  </si>
  <si>
    <t>南14轴、南22轴
阳台外墙柱</t>
  </si>
  <si>
    <t>南14-18轴、南22-18轴
阳台外沿板贯通</t>
  </si>
  <si>
    <t>6.1*（0.25+0.7*9）*2</t>
  </si>
  <si>
    <t>南14-18轴、南22-18轴
阳台外沿板贯通线条</t>
  </si>
  <si>
    <t>6.1*2</t>
  </si>
  <si>
    <t>南14-18轴、南22-18轴
阳台外墙面</t>
  </si>
  <si>
    <t>0.2*（2.2*10+1.9*2）*1</t>
  </si>
  <si>
    <t>北1-2轴、南35-34轴
墙面</t>
  </si>
  <si>
    <r>
      <rPr>
        <sz val="12"/>
        <rFont val="宋体"/>
        <charset val="134"/>
      </rPr>
      <t>2.6*（34.8</t>
    </r>
    <r>
      <rPr>
        <sz val="12"/>
        <color rgb="FFFF0000"/>
        <rFont val="宋体"/>
        <charset val="134"/>
      </rPr>
      <t>-0.6</t>
    </r>
    <r>
      <rPr>
        <sz val="12"/>
        <rFont val="宋体"/>
        <charset val="134"/>
      </rPr>
      <t>+0.15）*2</t>
    </r>
  </si>
  <si>
    <t>北1-2轴、南35-34轴
墙面窗口扣减</t>
  </si>
  <si>
    <t>北1-2轴、南35-34轴
墙面线条</t>
  </si>
  <si>
    <t>2.6*0.6*11*2</t>
  </si>
  <si>
    <t>北2轴、北34轴
阳台侧面墙面</t>
  </si>
  <si>
    <t>（1.12+0.20）*（34.8-0.6-0.15*2+0.15）*2</t>
  </si>
  <si>
    <t>北2轴、北34轴
阳台侧面外沿板</t>
  </si>
  <si>
    <t>1.3*（0.25+0.7*9）*2</t>
  </si>
  <si>
    <t>北2轴、北34轴
阳台侧面外沿板线条</t>
  </si>
  <si>
    <t>1.3*2</t>
  </si>
  <si>
    <t>北2轴、北34轴
阳台外墙柱</t>
  </si>
  <si>
    <t>北2-10轴、北34-26轴
阳台外沿板贯通</t>
  </si>
  <si>
    <t>7.72*（0.25+0.7*9）*2</t>
  </si>
  <si>
    <t>北2-10轴、北34-26轴
阳台外沿板贯通线条</t>
  </si>
  <si>
    <t>7.72*2</t>
  </si>
  <si>
    <t>北8轴、北28轴
采光井阳台侧面外沿板</t>
  </si>
  <si>
    <t>1.3*（0.25+0.7*11）*2</t>
  </si>
  <si>
    <r>
      <rPr>
        <sz val="12"/>
        <rFont val="宋体"/>
        <charset val="134"/>
      </rPr>
      <t>北8-10轴、北28-26轴
采光井内墙面</t>
    </r>
    <r>
      <rPr>
        <sz val="12"/>
        <color rgb="FFFF0000"/>
        <rFont val="宋体"/>
        <charset val="134"/>
      </rPr>
      <t>-风井</t>
    </r>
  </si>
  <si>
    <r>
      <rPr>
        <sz val="12"/>
        <rFont val="宋体"/>
        <charset val="134"/>
      </rPr>
      <t>6.96*（34.8-0.12+0.15）*2</t>
    </r>
    <r>
      <rPr>
        <sz val="12"/>
        <color rgb="FFFF0000"/>
        <rFont val="宋体"/>
        <charset val="134"/>
      </rPr>
      <t>-2.4*0.95*2</t>
    </r>
  </si>
  <si>
    <t>北8-10轴、北28-26轴
采光井内窗口扣减</t>
  </si>
  <si>
    <t>（-1）*（1.5*2.1*12）*2</t>
  </si>
  <si>
    <t>北8-10轴、北28-26轴
采光井空调板截面扣减</t>
  </si>
  <si>
    <r>
      <rPr>
        <sz val="12"/>
        <rFont val="宋体"/>
        <charset val="134"/>
      </rPr>
      <t>（-1）*（4.17*0.1*12+0.2*0.6*12</t>
    </r>
    <r>
      <rPr>
        <sz val="12"/>
        <color rgb="FFFF0000"/>
        <rFont val="宋体"/>
        <charset val="134"/>
      </rPr>
      <t>*2</t>
    </r>
    <r>
      <rPr>
        <sz val="12"/>
        <rFont val="宋体"/>
        <charset val="134"/>
      </rPr>
      <t>）*2</t>
    </r>
  </si>
  <si>
    <t>北8-10轴、北28-26轴
采光井连系梁截面扣减</t>
  </si>
  <si>
    <t>（-1）*（0.196*10+0.429+0.274）*2</t>
  </si>
  <si>
    <t>北10-13轴、北26-23轴
墙面</t>
  </si>
  <si>
    <r>
      <rPr>
        <sz val="12"/>
        <rFont val="宋体"/>
        <charset val="134"/>
      </rPr>
      <t>5.45*（38.2-0.25</t>
    </r>
    <r>
      <rPr>
        <sz val="12"/>
        <color rgb="FFFF0000"/>
        <rFont val="宋体"/>
        <charset val="134"/>
      </rPr>
      <t>-0.1</t>
    </r>
    <r>
      <rPr>
        <sz val="12"/>
        <rFont val="宋体"/>
        <charset val="134"/>
      </rPr>
      <t>-0.15*2+0.15）*2</t>
    </r>
  </si>
  <si>
    <t>北10-13轴、北26-23轴
墙面窗口扣减</t>
  </si>
  <si>
    <t>（-1）*（1.2*1.4*12+1.3*2.1）*2</t>
  </si>
  <si>
    <t>北13-14轴、北23-22轴
墙面</t>
  </si>
  <si>
    <r>
      <rPr>
        <sz val="12"/>
        <color rgb="FFFF0000"/>
        <rFont val="宋体"/>
        <charset val="134"/>
      </rPr>
      <t>3.64</t>
    </r>
    <r>
      <rPr>
        <sz val="12"/>
        <rFont val="宋体"/>
        <charset val="134"/>
      </rPr>
      <t>*（34.8</t>
    </r>
    <r>
      <rPr>
        <sz val="12"/>
        <color rgb="FFFF0000"/>
        <rFont val="宋体"/>
        <charset val="134"/>
      </rPr>
      <t>-0.12</t>
    </r>
    <r>
      <rPr>
        <sz val="12"/>
        <rFont val="宋体"/>
        <charset val="134"/>
      </rPr>
      <t>+0.15）*2</t>
    </r>
  </si>
  <si>
    <t>北13-14轴、北23-22轴
窗口扣减</t>
  </si>
  <si>
    <t>（-1）*（0.9*1.4*12）*2</t>
  </si>
  <si>
    <t>北13-14轴、北23-22轴
空调板截面扣减</t>
  </si>
  <si>
    <t>（-1）*（2.78*0.1*12+0.2*0.6*12*2）*2</t>
  </si>
  <si>
    <t>北13-14轴、北23-22轴
连系梁截面扣减</t>
  </si>
  <si>
    <t>北14轴、北22轴
阳台侧面外沿板</t>
  </si>
  <si>
    <r>
      <rPr>
        <sz val="12"/>
        <rFont val="宋体"/>
        <charset val="134"/>
      </rPr>
      <t>1.22*（0.25+0.7</t>
    </r>
    <r>
      <rPr>
        <sz val="12"/>
        <color rgb="FFFF0000"/>
        <rFont val="宋体"/>
        <charset val="134"/>
      </rPr>
      <t>*11</t>
    </r>
    <r>
      <rPr>
        <sz val="12"/>
        <rFont val="宋体"/>
        <charset val="134"/>
      </rPr>
      <t>）*2</t>
    </r>
  </si>
  <si>
    <t>北13-18轴、北23-18轴
阳台外沿板贯通</t>
  </si>
  <si>
    <t>8.62*（0.25+0.7*9）*2</t>
  </si>
  <si>
    <t>北13-18轴、北23-18轴
阳台外沿板贯通线条</t>
  </si>
  <si>
    <t>8.62*2</t>
  </si>
  <si>
    <t>北17轴、北19轴
阳台外墙面</t>
  </si>
  <si>
    <t>0.28*（2.2*10+1.9*2）*2</t>
  </si>
  <si>
    <t>北17-18轴、北19-18轴
采光井墙面</t>
  </si>
  <si>
    <r>
      <rPr>
        <sz val="12"/>
        <rFont val="宋体"/>
        <charset val="134"/>
      </rPr>
      <t>4.94*（34.8-</t>
    </r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+0.15）*2</t>
    </r>
  </si>
  <si>
    <t>北17-18轴、北19-18轴
采光井窗口扣减</t>
  </si>
  <si>
    <t>（-1）*（0.5*1.4*12）*2</t>
  </si>
  <si>
    <t>北17-18轴、北19-18轴
采光井连系梁板扣减</t>
  </si>
  <si>
    <r>
      <rPr>
        <sz val="12"/>
        <rFont val="宋体"/>
        <charset val="134"/>
      </rPr>
      <t>（-1）*（0.1</t>
    </r>
    <r>
      <rPr>
        <sz val="12"/>
        <color rgb="FFFF0000"/>
        <rFont val="宋体"/>
        <charset val="134"/>
      </rPr>
      <t>*2.3</t>
    </r>
    <r>
      <rPr>
        <sz val="12"/>
        <rFont val="宋体"/>
        <charset val="134"/>
      </rPr>
      <t>*12+0.2*0.5*12）*2</t>
    </r>
  </si>
  <si>
    <t>北17-18轴、北19-18轴
采光井外侧连系梁扣减</t>
  </si>
  <si>
    <r>
      <rPr>
        <sz val="12"/>
        <rFont val="宋体"/>
        <charset val="134"/>
      </rPr>
      <t>（</t>
    </r>
    <r>
      <rPr>
        <sz val="12"/>
        <color rgb="FFFF0000"/>
        <rFont val="宋体"/>
        <charset val="134"/>
      </rPr>
      <t>0.20</t>
    </r>
    <r>
      <rPr>
        <sz val="12"/>
        <rFont val="宋体"/>
        <charset val="134"/>
      </rPr>
      <t>+8.58）*（34.8-0.6-0.15+0.15）*1</t>
    </r>
  </si>
  <si>
    <t>东立面
墙面造型板</t>
  </si>
  <si>
    <t>（0.8+0.8）*（34.8-0.6-0.15+0.15）*1</t>
  </si>
  <si>
    <t>东立面
阳台侧面外沿板</t>
  </si>
  <si>
    <t>1.6*（0.25+0.7*9+0.85*2）*1</t>
  </si>
  <si>
    <t>西立面
墙面造型板</t>
  </si>
  <si>
    <t>西立面
阳台侧面外沿板</t>
  </si>
  <si>
    <t>（-1）*（1.5*1.4*12+2.1*1.4*12）*1</t>
  </si>
  <si>
    <t>（5.6+2.9）*（38.2-0.25-0.1-34.8-0.2）*2</t>
  </si>
  <si>
    <t>步梯房东、西单元
门口扣减</t>
  </si>
  <si>
    <t>（-1）*（1.15*2.1）*2</t>
  </si>
  <si>
    <t>7.4*（39.9-0.25-0.1-34.8-0.2）*2</t>
  </si>
  <si>
    <t>电梯房东、西单元
墙面北侧墙</t>
  </si>
  <si>
    <t>2.4*（39.9-0.25-0.1-37.7-0.2）*2</t>
  </si>
  <si>
    <r>
      <rPr>
        <sz val="12"/>
        <rFont val="宋体"/>
        <charset val="134"/>
      </rPr>
      <t>电梯房东、西单元
门口扣减</t>
    </r>
    <r>
      <rPr>
        <sz val="12"/>
        <color rgb="FFFF0000"/>
        <rFont val="宋体"/>
        <charset val="134"/>
      </rPr>
      <t>楼梯平台截面</t>
    </r>
  </si>
  <si>
    <r>
      <rPr>
        <sz val="12"/>
        <rFont val="宋体"/>
        <charset val="134"/>
      </rPr>
      <t>（-1）*（1.2*1.4+1.1*2.1</t>
    </r>
    <r>
      <rPr>
        <sz val="12"/>
        <color rgb="FFFF0000"/>
        <rFont val="宋体"/>
        <charset val="134"/>
      </rPr>
      <t>+0.1*2.55</t>
    </r>
    <r>
      <rPr>
        <sz val="12"/>
        <rFont val="宋体"/>
        <charset val="134"/>
      </rPr>
      <t>）*2</t>
    </r>
  </si>
  <si>
    <t>电井房东、西单元
墙面</t>
  </si>
  <si>
    <t>6.1*（39.9-0.25-0.1-34.8-0.2）*2</t>
  </si>
  <si>
    <r>
      <rPr>
        <sz val="12"/>
        <rFont val="宋体"/>
        <charset val="134"/>
      </rPr>
      <t>电井房东、西单元
门口扣减</t>
    </r>
    <r>
      <rPr>
        <sz val="12"/>
        <color rgb="FFFF0000"/>
        <rFont val="宋体"/>
        <charset val="134"/>
      </rPr>
      <t>和屋檐高差扣减</t>
    </r>
  </si>
  <si>
    <r>
      <rPr>
        <sz val="12"/>
        <rFont val="宋体"/>
        <charset val="134"/>
      </rPr>
      <t>（-1）*（1.0*2.0</t>
    </r>
    <r>
      <rPr>
        <sz val="12"/>
        <color rgb="FFFF0000"/>
        <rFont val="宋体"/>
        <charset val="134"/>
      </rPr>
      <t>+1.15*4.45</t>
    </r>
    <r>
      <rPr>
        <sz val="12"/>
        <rFont val="宋体"/>
        <charset val="134"/>
      </rPr>
      <t>）*2</t>
    </r>
  </si>
  <si>
    <t>水箱间
墙面</t>
  </si>
  <si>
    <r>
      <rPr>
        <sz val="12"/>
        <rFont val="宋体"/>
        <charset val="134"/>
      </rPr>
      <t>（22.6</t>
    </r>
    <r>
      <rPr>
        <sz val="12"/>
        <color rgb="FFFF0000"/>
        <rFont val="宋体"/>
        <charset val="134"/>
      </rPr>
      <t>+0.08*4*0</t>
    </r>
    <r>
      <rPr>
        <sz val="12"/>
        <rFont val="宋体"/>
        <charset val="134"/>
      </rPr>
      <t>）*（39.9-0.25-0.1-34.8-0.2）*1</t>
    </r>
  </si>
  <si>
    <t>水箱间
窗口扣减楼梯平台截面</t>
  </si>
  <si>
    <r>
      <rPr>
        <sz val="12"/>
        <rFont val="宋体"/>
        <charset val="134"/>
      </rPr>
      <t>（-1）*（1.2*2.1+1.2*1.4*4</t>
    </r>
    <r>
      <rPr>
        <sz val="12"/>
        <color rgb="FFFF0000"/>
        <rFont val="宋体"/>
        <charset val="134"/>
      </rPr>
      <t>+0.1*1.6</t>
    </r>
    <r>
      <rPr>
        <sz val="12"/>
        <rFont val="宋体"/>
        <charset val="134"/>
      </rPr>
      <t>）*1</t>
    </r>
  </si>
  <si>
    <t>31.9*（35.95-34.8-0.2）*1</t>
  </si>
  <si>
    <t>400*50线条合计</t>
  </si>
  <si>
    <t>400*50</t>
  </si>
  <si>
    <t>10#楼钢托架</t>
  </si>
  <si>
    <t>南5轴、南31轴
采光井墙面</t>
  </si>
  <si>
    <t>（10.6）/2*（2）*2</t>
  </si>
  <si>
    <t>南5-11轴、南31-25轴
阳台墙柱</t>
  </si>
  <si>
    <t>（0.9+0.9）/2*（2）*2</t>
  </si>
  <si>
    <t>4.1/2*（2）*2</t>
  </si>
  <si>
    <t>北1-2轴、北35-34轴
墙面</t>
  </si>
  <si>
    <t>（1.2）/2*（2）*2</t>
  </si>
  <si>
    <t>北10轴、北26轴
采光井外侧墙面</t>
  </si>
  <si>
    <t>（2.7）/2*（2）*2</t>
  </si>
  <si>
    <t>（6.6）/2*（2）*2</t>
  </si>
  <si>
    <t>北17-18轴、北19-18轴
采光井内侧墙面</t>
  </si>
  <si>
    <t>（2.8）/2*（3）*2</t>
  </si>
  <si>
    <t>采光井没有线条
按照每三层一托
共三拖</t>
  </si>
  <si>
    <t>（8.5）/2*（2）*1</t>
  </si>
  <si>
    <t>10#楼外墙漆</t>
  </si>
  <si>
    <t>南1-5轴、南35-31轴
阳台墙面1</t>
  </si>
  <si>
    <t>0.9*（5.8+0.25+0.15）*2</t>
  </si>
  <si>
    <t>0.9*（34.8-0.6-5.8-0.25）*2</t>
  </si>
  <si>
    <r>
      <rPr>
        <sz val="12"/>
        <rFont val="宋体"/>
        <charset val="134"/>
      </rPr>
      <t xml:space="preserve">南1-5轴、南35-31轴
阳台沿板正面贯通
</t>
    </r>
    <r>
      <rPr>
        <sz val="12"/>
        <color rgb="FFFF0000"/>
        <rFont val="宋体"/>
        <charset val="134"/>
      </rPr>
      <t>阳台墙面处只算正面</t>
    </r>
  </si>
  <si>
    <r>
      <rPr>
        <sz val="12"/>
        <rFont val="宋体"/>
        <charset val="134"/>
      </rPr>
      <t>5.3*（0.47+1.14+1.2）*2</t>
    </r>
    <r>
      <rPr>
        <sz val="12"/>
        <color rgb="FFFF0000"/>
        <rFont val="宋体"/>
        <charset val="134"/>
      </rPr>
      <t>+0.9*（0.7+0.85）*2</t>
    </r>
  </si>
  <si>
    <t>南1-5轴、南35-31轴
阳台沿板正面</t>
  </si>
  <si>
    <t>5.3*（0.68+1.14*8+1.58）*2</t>
  </si>
  <si>
    <t>南1-5轴、南35-31轴
阳台竖向侧壁</t>
  </si>
  <si>
    <t>南1-5轴、南35-31轴
阳台墙面2</t>
  </si>
  <si>
    <t>0.9*（34.8-0.6-5.8-0.25+2.2+2.45）*2</t>
  </si>
  <si>
    <t>南5轴、南31轴
采光井连系梁1四周</t>
  </si>
  <si>
    <t>0.72*（2.12+3.169）*2</t>
  </si>
  <si>
    <t>0.72*（2.12*8+2.866）*2</t>
  </si>
  <si>
    <t>南5轴、南31轴
采光井连系梁2四周</t>
  </si>
  <si>
    <t>0.64*（1.2*1+0.4*2+0.3*2）*11*2</t>
  </si>
  <si>
    <t>南5轴、南31轴
采光井墙面1</t>
  </si>
  <si>
    <r>
      <rPr>
        <sz val="12"/>
        <rFont val="宋体"/>
        <charset val="134"/>
      </rPr>
      <t>（0.2+3.46）*（34.8</t>
    </r>
    <r>
      <rPr>
        <sz val="12"/>
        <color rgb="FFFF0000"/>
        <rFont val="宋体"/>
        <charset val="134"/>
      </rPr>
      <t>-0.12</t>
    </r>
    <r>
      <rPr>
        <sz val="12"/>
        <rFont val="宋体"/>
        <charset val="134"/>
      </rPr>
      <t>+0.15）*2</t>
    </r>
  </si>
  <si>
    <t>南5轴、南31轴
采光井侧阳台沿板</t>
  </si>
  <si>
    <t>1.6*（1.14*9+1.44*2）*2</t>
  </si>
  <si>
    <t>南5轴、南31轴
采光井侧阳台竖向侧壁</t>
  </si>
  <si>
    <r>
      <rPr>
        <sz val="12"/>
        <color rgb="FFFF0000"/>
        <rFont val="宋体"/>
        <charset val="134"/>
      </rPr>
      <t>0.18</t>
    </r>
    <r>
      <rPr>
        <sz val="12"/>
        <rFont val="宋体"/>
        <charset val="134"/>
      </rPr>
      <t>*2*（2.2*10+1.9*2）*2</t>
    </r>
  </si>
  <si>
    <t>南5轴、南31轴
采光井窗口扣减</t>
  </si>
  <si>
    <t>南5轴、南31轴
采光井窗口侧壁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</si>
  <si>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*（0.6*2+1.4*2）*12*2</t>
    </r>
  </si>
  <si>
    <t>（-1）*2*（0.236*9+0.493+0.331）*2</t>
  </si>
  <si>
    <t>（-1）*2*（0.1*1.2+0.2*0.3+0.2*0.3）*11*2</t>
  </si>
  <si>
    <t>南5轴、南31轴
采光井墙面2</t>
  </si>
  <si>
    <t>9.22*（5.8+0.25+0.15）*2</t>
  </si>
  <si>
    <t>（-1）*（0.9*2.3*2+0.6*1.4*2）*2</t>
  </si>
  <si>
    <r>
      <rPr>
        <sz val="12"/>
        <rFont val="宋体"/>
        <charset val="134"/>
      </rPr>
      <t>0.12*（0.6*2+1.4*2）*2*2</t>
    </r>
    <r>
      <rPr>
        <sz val="12"/>
        <color rgb="FFFF0000"/>
        <rFont val="宋体"/>
        <charset val="134"/>
      </rPr>
      <t>+0.08*（0.9*2+2.3*2）*2*2</t>
    </r>
  </si>
  <si>
    <t>9.22*（34.8-0.6-5.8-0.25）*2</t>
  </si>
  <si>
    <t>（-1）*（0.9*2.3*10+0.6*1.4*10）*2</t>
  </si>
  <si>
    <t>0.12*（0.6*2+1.4*2）*10*2+0.08*（0.9*2+2.3*2）*10*2</t>
  </si>
  <si>
    <t>南5轴、南31轴
采光井顶棚</t>
  </si>
  <si>
    <t>0.64*4.62*2</t>
  </si>
  <si>
    <t>（0.9+0.9）*（5.8+0.25-4.0）*2</t>
  </si>
  <si>
    <t>南5-11轴、南31-25轴
阳台沿板正面</t>
  </si>
  <si>
    <r>
      <rPr>
        <sz val="12"/>
        <rFont val="宋体"/>
        <charset val="134"/>
      </rPr>
      <t>4.8*（</t>
    </r>
    <r>
      <rPr>
        <sz val="12"/>
        <color rgb="FFFF0000"/>
        <rFont val="宋体"/>
        <charset val="134"/>
      </rPr>
      <t>1.2</t>
    </r>
    <r>
      <rPr>
        <sz val="12"/>
        <rFont val="宋体"/>
        <charset val="134"/>
      </rPr>
      <t>）*2</t>
    </r>
  </si>
  <si>
    <t>（0.9+0.9）*（34.8-0.6-5.8-0.25）*2</t>
  </si>
  <si>
    <r>
      <rPr>
        <sz val="12"/>
        <rFont val="宋体"/>
        <charset val="134"/>
      </rPr>
      <t>4.8*（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+1.14*8+1.58）*2</t>
    </r>
  </si>
  <si>
    <t>南5-11轴、南31-25轴
阳台竖向侧壁</t>
  </si>
  <si>
    <t>0.18*2*（2.2*9+1.9*2）*2</t>
  </si>
  <si>
    <r>
      <rPr>
        <sz val="12"/>
        <rFont val="宋体"/>
        <charset val="134"/>
      </rPr>
      <t>南11轴、南25轴
侧墙面</t>
    </r>
    <r>
      <rPr>
        <sz val="12"/>
        <color rgb="FFFF0000"/>
        <rFont val="宋体"/>
        <charset val="134"/>
      </rPr>
      <t>-门头侧</t>
    </r>
  </si>
  <si>
    <r>
      <rPr>
        <sz val="12"/>
        <rFont val="宋体"/>
        <charset val="134"/>
      </rPr>
      <t>（0.3+4.18）*（5.8+0.25+0.15）*2-</t>
    </r>
    <r>
      <rPr>
        <sz val="12"/>
        <color rgb="FFFF0000"/>
        <rFont val="宋体"/>
        <charset val="134"/>
      </rPr>
      <t>0.3*4.0*2</t>
    </r>
  </si>
  <si>
    <t>南11轴、南25轴
侧阳台沿板正面</t>
  </si>
  <si>
    <r>
      <rPr>
        <sz val="12"/>
        <rFont val="宋体"/>
        <charset val="134"/>
      </rPr>
      <t>1.3*（</t>
    </r>
    <r>
      <rPr>
        <sz val="12"/>
        <color rgb="FFFF0000"/>
        <rFont val="宋体"/>
        <charset val="134"/>
      </rPr>
      <t>1.2</t>
    </r>
    <r>
      <rPr>
        <sz val="12"/>
        <rFont val="宋体"/>
        <charset val="134"/>
      </rPr>
      <t>+3.05）*2</t>
    </r>
  </si>
  <si>
    <t>南11轴、南25轴
侧阳台两侧墙柱</t>
  </si>
  <si>
    <t>（0.3+4.18）*（34.8-0.6-5.8-0.25）*2</t>
  </si>
  <si>
    <r>
      <rPr>
        <sz val="12"/>
        <rFont val="宋体"/>
        <charset val="134"/>
      </rPr>
      <t>1.3*（</t>
    </r>
    <r>
      <rPr>
        <sz val="12"/>
        <color rgb="FFFF0000"/>
        <rFont val="宋体"/>
        <charset val="134"/>
      </rPr>
      <t>0.68+</t>
    </r>
    <r>
      <rPr>
        <sz val="12"/>
        <rFont val="宋体"/>
        <charset val="134"/>
      </rPr>
      <t>1.14*8+1.58）*2</t>
    </r>
  </si>
  <si>
    <t>南11轴、南25轴
侧阳台竖向侧壁</t>
  </si>
  <si>
    <r>
      <rPr>
        <sz val="12"/>
        <color rgb="FFFF0000"/>
        <rFont val="宋体"/>
        <charset val="134"/>
      </rPr>
      <t>0.18</t>
    </r>
    <r>
      <rPr>
        <sz val="12"/>
        <rFont val="宋体"/>
        <charset val="134"/>
      </rPr>
      <t>*2*（2.2*8+1.9*2）*2</t>
    </r>
  </si>
  <si>
    <t>南11轴、南25轴
侧凹墙面</t>
  </si>
  <si>
    <t>2.34*（34.8-0.12+0.15）*2</t>
  </si>
  <si>
    <t>南11轴、南25轴
侧凹墙面窗口扣减</t>
  </si>
  <si>
    <t>（-1）*（1.2*1.4）*12*2</t>
  </si>
  <si>
    <t>南11轴、南25轴
侧凹墙面窗口侧壁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</si>
  <si>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*（1.2*2+1.4*2）*12*2</t>
    </r>
  </si>
  <si>
    <t>南11轴、南25轴
侧凹墙面空调板上下</t>
  </si>
  <si>
    <r>
      <rPr>
        <sz val="12"/>
        <rFont val="宋体"/>
        <charset val="134"/>
      </rPr>
      <t>1.64*0.62</t>
    </r>
    <r>
      <rPr>
        <sz val="12"/>
        <color rgb="FFFF0000"/>
        <rFont val="宋体"/>
        <charset val="134"/>
      </rPr>
      <t>*1</t>
    </r>
    <r>
      <rPr>
        <sz val="12"/>
        <rFont val="宋体"/>
        <charset val="134"/>
      </rPr>
      <t>*11*2</t>
    </r>
  </si>
  <si>
    <t>南11轴、南25轴
侧凹墙面空调板侧扣减</t>
  </si>
  <si>
    <t>（-1）*（0.1*0.62*2）*12*2</t>
  </si>
  <si>
    <t>南11-14轴、南25-22轴
墙面+造型上下侧</t>
  </si>
  <si>
    <t>（0.068+1.0+0.22）*（34.8-0.12+0.15+0.05*2*11）*2</t>
  </si>
  <si>
    <t>南11-14轴、南25-22轴
窗间墙</t>
  </si>
  <si>
    <t>（1.45+1.6）*（0.864+1.584*11+0.893）*2</t>
  </si>
  <si>
    <t>南11-14轴、南25-22轴
窗口竖向侧壁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</si>
  <si>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*（1.7*2*2*12）*2</t>
    </r>
  </si>
  <si>
    <t>南11-14轴、南25-22轴
连系梁</t>
  </si>
  <si>
    <r>
      <rPr>
        <sz val="12"/>
        <rFont val="宋体"/>
        <charset val="134"/>
      </rPr>
      <t>3.72*（3.16）*2</t>
    </r>
    <r>
      <rPr>
        <sz val="12"/>
        <color rgb="FFFF0000"/>
        <rFont val="宋体"/>
        <charset val="134"/>
      </rPr>
      <t>-2*0.439*2</t>
    </r>
  </si>
  <si>
    <r>
      <rPr>
        <sz val="12"/>
        <rFont val="宋体"/>
        <charset val="134"/>
      </rPr>
      <t>3.72*（2.86）*2</t>
    </r>
    <r>
      <rPr>
        <sz val="12"/>
        <color rgb="FFFF0000"/>
        <rFont val="宋体"/>
        <charset val="134"/>
      </rPr>
      <t>-2*0.291*2</t>
    </r>
  </si>
  <si>
    <t>南11-14轴、南25-22轴
顶棚</t>
  </si>
  <si>
    <r>
      <rPr>
        <sz val="12"/>
        <color rgb="FFFF0000"/>
        <rFont val="宋体"/>
        <charset val="134"/>
      </rPr>
      <t>4.339</t>
    </r>
    <r>
      <rPr>
        <sz val="12"/>
        <rFont val="宋体"/>
        <charset val="134"/>
      </rPr>
      <t>*1.52*2</t>
    </r>
  </si>
  <si>
    <t>南14轴、南22轴
侧阳台沿板</t>
  </si>
  <si>
    <r>
      <rPr>
        <sz val="12"/>
        <color rgb="FFFF0000"/>
        <rFont val="宋体"/>
        <charset val="134"/>
      </rPr>
      <t>1.52</t>
    </r>
    <r>
      <rPr>
        <sz val="12"/>
        <rFont val="宋体"/>
        <charset val="134"/>
      </rPr>
      <t>*（1.14*9+1.44*2）*2</t>
    </r>
  </si>
  <si>
    <t>南14轴、南22轴
侧阳台竖向侧壁</t>
  </si>
  <si>
    <t>南14-18轴、南22-18轴
阳台墙面1+侧阳角</t>
  </si>
  <si>
    <t>（0.9+0.3）*（5.8+0.25+0.15）*2</t>
  </si>
  <si>
    <t>（0.9+0.3）*（34.8-0.6-5.8-0.25）*2</t>
  </si>
  <si>
    <t>南14-18轴、南22-18轴
阳台沿板正面</t>
  </si>
  <si>
    <r>
      <rPr>
        <sz val="12"/>
        <rFont val="宋体"/>
        <charset val="134"/>
      </rPr>
      <t>6.0*（0.47+1.14</t>
    </r>
    <r>
      <rPr>
        <sz val="12"/>
        <color rgb="FFFF0000"/>
        <rFont val="宋体"/>
        <charset val="134"/>
      </rPr>
      <t>+1.2</t>
    </r>
    <r>
      <rPr>
        <sz val="12"/>
        <rFont val="宋体"/>
        <charset val="134"/>
      </rPr>
      <t>）*2</t>
    </r>
  </si>
  <si>
    <r>
      <rPr>
        <sz val="12"/>
        <rFont val="宋体"/>
        <charset val="134"/>
      </rPr>
      <t>6.0*（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+1.14*8+1.58）*2</t>
    </r>
  </si>
  <si>
    <t>南14-18轴、南22-18轴
阳台竖向侧壁+中间隔墙侧壁</t>
  </si>
  <si>
    <t>（0.2+0.18）*（2.2*10+1.9*2）*2</t>
  </si>
  <si>
    <t>南14-18轴、南22-18轴
阳台墙面2</t>
  </si>
  <si>
    <t>0.2*（34.8-0.6+0.15）*1</t>
  </si>
  <si>
    <t>北1-2轴、北35-34轴
墙面+造型上下侧</t>
  </si>
  <si>
    <t>（0.88+0.52）*（34.8-0.12+0.15+0.05*2*11）*2</t>
  </si>
  <si>
    <t>北1-2轴、北35-34轴
窗间墙</t>
  </si>
  <si>
    <t>1.2*（1.244+2.016*11+0.882）*2</t>
  </si>
  <si>
    <t>北1-2轴、北35-34轴
窗口竖向侧壁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</si>
  <si>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*（1.4*2*12）*2</t>
    </r>
  </si>
  <si>
    <t>北2轴、北34轴
侧阳台墙面</t>
  </si>
  <si>
    <t>（1.12+0.3）*（5.8+0.25+0.15）*2</t>
  </si>
  <si>
    <t>（1.12+0.3）*（34.8-0.6-5.8-0.25）*2</t>
  </si>
  <si>
    <t>北2轴、北34轴
侧阳台沿板正面</t>
  </si>
  <si>
    <r>
      <rPr>
        <sz val="12"/>
        <rFont val="宋体"/>
        <charset val="134"/>
      </rPr>
      <t>1.3*（0.47+1.14+</t>
    </r>
    <r>
      <rPr>
        <sz val="12"/>
        <color rgb="FFFF0000"/>
        <rFont val="宋体"/>
        <charset val="134"/>
      </rPr>
      <t>1.2</t>
    </r>
    <r>
      <rPr>
        <sz val="12"/>
        <rFont val="宋体"/>
        <charset val="134"/>
      </rPr>
      <t>）*2</t>
    </r>
  </si>
  <si>
    <r>
      <rPr>
        <sz val="12"/>
        <rFont val="宋体"/>
        <charset val="134"/>
      </rPr>
      <t>1.3*（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+1.14*8+1.58）*2</t>
    </r>
  </si>
  <si>
    <t>北2轴、北34轴
侧阳台竖向侧壁</t>
  </si>
  <si>
    <t>0.18*2*（2.2*10+1.9*2）*2</t>
  </si>
  <si>
    <t>北2-8轴、北34-28轴
阳台墙面</t>
  </si>
  <si>
    <t>北2-8轴、北34-28轴
阳台沿板正面</t>
  </si>
  <si>
    <r>
      <rPr>
        <sz val="12"/>
        <rFont val="宋体"/>
        <charset val="134"/>
      </rPr>
      <t>6.8*（0.47+1.14</t>
    </r>
    <r>
      <rPr>
        <sz val="12"/>
        <color rgb="FFFF0000"/>
        <rFont val="宋体"/>
        <charset val="134"/>
      </rPr>
      <t>+1.2</t>
    </r>
    <r>
      <rPr>
        <sz val="12"/>
        <rFont val="宋体"/>
        <charset val="134"/>
      </rPr>
      <t>）*2</t>
    </r>
  </si>
  <si>
    <r>
      <rPr>
        <sz val="12"/>
        <rFont val="宋体"/>
        <charset val="134"/>
      </rPr>
      <t>6.8*（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+1.14*8+1.58）*2</t>
    </r>
  </si>
  <si>
    <t>北2-8轴、北34-28轴
阳台竖向侧壁</t>
  </si>
  <si>
    <t>0.2*1*（2.2*10+1.9*2）*2</t>
  </si>
  <si>
    <t>北8轴、北28轴
侧阳台沿板正面</t>
  </si>
  <si>
    <t>北8轴、北28轴
侧阳台竖向侧壁</t>
  </si>
  <si>
    <t>0.18*1*（2.2*10+1.9*2）*2</t>
  </si>
  <si>
    <r>
      <rPr>
        <sz val="12"/>
        <rFont val="宋体"/>
        <charset val="134"/>
      </rPr>
      <t>北8-10轴、北28-26轴
采光井墙面</t>
    </r>
    <r>
      <rPr>
        <sz val="12"/>
        <color rgb="FFFF0000"/>
        <rFont val="宋体"/>
        <charset val="134"/>
      </rPr>
      <t>靠外侧</t>
    </r>
  </si>
  <si>
    <r>
      <rPr>
        <sz val="12"/>
        <color rgb="FFFF0000"/>
        <rFont val="宋体"/>
        <charset val="134"/>
      </rPr>
      <t>2.78</t>
    </r>
    <r>
      <rPr>
        <sz val="12"/>
        <rFont val="宋体"/>
        <charset val="134"/>
      </rPr>
      <t>*（5.8+0.25+0.15）*2</t>
    </r>
  </si>
  <si>
    <t>北8-10轴、北28-26轴
采光井窗口扣减</t>
  </si>
  <si>
    <t>（-1）*（1.5*2.1*2）*2*0</t>
  </si>
  <si>
    <t>北8-10轴、北28-26轴
采光井窗口侧壁</t>
  </si>
  <si>
    <t>0.12*（1.5*2+2.1*2）*2*2*0</t>
  </si>
  <si>
    <t>3-顶层
1-3层</t>
  </si>
  <si>
    <r>
      <rPr>
        <sz val="12"/>
        <rFont val="宋体"/>
        <charset val="134"/>
      </rPr>
      <t xml:space="preserve">北8-10轴、北28-26轴
采光井墙面
</t>
    </r>
    <r>
      <rPr>
        <sz val="12"/>
        <color rgb="FFFF0000"/>
        <rFont val="宋体"/>
        <charset val="134"/>
      </rPr>
      <t>4.18指3层一下真石漆范围</t>
    </r>
  </si>
  <si>
    <r>
      <rPr>
        <sz val="12"/>
        <rFont val="宋体"/>
        <charset val="134"/>
      </rPr>
      <t>6.96*（34.8-0.12-5.8-0.25）*2+</t>
    </r>
    <r>
      <rPr>
        <sz val="12"/>
        <color rgb="FFFF0000"/>
        <rFont val="宋体"/>
        <charset val="134"/>
      </rPr>
      <t>4.18*（5.8+0.25+0.15）*2</t>
    </r>
  </si>
  <si>
    <t>0.12*（1.5*2+2.1*2）*12*2</t>
  </si>
  <si>
    <t>北8-10轴、北28-26轴
采光井系梁1截面扣减</t>
  </si>
  <si>
    <t>（-1）*（0.236+0.493）*2</t>
  </si>
  <si>
    <t>（-1）*（0.236*8+0.344）*2</t>
  </si>
  <si>
    <t>北8-10轴、北28-26轴
采光井系梁2截面扣减</t>
  </si>
  <si>
    <t>（-1）*（0.1*4.18*11+0.2*0.5*11*2）*2</t>
  </si>
  <si>
    <t>北8-10轴、北28-26轴
采光井系梁1四周</t>
  </si>
  <si>
    <t>0.84*（2.12+3.16）*2</t>
  </si>
  <si>
    <t>0.84*（2.12*8+2.865）*2</t>
  </si>
  <si>
    <t>北8-10轴、北28-26轴
采光井系梁2四周</t>
  </si>
  <si>
    <r>
      <rPr>
        <sz val="12"/>
        <rFont val="宋体"/>
        <charset val="134"/>
      </rPr>
      <t>0.84*（1.67</t>
    </r>
    <r>
      <rPr>
        <sz val="12"/>
        <color rgb="FFFF0000"/>
        <rFont val="宋体"/>
        <charset val="134"/>
      </rPr>
      <t>*1</t>
    </r>
    <r>
      <rPr>
        <sz val="12"/>
        <rFont val="宋体"/>
        <charset val="134"/>
      </rPr>
      <t>+</t>
    </r>
    <r>
      <rPr>
        <sz val="12"/>
        <color rgb="FFFF0000"/>
        <rFont val="宋体"/>
        <charset val="134"/>
      </rPr>
      <t>0.5+0.4</t>
    </r>
    <r>
      <rPr>
        <sz val="12"/>
        <rFont val="宋体"/>
        <charset val="134"/>
      </rPr>
      <t>）*2*2</t>
    </r>
  </si>
  <si>
    <r>
      <rPr>
        <sz val="12"/>
        <rFont val="宋体"/>
        <charset val="134"/>
      </rPr>
      <t>0.84*（1.67</t>
    </r>
    <r>
      <rPr>
        <sz val="12"/>
        <color rgb="FFFF0000"/>
        <rFont val="宋体"/>
        <charset val="134"/>
      </rPr>
      <t>*1</t>
    </r>
    <r>
      <rPr>
        <sz val="12"/>
        <rFont val="宋体"/>
        <charset val="134"/>
      </rPr>
      <t>+</t>
    </r>
    <r>
      <rPr>
        <sz val="12"/>
        <color rgb="FFFF0000"/>
        <rFont val="宋体"/>
        <charset val="134"/>
      </rPr>
      <t>0.5+0.4</t>
    </r>
    <r>
      <rPr>
        <sz val="12"/>
        <rFont val="宋体"/>
        <charset val="134"/>
      </rPr>
      <t>）*9*2</t>
    </r>
  </si>
  <si>
    <t>北8-10轴、北28-26轴
采光井顶棚</t>
  </si>
  <si>
    <t>0.84*2.97*2</t>
  </si>
  <si>
    <t>5.46*（5.8+0.25）*2</t>
  </si>
  <si>
    <t>北10-13轴、北26-23轴
窗口扣减</t>
  </si>
  <si>
    <t>（-1）*（1.3*2.1+1.2*1.4）*2</t>
  </si>
  <si>
    <t>北10-13轴、北26-23轴
窗侧壁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</si>
  <si>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*（1.3+2.1*2+1.2*2+1.4*2）*2</t>
    </r>
  </si>
  <si>
    <t>5.46*（38.2-0.25-0.1-5.8-0.25）*2</t>
  </si>
  <si>
    <t>北13轴、北23轴
侧墙面</t>
  </si>
  <si>
    <t>2.1*（5.8+0.25+0.15）*2</t>
  </si>
  <si>
    <t>2.1*（34.8-0.12-5.8-0.25）*2</t>
  </si>
  <si>
    <r>
      <rPr>
        <sz val="12"/>
        <color rgb="FFFF0000"/>
        <rFont val="宋体"/>
        <charset val="134"/>
      </rPr>
      <t>1.54</t>
    </r>
    <r>
      <rPr>
        <sz val="12"/>
        <rFont val="宋体"/>
        <charset val="134"/>
      </rPr>
      <t>*（34.8-0.12+0.15）*2</t>
    </r>
  </si>
  <si>
    <t>北13-14轴、北23-22轴
窗口侧壁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</si>
  <si>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*（0.9*2+1.4*2）*12*2</t>
    </r>
  </si>
  <si>
    <t>北13-14轴、北23-22轴
空调板下顶面</t>
  </si>
  <si>
    <r>
      <rPr>
        <sz val="12"/>
        <rFont val="宋体"/>
        <charset val="134"/>
      </rPr>
      <t>0.72*</t>
    </r>
    <r>
      <rPr>
        <sz val="12"/>
        <color rgb="FFFF0000"/>
        <rFont val="宋体"/>
        <charset val="134"/>
      </rPr>
      <t>1.54</t>
    </r>
    <r>
      <rPr>
        <sz val="12"/>
        <rFont val="宋体"/>
        <charset val="134"/>
      </rPr>
      <t>*</t>
    </r>
    <r>
      <rPr>
        <sz val="12"/>
        <color rgb="FFFF0000"/>
        <rFont val="宋体"/>
        <charset val="134"/>
      </rPr>
      <t>1</t>
    </r>
    <r>
      <rPr>
        <sz val="12"/>
        <rFont val="宋体"/>
        <charset val="134"/>
      </rPr>
      <t>*11*2</t>
    </r>
  </si>
  <si>
    <t>（-1）*（0.1*0.72*2*11）*2</t>
  </si>
  <si>
    <t>北13-14轴、北23-22轴
系梁1四周</t>
  </si>
  <si>
    <t>1.54*（2.12+3.169）*2</t>
  </si>
  <si>
    <t>1.54*（2.12*8+2.866）*2</t>
  </si>
  <si>
    <t>北13-14轴、北23-22轴
系梁1截面扣减</t>
  </si>
  <si>
    <t>北14-17轴、北22-19轴
阳台沿板正面含侧</t>
  </si>
  <si>
    <r>
      <rPr>
        <sz val="12"/>
        <rFont val="宋体"/>
        <charset val="134"/>
      </rPr>
      <t>（6.1）*（0.47+1.14</t>
    </r>
    <r>
      <rPr>
        <sz val="12"/>
        <color rgb="FFFF0000"/>
        <rFont val="宋体"/>
        <charset val="134"/>
      </rPr>
      <t>+1.2</t>
    </r>
    <r>
      <rPr>
        <sz val="12"/>
        <rFont val="宋体"/>
        <charset val="134"/>
      </rPr>
      <t>）*2+（1.22）*（0.47+1.14+1.44）*2</t>
    </r>
  </si>
  <si>
    <r>
      <rPr>
        <sz val="12"/>
        <rFont val="宋体"/>
        <charset val="134"/>
      </rPr>
      <t>（6.1）*（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+1.14*8+1.58）*2+（1.22）*（1.14*8+</t>
    </r>
    <r>
      <rPr>
        <sz val="12"/>
        <color rgb="FFFF0000"/>
        <rFont val="宋体"/>
        <charset val="134"/>
      </rPr>
      <t>1.44</t>
    </r>
    <r>
      <rPr>
        <sz val="12"/>
        <rFont val="宋体"/>
        <charset val="134"/>
      </rPr>
      <t>）*2</t>
    </r>
  </si>
  <si>
    <t>北14-17轴、北22-19轴
阳台竖向侧壁</t>
  </si>
  <si>
    <t>北14-17轴、北22-19轴
阳台墙柱</t>
  </si>
  <si>
    <r>
      <rPr>
        <sz val="12"/>
        <rFont val="宋体"/>
        <charset val="134"/>
      </rPr>
      <t>0.28*（</t>
    </r>
    <r>
      <rPr>
        <sz val="12"/>
        <color rgb="FFFF0000"/>
        <rFont val="宋体"/>
        <charset val="134"/>
      </rPr>
      <t>34.8-0.6+0.15</t>
    </r>
    <r>
      <rPr>
        <sz val="12"/>
        <rFont val="宋体"/>
        <charset val="134"/>
      </rPr>
      <t>）*2</t>
    </r>
  </si>
  <si>
    <t>北17-19轴
采光井墙面</t>
  </si>
  <si>
    <t>11.522*（34.8-0.12+0.15）*1</t>
  </si>
  <si>
    <t>北17-19轴
采光井窗口扣减</t>
  </si>
  <si>
    <t>（-1）*（0.5*1.4*12）*2*1</t>
  </si>
  <si>
    <t>北17-19轴
采光井窗侧壁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</si>
  <si>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*（0.5*2+1.4*2）*12*2*1</t>
    </r>
  </si>
  <si>
    <t>北17-19轴
采光井连系梁</t>
  </si>
  <si>
    <t>1.24*（2.5*1+0.7+0.38*2+0.5）*11*1</t>
  </si>
  <si>
    <t>北17-19轴
采光井连系梁截面扣减</t>
  </si>
  <si>
    <t>（-1）*（0.1*2.5+0.2*0.6*2）*2*11*1</t>
  </si>
  <si>
    <t>北17-19轴
采光井顶棚</t>
  </si>
  <si>
    <r>
      <rPr>
        <sz val="12"/>
        <rFont val="宋体"/>
        <charset val="134"/>
      </rPr>
      <t>1.24*</t>
    </r>
    <r>
      <rPr>
        <sz val="12"/>
        <color rgb="FFFF0000"/>
        <rFont val="宋体"/>
        <charset val="134"/>
      </rPr>
      <t>4.22</t>
    </r>
    <r>
      <rPr>
        <sz val="12"/>
        <rFont val="宋体"/>
        <charset val="134"/>
      </rPr>
      <t>*1</t>
    </r>
  </si>
  <si>
    <t>东C-L轴
墙面</t>
  </si>
  <si>
    <t>（0.3+7.25）*（5.8+0.25+0.15）*1</t>
  </si>
  <si>
    <t>（0.3+7.25）*（34.8-0.6-5.8-0.25）*1</t>
  </si>
  <si>
    <t>东C-L轴
侧阳台沿板</t>
  </si>
  <si>
    <t>1.6*（0.47+1.14+1.2）*1</t>
  </si>
  <si>
    <t>1.6*（0.68+1.14*8+1.58）*1</t>
  </si>
  <si>
    <t>东C-L轴
侧阳台竖向侧壁</t>
  </si>
  <si>
    <t>0.2*2*（2.2*10+1.9*2）*1</t>
  </si>
  <si>
    <t>东L-M轴
墙面</t>
  </si>
  <si>
    <t>1.48*（34.8-0.6+0.15）*1</t>
  </si>
  <si>
    <t>西C-L轴
墙面</t>
  </si>
  <si>
    <t>西C-L轴
窗口扣减</t>
  </si>
  <si>
    <t>（-1）*（1.5*1.4+2.1*1.4）*2*1</t>
  </si>
  <si>
    <t>西C-L轴
窗侧壁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</si>
  <si>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*（1.5*2+1.4*2+2.1*2+1.4*2）*2*1</t>
    </r>
  </si>
  <si>
    <t>（-1）*（1.5*1.4+2.1*1.4）*10*1</t>
  </si>
  <si>
    <r>
      <rPr>
        <sz val="12"/>
        <color rgb="FFFF0000"/>
        <rFont val="宋体"/>
        <charset val="134"/>
      </rPr>
      <t>0.12</t>
    </r>
    <r>
      <rPr>
        <sz val="12"/>
        <rFont val="宋体"/>
        <charset val="134"/>
      </rPr>
      <t>*（1.5*2+1.4*2+2.1*2+1.4*2）*10*1</t>
    </r>
  </si>
  <si>
    <t>西C-L轴
侧阳台沿板</t>
  </si>
  <si>
    <r>
      <rPr>
        <sz val="12"/>
        <rFont val="宋体"/>
        <charset val="134"/>
      </rPr>
      <t>1.6*（0.47+1.14+</t>
    </r>
    <r>
      <rPr>
        <sz val="12"/>
        <color rgb="FFFF0000"/>
        <rFont val="宋体"/>
        <charset val="134"/>
      </rPr>
      <t>1.2</t>
    </r>
    <r>
      <rPr>
        <sz val="12"/>
        <rFont val="宋体"/>
        <charset val="134"/>
      </rPr>
      <t>）*1</t>
    </r>
  </si>
  <si>
    <r>
      <rPr>
        <sz val="12"/>
        <rFont val="宋体"/>
        <charset val="134"/>
      </rPr>
      <t>1.6*（</t>
    </r>
    <r>
      <rPr>
        <sz val="12"/>
        <color rgb="FFFF0000"/>
        <rFont val="宋体"/>
        <charset val="134"/>
      </rPr>
      <t>0.68</t>
    </r>
    <r>
      <rPr>
        <sz val="12"/>
        <rFont val="宋体"/>
        <charset val="134"/>
      </rPr>
      <t>+1.14*8+1.58）*1</t>
    </r>
  </si>
  <si>
    <t>西C-L轴
侧阳台竖向侧壁</t>
  </si>
  <si>
    <t>西L-M轴
墙面</t>
  </si>
  <si>
    <r>
      <rPr>
        <sz val="12"/>
        <color rgb="FFFF0000"/>
        <rFont val="宋体"/>
        <charset val="134"/>
      </rPr>
      <t>1.185</t>
    </r>
    <r>
      <rPr>
        <sz val="12"/>
        <rFont val="宋体"/>
        <charset val="134"/>
      </rPr>
      <t>*（35.752+12.2+13.15+8.7）*2</t>
    </r>
  </si>
  <si>
    <t>0.12*（1.15+2.1*2）*2</t>
  </si>
  <si>
    <t>2.6*（39.9-0.25-0.1-37.7-0.2）*2</t>
  </si>
  <si>
    <r>
      <rPr>
        <sz val="12"/>
        <color rgb="FFFF0000"/>
        <rFont val="宋体"/>
        <charset val="134"/>
      </rPr>
      <t>0.12*</t>
    </r>
    <r>
      <rPr>
        <sz val="12"/>
        <rFont val="宋体"/>
        <charset val="134"/>
      </rPr>
      <t>（1.2*2+1.4*2+1.1+2.1*2）*2</t>
    </r>
  </si>
  <si>
    <t>电井房东、西单元
门口侧壁</t>
  </si>
  <si>
    <t>0.12*（1.0+2.0*2）*2</t>
  </si>
  <si>
    <t>（22.6）*（39.9-0.25-0.1-34.8-0.2）*1</t>
  </si>
  <si>
    <t>水箱间
窗口扣减</t>
  </si>
  <si>
    <t>（-1）*（1.2*2.1+1.2*1.4*4）*1</t>
  </si>
  <si>
    <t>水箱间
窗口侧壁</t>
  </si>
  <si>
    <t>0.12*（1.2+2.1*2+1.2*2*4+1.4*2*4）*1</t>
  </si>
  <si>
    <t>（1.0*1.8+1.0*1.8+1.0*1.05）*2</t>
  </si>
  <si>
    <t>（0.35+0.2）*（13.24+10.4+6.1）*2</t>
  </si>
  <si>
    <t>电梯-电井
结构板</t>
  </si>
  <si>
    <t>2.5*（0.1+0.6+0.1）*2</t>
  </si>
  <si>
    <t>水箱间
雨棚上下面</t>
  </si>
  <si>
    <t>（1.0*1.8）*1</t>
  </si>
  <si>
    <t>水箱间
屋檐</t>
  </si>
  <si>
    <t>（0.35+0.2）*（22.6）*1</t>
  </si>
  <si>
    <t>10#楼雨水管外墙漆</t>
  </si>
  <si>
    <t>南5轴、南31轴
采光井雨水管</t>
  </si>
  <si>
    <t>南1轴、南25轴
侧凹空调板雨水管</t>
  </si>
  <si>
    <t>3.14*0.11*（34.8-0.12+0.15）*2</t>
  </si>
  <si>
    <t>北2轴、北34轴
采光井雨水管</t>
  </si>
  <si>
    <t>北14轴、北22轴
凹空调板雨水管</t>
  </si>
  <si>
    <t>北17轴、北19轴
采光井空调板雨水管</t>
  </si>
  <si>
    <t>水箱间
雨水管</t>
  </si>
  <si>
    <t>3.14*0.11*（39.4-34.8-0.2）*1</t>
  </si>
  <si>
    <t>配电房外墙漆</t>
  </si>
  <si>
    <t>四周</t>
  </si>
  <si>
    <t>配电室
四周墙面</t>
  </si>
  <si>
    <t>47.4*（5.2+0.1+0.6）</t>
  </si>
  <si>
    <t>配电室
门口扣减</t>
  </si>
  <si>
    <t>（-1）*（1.2*2.7）*3</t>
  </si>
  <si>
    <t>配电室
雨棚上下面</t>
  </si>
  <si>
    <t>1.0*2.5*1*3</t>
  </si>
  <si>
    <t>配电房保温</t>
  </si>
  <si>
    <t>47.4*0.6</t>
  </si>
  <si>
    <t>岩棉保温合计</t>
  </si>
  <si>
    <t>配电房雨水管真石漆</t>
  </si>
  <si>
    <t>3.14*0.11*（4.7+0.6）*2</t>
  </si>
  <si>
    <t>雨水管真石漆合计</t>
  </si>
  <si>
    <t xml:space="preserve"> 长</t>
  </si>
  <si>
    <t>高</t>
  </si>
  <si>
    <t>面积</t>
  </si>
  <si>
    <t>门窗</t>
  </si>
  <si>
    <t>南</t>
  </si>
  <si>
    <t>15~18轴飘窗</t>
  </si>
  <si>
    <t>阳台</t>
  </si>
  <si>
    <t>飘窗</t>
  </si>
  <si>
    <t>东</t>
  </si>
  <si>
    <t>北</t>
  </si>
  <si>
    <t>窗</t>
  </si>
  <si>
    <t>0715</t>
  </si>
  <si>
    <t>空调板</t>
  </si>
  <si>
    <t>1515</t>
  </si>
  <si>
    <t>楼梯间</t>
  </si>
  <si>
    <t>1215</t>
  </si>
  <si>
    <t>0615</t>
  </si>
  <si>
    <t>0515</t>
  </si>
  <si>
    <t>3322</t>
  </si>
  <si>
    <t>1222</t>
  </si>
  <si>
    <t>4522</t>
  </si>
  <si>
    <t>4222</t>
  </si>
  <si>
    <t>1822</t>
  </si>
  <si>
    <t>1624</t>
  </si>
  <si>
    <t>3122</t>
  </si>
  <si>
    <t>1024</t>
  </si>
  <si>
    <t>1218</t>
  </si>
  <si>
    <t>3522</t>
  </si>
  <si>
    <t>7022</t>
  </si>
  <si>
    <t>3022</t>
  </si>
  <si>
    <t>2422</t>
  </si>
  <si>
    <t>1027</t>
  </si>
  <si>
    <t>0516</t>
  </si>
  <si>
    <t>1227</t>
  </si>
  <si>
    <t>1810</t>
  </si>
  <si>
    <t>3016</t>
  </si>
  <si>
    <t>3416</t>
  </si>
  <si>
    <t>3422</t>
  </si>
  <si>
    <t>1922</t>
  </si>
  <si>
    <t>4022</t>
  </si>
  <si>
    <t>0522</t>
  </si>
  <si>
    <t>2722</t>
  </si>
  <si>
    <t>防水砂浆单价分析表</t>
  </si>
  <si>
    <t>项目 名称</t>
  </si>
  <si>
    <t>开元壹号60#项目商务公寓楼</t>
  </si>
  <si>
    <t>计量单位：㎡</t>
  </si>
  <si>
    <t>工作内容</t>
  </si>
  <si>
    <t>数量</t>
  </si>
  <si>
    <t>单价</t>
  </si>
  <si>
    <t>备      注</t>
  </si>
  <si>
    <t>人工费</t>
  </si>
  <si>
    <t>材料费</t>
  </si>
  <si>
    <t>防水砂浆</t>
  </si>
  <si>
    <t>kg</t>
  </si>
  <si>
    <t>其它材料</t>
  </si>
  <si>
    <t>措施费及运输费</t>
  </si>
  <si>
    <t>吊篮</t>
  </si>
  <si>
    <t>其他</t>
  </si>
  <si>
    <t>直接费小计</t>
  </si>
  <si>
    <t>元</t>
  </si>
  <si>
    <t xml:space="preserve"> (一)+(二)+(三) </t>
  </si>
  <si>
    <t>税前合计</t>
  </si>
  <si>
    <t>八</t>
  </si>
  <si>
    <t>九</t>
  </si>
  <si>
    <r>
      <rPr>
        <b/>
        <sz val="11"/>
        <color theme="1"/>
        <rFont val="宋体"/>
        <charset val="134"/>
        <scheme val="minor"/>
      </rPr>
      <t>元/</t>
    </r>
    <r>
      <rPr>
        <b/>
        <sz val="11"/>
        <color theme="1"/>
        <rFont val="SimSun"/>
        <charset val="134"/>
      </rPr>
      <t>㎡</t>
    </r>
  </si>
  <si>
    <t>河南金杰建筑工程有限公司</t>
  </si>
  <si>
    <t>A+B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</si>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</sst>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#,##0.00&quot;元&quot;"/>
    <numFmt numFmtId="180" formatCode="[DBNum2][$RMB]General;[Red][DBNum2][$RMB]General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0"/>
      <name val="宋体"/>
      <charset val="134"/>
    </font>
    <font>
      <u/>
      <sz val="10"/>
      <color rgb="FF000000"/>
      <name val="宋体"/>
      <charset val="134"/>
    </font>
    <font>
      <b/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8" borderId="24" applyNumberFormat="0" applyAlignment="0" applyProtection="0">
      <alignment vertical="center"/>
    </xf>
    <xf numFmtId="0" fontId="37" fillId="8" borderId="23" applyNumberFormat="0" applyAlignment="0" applyProtection="0">
      <alignment vertical="center"/>
    </xf>
    <xf numFmtId="0" fontId="38" fillId="9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  <xf numFmtId="0" fontId="14" fillId="0" borderId="0"/>
    <xf numFmtId="0" fontId="46" fillId="0" borderId="0">
      <alignment vertical="center"/>
    </xf>
  </cellStyleXfs>
  <cellXfs count="15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1" xfId="3" applyNumberFormat="1" applyFont="1" applyBorder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31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justify" vertical="top" wrapText="1"/>
    </xf>
    <xf numFmtId="0" fontId="16" fillId="0" borderId="11" xfId="0" applyFont="1" applyFill="1" applyBorder="1" applyAlignment="1">
      <alignment horizontal="justify" vertical="top" wrapText="1"/>
    </xf>
    <xf numFmtId="0" fontId="16" fillId="0" borderId="12" xfId="0" applyFont="1" applyFill="1" applyBorder="1" applyAlignment="1">
      <alignment horizontal="justify" vertical="top" wrapText="1"/>
    </xf>
    <xf numFmtId="0" fontId="17" fillId="0" borderId="14" xfId="0" applyFont="1" applyFill="1" applyBorder="1" applyAlignment="1">
      <alignment horizontal="justify" vertical="top" wrapText="1"/>
    </xf>
    <xf numFmtId="178" fontId="17" fillId="0" borderId="14" xfId="0" applyNumberFormat="1" applyFont="1" applyFill="1" applyBorder="1" applyAlignment="1">
      <alignment horizontal="justify" vertical="top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justify" vertical="top" wrapText="1"/>
    </xf>
    <xf numFmtId="0" fontId="17" fillId="0" borderId="11" xfId="0" applyFont="1" applyFill="1" applyBorder="1" applyAlignment="1">
      <alignment horizontal="justify" vertical="top" wrapText="1"/>
    </xf>
    <xf numFmtId="0" fontId="17" fillId="0" borderId="12" xfId="0" applyFont="1" applyFill="1" applyBorder="1" applyAlignment="1">
      <alignment horizontal="justify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justify" vertical="top" wrapText="1"/>
    </xf>
    <xf numFmtId="0" fontId="16" fillId="0" borderId="18" xfId="0" applyFont="1" applyFill="1" applyBorder="1" applyAlignment="1">
      <alignment horizontal="justify" vertical="top" wrapText="1"/>
    </xf>
    <xf numFmtId="179" fontId="17" fillId="0" borderId="10" xfId="0" applyNumberFormat="1" applyFont="1" applyFill="1" applyBorder="1" applyAlignment="1">
      <alignment horizontal="justify" vertical="top" wrapText="1"/>
    </xf>
    <xf numFmtId="179" fontId="17" fillId="0" borderId="11" xfId="0" applyNumberFormat="1" applyFont="1" applyFill="1" applyBorder="1" applyAlignment="1">
      <alignment horizontal="justify" vertical="top" wrapText="1"/>
    </xf>
    <xf numFmtId="179" fontId="17" fillId="0" borderId="12" xfId="0" applyNumberFormat="1" applyFont="1" applyFill="1" applyBorder="1" applyAlignment="1">
      <alignment horizontal="justify" vertical="top" wrapText="1"/>
    </xf>
    <xf numFmtId="0" fontId="16" fillId="0" borderId="19" xfId="0" applyFont="1" applyFill="1" applyBorder="1" applyAlignment="1">
      <alignment horizontal="justify" vertical="top" wrapText="1"/>
    </xf>
    <xf numFmtId="0" fontId="16" fillId="0" borderId="14" xfId="0" applyFont="1" applyFill="1" applyBorder="1" applyAlignment="1">
      <alignment horizontal="justify" vertical="top" wrapText="1"/>
    </xf>
    <xf numFmtId="0" fontId="17" fillId="0" borderId="14" xfId="0" applyFont="1" applyFill="1" applyBorder="1" applyAlignment="1">
      <alignment horizontal="center" vertical="center" wrapText="1"/>
    </xf>
    <xf numFmtId="180" fontId="14" fillId="0" borderId="10" xfId="0" applyNumberFormat="1" applyFont="1" applyFill="1" applyBorder="1" applyAlignment="1">
      <alignment horizontal="left" vertical="top" wrapText="1"/>
    </xf>
    <xf numFmtId="180" fontId="14" fillId="0" borderId="11" xfId="0" applyNumberFormat="1" applyFont="1" applyFill="1" applyBorder="1" applyAlignment="1">
      <alignment horizontal="left" vertical="top" wrapText="1"/>
    </xf>
    <xf numFmtId="180" fontId="14" fillId="0" borderId="12" xfId="0" applyNumberFormat="1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justify" vertical="top" wrapText="1"/>
    </xf>
    <xf numFmtId="0" fontId="16" fillId="0" borderId="13" xfId="0" applyFont="1" applyFill="1" applyBorder="1" applyAlignment="1">
      <alignment horizontal="justify" vertical="top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荣昌项目保温报价-2012.12.4欧林" xfId="49"/>
    <cellStyle name="常规 3 3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G4" sqref="G4"/>
    </sheetView>
  </sheetViews>
  <sheetFormatPr defaultColWidth="9" defaultRowHeight="14.25"/>
  <cols>
    <col min="1" max="1" width="7.25" style="141" customWidth="1"/>
    <col min="2" max="2" width="34.875" style="142" customWidth="1"/>
    <col min="3" max="3" width="8.875" style="141" customWidth="1"/>
    <col min="4" max="4" width="9.625" style="141" customWidth="1"/>
    <col min="5" max="5" width="10.125" style="142" customWidth="1"/>
    <col min="6" max="6" width="10" style="143" customWidth="1"/>
    <col min="7" max="7" width="8.5" style="142" customWidth="1"/>
    <col min="8" max="10" width="9" style="142"/>
    <col min="11" max="11" width="46.125" style="142" customWidth="1"/>
    <col min="12" max="12" width="9" style="142"/>
    <col min="13" max="16384" width="9" style="57"/>
  </cols>
  <sheetData>
    <row r="1" s="57" customFormat="1" ht="43" customHeight="1" spans="1:12">
      <c r="A1" s="144" t="s">
        <v>0</v>
      </c>
      <c r="B1" s="144"/>
      <c r="C1" s="144"/>
      <c r="D1" s="144"/>
      <c r="E1" s="144"/>
      <c r="F1" s="144"/>
      <c r="G1" s="145"/>
      <c r="H1" s="145"/>
      <c r="I1" s="145"/>
      <c r="J1" s="147"/>
      <c r="K1" s="147"/>
      <c r="L1" s="147"/>
    </row>
    <row r="2" s="57" customFormat="1" ht="30.75" customHeight="1" spans="1:12">
      <c r="A2" s="146" t="s">
        <v>1</v>
      </c>
      <c r="B2" s="146" t="s">
        <v>2</v>
      </c>
      <c r="C2" s="146" t="s">
        <v>3</v>
      </c>
      <c r="D2" s="146" t="s">
        <v>4</v>
      </c>
      <c r="E2" s="146" t="s">
        <v>5</v>
      </c>
      <c r="F2" s="146" t="s">
        <v>6</v>
      </c>
      <c r="G2" s="147"/>
      <c r="H2" s="147"/>
      <c r="I2" s="147"/>
      <c r="J2" s="147"/>
      <c r="K2" s="147"/>
      <c r="L2" s="147"/>
    </row>
    <row r="3" s="138" customFormat="1" ht="36" customHeight="1" spans="1:12">
      <c r="A3" s="148">
        <v>1</v>
      </c>
      <c r="B3" s="149" t="s">
        <v>7</v>
      </c>
      <c r="C3" s="148" t="s">
        <v>8</v>
      </c>
      <c r="D3" s="148" t="s">
        <v>9</v>
      </c>
      <c r="E3" s="149" t="s">
        <v>10</v>
      </c>
      <c r="F3" s="149"/>
      <c r="G3" s="150"/>
      <c r="H3" s="150"/>
      <c r="I3" s="150"/>
      <c r="J3" s="150"/>
      <c r="K3" s="150"/>
      <c r="L3" s="150"/>
    </row>
    <row r="4" s="138" customFormat="1" ht="27" customHeight="1" spans="1:12">
      <c r="A4" s="148">
        <v>2</v>
      </c>
      <c r="B4" s="149" t="s">
        <v>11</v>
      </c>
      <c r="C4" s="148" t="s">
        <v>8</v>
      </c>
      <c r="D4" s="148" t="s">
        <v>12</v>
      </c>
      <c r="E4" s="149" t="s">
        <v>10</v>
      </c>
      <c r="F4" s="149"/>
      <c r="G4" s="150"/>
      <c r="H4" s="150"/>
      <c r="I4" s="150"/>
      <c r="J4" s="150"/>
      <c r="K4" s="150"/>
      <c r="L4" s="150"/>
    </row>
    <row r="5" s="138" customFormat="1" ht="27" customHeight="1" spans="1:12">
      <c r="A5" s="148">
        <v>3</v>
      </c>
      <c r="B5" s="149" t="s">
        <v>13</v>
      </c>
      <c r="C5" s="148" t="s">
        <v>14</v>
      </c>
      <c r="D5" s="148" t="s">
        <v>15</v>
      </c>
      <c r="E5" s="149" t="s">
        <v>10</v>
      </c>
      <c r="F5" s="149"/>
      <c r="G5" s="150"/>
      <c r="H5" s="150"/>
      <c r="I5" s="150"/>
      <c r="J5" s="150"/>
      <c r="K5" s="150"/>
      <c r="L5" s="150"/>
    </row>
    <row r="6" s="138" customFormat="1" ht="27" customHeight="1" spans="1:12">
      <c r="A6" s="148">
        <v>4</v>
      </c>
      <c r="B6" s="149" t="s">
        <v>16</v>
      </c>
      <c r="C6" s="148" t="s">
        <v>8</v>
      </c>
      <c r="D6" s="148" t="s">
        <v>17</v>
      </c>
      <c r="E6" s="149" t="s">
        <v>10</v>
      </c>
      <c r="F6" s="149"/>
      <c r="G6" s="150"/>
      <c r="H6" s="150"/>
      <c r="I6" s="150"/>
      <c r="J6" s="150"/>
      <c r="K6" s="150"/>
      <c r="L6" s="150"/>
    </row>
    <row r="7" s="138" customFormat="1" ht="27" customHeight="1" spans="1:12">
      <c r="A7" s="148">
        <v>5</v>
      </c>
      <c r="B7" s="149" t="s">
        <v>18</v>
      </c>
      <c r="C7" s="148" t="s">
        <v>19</v>
      </c>
      <c r="D7" s="148" t="s">
        <v>20</v>
      </c>
      <c r="E7" s="149" t="s">
        <v>10</v>
      </c>
      <c r="F7" s="149"/>
      <c r="G7" s="150"/>
      <c r="H7" s="150"/>
      <c r="I7" s="150"/>
      <c r="J7" s="150"/>
      <c r="K7" s="150"/>
      <c r="L7" s="150"/>
    </row>
    <row r="8" s="138" customFormat="1" ht="32.1" customHeight="1" spans="1:12">
      <c r="A8" s="148">
        <v>6</v>
      </c>
      <c r="B8" s="149" t="s">
        <v>21</v>
      </c>
      <c r="C8" s="148" t="s">
        <v>8</v>
      </c>
      <c r="D8" s="148" t="s">
        <v>22</v>
      </c>
      <c r="E8" s="149" t="s">
        <v>10</v>
      </c>
      <c r="F8" s="149"/>
      <c r="G8" s="151"/>
      <c r="H8" s="150"/>
      <c r="I8" s="150"/>
      <c r="J8" s="150"/>
      <c r="K8" s="150"/>
      <c r="L8" s="150"/>
    </row>
    <row r="9" s="138" customFormat="1" ht="32.1" customHeight="1" spans="1:12">
      <c r="A9" s="148">
        <v>7</v>
      </c>
      <c r="B9" s="149" t="s">
        <v>23</v>
      </c>
      <c r="C9" s="148" t="s">
        <v>8</v>
      </c>
      <c r="D9" s="148" t="s">
        <v>24</v>
      </c>
      <c r="E9" s="149" t="s">
        <v>10</v>
      </c>
      <c r="F9" s="149"/>
      <c r="G9" s="151"/>
      <c r="H9" s="150"/>
      <c r="I9" s="150"/>
      <c r="J9" s="150"/>
      <c r="K9" s="150"/>
      <c r="L9" s="150"/>
    </row>
    <row r="10" s="139" customFormat="1" ht="32.1" customHeight="1" spans="1:12">
      <c r="A10" s="148">
        <v>8</v>
      </c>
      <c r="B10" s="149" t="s">
        <v>25</v>
      </c>
      <c r="C10" s="148" t="s">
        <v>8</v>
      </c>
      <c r="D10" s="148" t="s">
        <v>26</v>
      </c>
      <c r="E10" s="149" t="s">
        <v>10</v>
      </c>
      <c r="F10" s="149"/>
      <c r="G10" s="151"/>
      <c r="H10" s="152"/>
      <c r="I10" s="156"/>
      <c r="J10" s="156"/>
      <c r="K10" s="156"/>
      <c r="L10" s="156"/>
    </row>
    <row r="11" s="140" customFormat="1" ht="33" customHeight="1" spans="1:12">
      <c r="A11" s="148">
        <v>9</v>
      </c>
      <c r="B11" s="149" t="s">
        <v>27</v>
      </c>
      <c r="C11" s="148" t="s">
        <v>8</v>
      </c>
      <c r="D11" s="148" t="s">
        <v>28</v>
      </c>
      <c r="E11" s="149" t="s">
        <v>10</v>
      </c>
      <c r="F11" s="149"/>
      <c r="G11" s="151"/>
      <c r="H11" s="152"/>
      <c r="I11" s="152"/>
      <c r="J11" s="152"/>
      <c r="K11" s="152"/>
      <c r="L11" s="152"/>
    </row>
    <row r="12" s="140" customFormat="1" ht="33" customHeight="1" spans="1:12">
      <c r="A12" s="148">
        <v>10</v>
      </c>
      <c r="B12" s="149" t="s">
        <v>29</v>
      </c>
      <c r="C12" s="148" t="s">
        <v>8</v>
      </c>
      <c r="D12" s="148" t="s">
        <v>30</v>
      </c>
      <c r="E12" s="149" t="s">
        <v>10</v>
      </c>
      <c r="F12" s="149"/>
      <c r="G12" s="151"/>
      <c r="H12" s="152"/>
      <c r="I12" s="152"/>
      <c r="J12" s="152"/>
      <c r="K12" s="152"/>
      <c r="L12" s="152"/>
    </row>
    <row r="13" s="140" customFormat="1" ht="33" customHeight="1" spans="1:12">
      <c r="A13" s="148">
        <v>11</v>
      </c>
      <c r="B13" s="149" t="s">
        <v>31</v>
      </c>
      <c r="C13" s="148" t="s">
        <v>8</v>
      </c>
      <c r="D13" s="148" t="s">
        <v>32</v>
      </c>
      <c r="E13" s="149" t="s">
        <v>10</v>
      </c>
      <c r="F13" s="149"/>
      <c r="G13" s="151"/>
      <c r="H13" s="152"/>
      <c r="I13" s="152"/>
      <c r="J13" s="152"/>
      <c r="K13" s="152"/>
      <c r="L13" s="152"/>
    </row>
    <row r="14" s="140" customFormat="1" ht="33" customHeight="1" spans="1:12">
      <c r="A14" s="148">
        <v>12</v>
      </c>
      <c r="B14" s="149" t="s">
        <v>33</v>
      </c>
      <c r="C14" s="148" t="s">
        <v>14</v>
      </c>
      <c r="D14" s="148" t="s">
        <v>34</v>
      </c>
      <c r="E14" s="149" t="s">
        <v>10</v>
      </c>
      <c r="F14" s="149"/>
      <c r="G14" s="151"/>
      <c r="H14" s="152"/>
      <c r="I14" s="152"/>
      <c r="J14" s="152"/>
      <c r="K14" s="152"/>
      <c r="L14" s="152"/>
    </row>
    <row r="15" s="140" customFormat="1" ht="33" customHeight="1" spans="1:12">
      <c r="A15" s="148">
        <v>13</v>
      </c>
      <c r="B15" s="149" t="s">
        <v>35</v>
      </c>
      <c r="C15" s="148" t="s">
        <v>14</v>
      </c>
      <c r="D15" s="148" t="s">
        <v>36</v>
      </c>
      <c r="E15" s="149" t="s">
        <v>10</v>
      </c>
      <c r="F15" s="149"/>
      <c r="G15" s="151"/>
      <c r="H15" s="152"/>
      <c r="I15" s="152"/>
      <c r="J15" s="152"/>
      <c r="K15" s="152"/>
      <c r="L15" s="152"/>
    </row>
    <row r="16" s="140" customFormat="1" ht="33" customHeight="1" spans="1:12">
      <c r="A16" s="148">
        <v>14</v>
      </c>
      <c r="B16" s="149" t="s">
        <v>37</v>
      </c>
      <c r="C16" s="148" t="s">
        <v>38</v>
      </c>
      <c r="D16" s="148"/>
      <c r="E16" s="149"/>
      <c r="F16" s="149"/>
      <c r="G16" s="151"/>
      <c r="H16" s="152"/>
      <c r="I16" s="152"/>
      <c r="J16" s="152"/>
      <c r="K16" s="152"/>
      <c r="L16" s="152"/>
    </row>
    <row r="17" s="140" customFormat="1" ht="33" customHeight="1" spans="1:12">
      <c r="A17" s="148">
        <v>15</v>
      </c>
      <c r="B17" s="149" t="s">
        <v>39</v>
      </c>
      <c r="C17" s="148" t="s">
        <v>38</v>
      </c>
      <c r="D17" s="148"/>
      <c r="E17" s="149"/>
      <c r="F17" s="149"/>
      <c r="G17" s="151"/>
      <c r="H17" s="152"/>
      <c r="I17" s="152"/>
      <c r="J17" s="152"/>
      <c r="K17" s="152"/>
      <c r="L17" s="152"/>
    </row>
    <row r="18" s="140" customFormat="1" ht="33" customHeight="1" spans="1:12">
      <c r="A18" s="153" t="s">
        <v>40</v>
      </c>
      <c r="B18" s="153"/>
      <c r="C18" s="153" t="s">
        <v>41</v>
      </c>
      <c r="D18" s="153"/>
      <c r="E18" s="153"/>
      <c r="F18" s="153"/>
      <c r="G18" s="147"/>
      <c r="H18" s="147"/>
      <c r="I18" s="147"/>
      <c r="J18" s="147"/>
      <c r="K18" s="147"/>
      <c r="L18" s="147"/>
    </row>
    <row r="19" s="140" customFormat="1" ht="33" customHeight="1" spans="1:12">
      <c r="A19" s="153"/>
      <c r="B19" s="153"/>
      <c r="C19" s="153"/>
      <c r="D19" s="153"/>
      <c r="E19" s="153"/>
      <c r="F19" s="153"/>
      <c r="G19" s="147"/>
      <c r="H19" s="147"/>
      <c r="I19" s="147"/>
      <c r="J19" s="147"/>
      <c r="K19" s="147"/>
      <c r="L19" s="147"/>
    </row>
    <row r="20" s="57" customFormat="1" spans="1:12">
      <c r="A20" s="154"/>
      <c r="B20" s="147"/>
      <c r="C20" s="154"/>
      <c r="D20" s="154"/>
      <c r="E20" s="147"/>
      <c r="F20" s="155"/>
      <c r="G20" s="147"/>
      <c r="H20" s="147"/>
      <c r="I20" s="147"/>
      <c r="J20" s="147"/>
      <c r="K20" s="147"/>
      <c r="L20" s="147"/>
    </row>
    <row r="21" s="57" customFormat="1" spans="1:12">
      <c r="A21" s="154"/>
      <c r="B21" s="147"/>
      <c r="C21" s="154"/>
      <c r="D21" s="154"/>
      <c r="E21" s="147"/>
      <c r="F21" s="155"/>
      <c r="G21" s="147"/>
      <c r="H21" s="147"/>
      <c r="I21" s="147"/>
      <c r="J21" s="147"/>
      <c r="K21" s="147"/>
      <c r="L21" s="147"/>
    </row>
    <row r="22" s="57" customFormat="1" spans="1:12">
      <c r="A22" s="154"/>
      <c r="B22" s="147"/>
      <c r="C22" s="154"/>
      <c r="D22" s="154"/>
      <c r="E22" s="147"/>
      <c r="F22" s="155"/>
      <c r="G22" s="147"/>
      <c r="H22" s="147"/>
      <c r="I22" s="147"/>
      <c r="J22" s="147"/>
      <c r="K22" s="147"/>
      <c r="L22" s="147"/>
    </row>
    <row r="23" s="57" customFormat="1" spans="1:12">
      <c r="A23" s="154"/>
      <c r="B23" s="147"/>
      <c r="C23" s="154"/>
      <c r="D23" s="154"/>
      <c r="E23" s="147"/>
      <c r="F23" s="155"/>
      <c r="G23" s="147"/>
      <c r="H23" s="147"/>
      <c r="I23" s="147"/>
      <c r="J23" s="147"/>
      <c r="K23" s="147"/>
      <c r="L23" s="147"/>
    </row>
    <row r="24" s="57" customFormat="1" spans="1:12">
      <c r="A24" s="154"/>
      <c r="B24" s="147"/>
      <c r="C24" s="154"/>
      <c r="D24" s="154"/>
      <c r="E24" s="147"/>
      <c r="F24" s="155"/>
      <c r="G24" s="147"/>
      <c r="H24" s="147"/>
      <c r="I24" s="147"/>
      <c r="J24" s="147"/>
      <c r="K24" s="147"/>
      <c r="L24" s="147"/>
    </row>
    <row r="25" s="57" customFormat="1" spans="1:12">
      <c r="A25" s="154"/>
      <c r="B25" s="147"/>
      <c r="C25" s="154"/>
      <c r="D25" s="154"/>
      <c r="E25" s="147"/>
      <c r="F25" s="155"/>
      <c r="G25" s="147"/>
      <c r="H25" s="147"/>
      <c r="I25" s="147"/>
      <c r="J25" s="147"/>
      <c r="K25" s="147"/>
      <c r="L25" s="147"/>
    </row>
    <row r="26" s="57" customFormat="1" spans="1:12">
      <c r="A26" s="154"/>
      <c r="B26" s="147"/>
      <c r="C26" s="154"/>
      <c r="D26" s="154"/>
      <c r="E26" s="147"/>
      <c r="F26" s="155"/>
      <c r="G26" s="147"/>
      <c r="H26" s="147"/>
      <c r="I26" s="147"/>
      <c r="J26" s="147"/>
      <c r="K26" s="147"/>
      <c r="L26" s="147"/>
    </row>
    <row r="27" s="57" customFormat="1" spans="1:12">
      <c r="A27" s="154"/>
      <c r="B27" s="147"/>
      <c r="C27" s="154"/>
      <c r="D27" s="154"/>
      <c r="E27" s="147"/>
      <c r="F27" s="155"/>
      <c r="G27" s="147"/>
      <c r="H27" s="147"/>
      <c r="I27" s="147"/>
      <c r="J27" s="147"/>
      <c r="K27" s="147"/>
      <c r="L27" s="147"/>
    </row>
    <row r="28" s="57" customFormat="1" spans="1:12">
      <c r="A28" s="154"/>
      <c r="B28" s="147"/>
      <c r="C28" s="154"/>
      <c r="D28" s="154"/>
      <c r="E28" s="147"/>
      <c r="F28" s="155"/>
      <c r="G28" s="147"/>
      <c r="H28" s="147"/>
      <c r="I28" s="147"/>
      <c r="J28" s="147"/>
      <c r="K28" s="147"/>
      <c r="L28" s="147"/>
    </row>
    <row r="29" s="57" customFormat="1" spans="1:12">
      <c r="A29" s="154"/>
      <c r="B29" s="147"/>
      <c r="C29" s="154"/>
      <c r="D29" s="154"/>
      <c r="E29" s="147"/>
      <c r="F29" s="155"/>
      <c r="G29" s="147"/>
      <c r="H29" s="147"/>
      <c r="I29" s="147"/>
      <c r="J29" s="147"/>
      <c r="K29" s="147"/>
      <c r="L29" s="147"/>
    </row>
    <row r="30" s="57" customFormat="1" spans="1:12">
      <c r="A30" s="154"/>
      <c r="B30" s="147"/>
      <c r="C30" s="154"/>
      <c r="D30" s="154"/>
      <c r="E30" s="147"/>
      <c r="F30" s="155"/>
      <c r="G30" s="147"/>
      <c r="H30" s="147"/>
      <c r="I30" s="147"/>
      <c r="J30" s="147"/>
      <c r="K30" s="147"/>
      <c r="L30" s="147"/>
    </row>
    <row r="31" s="57" customFormat="1" spans="1:12">
      <c r="A31" s="154"/>
      <c r="B31" s="147"/>
      <c r="C31" s="154"/>
      <c r="D31" s="154"/>
      <c r="E31" s="147"/>
      <c r="F31" s="155"/>
      <c r="G31" s="147"/>
      <c r="H31" s="147"/>
      <c r="I31" s="147"/>
      <c r="J31" s="147"/>
      <c r="K31" s="147"/>
      <c r="L31" s="147"/>
    </row>
    <row r="32" s="57" customFormat="1" spans="1:12">
      <c r="A32" s="154"/>
      <c r="B32" s="147"/>
      <c r="C32" s="154"/>
      <c r="D32" s="154"/>
      <c r="E32" s="147"/>
      <c r="F32" s="155"/>
      <c r="G32" s="147"/>
      <c r="H32" s="147"/>
      <c r="I32" s="147"/>
      <c r="J32" s="147"/>
      <c r="K32" s="147"/>
      <c r="L32" s="147"/>
    </row>
    <row r="34" ht="43.5" customHeight="1"/>
  </sheetData>
  <mergeCells count="3">
    <mergeCell ref="A1:F1"/>
    <mergeCell ref="A18:B19"/>
    <mergeCell ref="C18:F1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03"/>
  <sheetViews>
    <sheetView workbookViewId="0">
      <pane ySplit="2" topLeftCell="A88" activePane="bottomLeft" state="frozen"/>
      <selection/>
      <selection pane="bottomLeft" activeCell="G102" sqref="G102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592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207</v>
      </c>
      <c r="C3" s="33" t="s">
        <v>593</v>
      </c>
      <c r="D3" s="34" t="s">
        <v>188</v>
      </c>
      <c r="E3" s="32" t="s">
        <v>97</v>
      </c>
      <c r="F3" s="35">
        <f ca="1" t="shared" ref="F3:F7" si="0">EVALUATE(G3)</f>
        <v>83.011296</v>
      </c>
      <c r="G3" s="36" t="s">
        <v>594</v>
      </c>
    </row>
    <row r="4" s="24" customFormat="1" ht="39" customHeight="1" spans="1:7">
      <c r="A4" s="37"/>
      <c r="B4" s="32" t="s">
        <v>207</v>
      </c>
      <c r="C4" s="33" t="s">
        <v>595</v>
      </c>
      <c r="D4" s="34" t="s">
        <v>188</v>
      </c>
      <c r="E4" s="32" t="s">
        <v>97</v>
      </c>
      <c r="F4" s="35">
        <f ca="1" t="shared" si="0"/>
        <v>6.528</v>
      </c>
      <c r="G4" s="46" t="s">
        <v>596</v>
      </c>
    </row>
    <row r="5" s="24" customFormat="1" ht="39" customHeight="1" spans="1:7">
      <c r="A5" s="37"/>
      <c r="B5" s="32" t="s">
        <v>207</v>
      </c>
      <c r="C5" s="33" t="s">
        <v>456</v>
      </c>
      <c r="D5" s="34" t="s">
        <v>188</v>
      </c>
      <c r="E5" s="32" t="s">
        <v>97</v>
      </c>
      <c r="F5" s="35">
        <f ca="1" t="shared" si="0"/>
        <v>18.018</v>
      </c>
      <c r="G5" s="36" t="s">
        <v>597</v>
      </c>
    </row>
    <row r="6" s="24" customFormat="1" ht="39" customHeight="1" spans="1:7">
      <c r="A6" s="37"/>
      <c r="B6" s="32" t="s">
        <v>460</v>
      </c>
      <c r="C6" s="33" t="s">
        <v>598</v>
      </c>
      <c r="D6" s="34" t="s">
        <v>329</v>
      </c>
      <c r="E6" s="32" t="s">
        <v>97</v>
      </c>
      <c r="F6" s="35">
        <f ca="1" t="shared" si="0"/>
        <v>20.064</v>
      </c>
      <c r="G6" s="36" t="s">
        <v>599</v>
      </c>
    </row>
    <row r="7" s="24" customFormat="1" ht="39" customHeight="1" spans="1:7">
      <c r="A7" s="37"/>
      <c r="B7" s="32" t="s">
        <v>251</v>
      </c>
      <c r="C7" s="33" t="s">
        <v>598</v>
      </c>
      <c r="D7" s="34" t="s">
        <v>188</v>
      </c>
      <c r="E7" s="32" t="s">
        <v>97</v>
      </c>
      <c r="F7" s="35">
        <f ca="1" t="shared" si="0"/>
        <v>118.256</v>
      </c>
      <c r="G7" s="36" t="s">
        <v>600</v>
      </c>
    </row>
    <row r="8" s="24" customFormat="1" ht="39" customHeight="1" spans="1:7">
      <c r="A8" s="37"/>
      <c r="B8" s="32" t="s">
        <v>460</v>
      </c>
      <c r="C8" s="33" t="s">
        <v>601</v>
      </c>
      <c r="D8" s="34" t="s">
        <v>329</v>
      </c>
      <c r="E8" s="32" t="s">
        <v>97</v>
      </c>
      <c r="F8" s="35">
        <f ca="1" t="shared" ref="F8:F11" si="1">EVALUATE(G8)</f>
        <v>42.692</v>
      </c>
      <c r="G8" s="46" t="s">
        <v>602</v>
      </c>
    </row>
    <row r="9" s="24" customFormat="1" ht="39" customHeight="1" spans="1:7">
      <c r="A9" s="37"/>
      <c r="B9" s="32" t="s">
        <v>251</v>
      </c>
      <c r="C9" s="33" t="s">
        <v>601</v>
      </c>
      <c r="D9" s="34" t="s">
        <v>188</v>
      </c>
      <c r="E9" s="32" t="s">
        <v>97</v>
      </c>
      <c r="F9" s="35">
        <f ca="1" t="shared" si="1"/>
        <v>187.46</v>
      </c>
      <c r="G9" s="46" t="s">
        <v>603</v>
      </c>
    </row>
    <row r="10" s="24" customFormat="1" ht="39" customHeight="1" spans="1:7">
      <c r="A10" s="37"/>
      <c r="B10" s="32" t="s">
        <v>460</v>
      </c>
      <c r="C10" s="33" t="s">
        <v>604</v>
      </c>
      <c r="D10" s="34" t="s">
        <v>329</v>
      </c>
      <c r="E10" s="32" t="s">
        <v>97</v>
      </c>
      <c r="F10" s="35">
        <f ca="1" t="shared" si="1"/>
        <v>6.024</v>
      </c>
      <c r="G10" s="46" t="s">
        <v>605</v>
      </c>
    </row>
    <row r="11" s="24" customFormat="1" ht="39" customHeight="1" spans="1:7">
      <c r="A11" s="37"/>
      <c r="B11" s="32" t="s">
        <v>251</v>
      </c>
      <c r="C11" s="33" t="s">
        <v>604</v>
      </c>
      <c r="D11" s="34" t="s">
        <v>188</v>
      </c>
      <c r="E11" s="32" t="s">
        <v>97</v>
      </c>
      <c r="F11" s="35">
        <f ca="1" t="shared" si="1"/>
        <v>25.944</v>
      </c>
      <c r="G11" s="46" t="s">
        <v>606</v>
      </c>
    </row>
    <row r="12" s="24" customFormat="1" ht="39" customHeight="1" spans="1:7">
      <c r="A12" s="37"/>
      <c r="B12" s="32" t="s">
        <v>207</v>
      </c>
      <c r="C12" s="33" t="s">
        <v>607</v>
      </c>
      <c r="D12" s="34" t="s">
        <v>188</v>
      </c>
      <c r="E12" s="32" t="s">
        <v>97</v>
      </c>
      <c r="F12" s="35">
        <f ca="1" t="shared" ref="F12:F29" si="2">EVALUATE(G12)</f>
        <v>4.488</v>
      </c>
      <c r="G12" s="46" t="s">
        <v>608</v>
      </c>
    </row>
    <row r="13" s="24" customFormat="1" ht="39" customHeight="1" spans="1:7">
      <c r="A13" s="37"/>
      <c r="B13" s="32" t="s">
        <v>207</v>
      </c>
      <c r="C13" s="33" t="s">
        <v>609</v>
      </c>
      <c r="D13" s="34" t="s">
        <v>188</v>
      </c>
      <c r="E13" s="32" t="s">
        <v>97</v>
      </c>
      <c r="F13" s="35">
        <f ca="1" t="shared" si="2"/>
        <v>13.6</v>
      </c>
      <c r="G13" s="36" t="s">
        <v>610</v>
      </c>
    </row>
    <row r="14" s="24" customFormat="1" ht="39" customHeight="1" spans="1:7">
      <c r="A14" s="37"/>
      <c r="B14" s="32" t="s">
        <v>207</v>
      </c>
      <c r="C14" s="33" t="s">
        <v>611</v>
      </c>
      <c r="D14" s="34" t="s">
        <v>188</v>
      </c>
      <c r="E14" s="32" t="s">
        <v>97</v>
      </c>
      <c r="F14" s="35">
        <f ca="1" t="shared" si="2"/>
        <v>13.6</v>
      </c>
      <c r="G14" s="36" t="s">
        <v>612</v>
      </c>
    </row>
    <row r="15" s="24" customFormat="1" ht="39" customHeight="1" spans="1:7">
      <c r="A15" s="37"/>
      <c r="B15" s="32" t="s">
        <v>207</v>
      </c>
      <c r="C15" s="33" t="s">
        <v>467</v>
      </c>
      <c r="D15" s="34" t="s">
        <v>188</v>
      </c>
      <c r="E15" s="32" t="s">
        <v>97</v>
      </c>
      <c r="F15" s="35">
        <f ca="1" t="shared" si="2"/>
        <v>107.4192</v>
      </c>
      <c r="G15" s="36" t="s">
        <v>613</v>
      </c>
    </row>
    <row r="16" s="24" customFormat="1" ht="39" customHeight="1" spans="1:7">
      <c r="A16" s="37"/>
      <c r="B16" s="32" t="s">
        <v>207</v>
      </c>
      <c r="C16" s="33" t="s">
        <v>614</v>
      </c>
      <c r="D16" s="34" t="s">
        <v>188</v>
      </c>
      <c r="E16" s="32" t="s">
        <v>97</v>
      </c>
      <c r="F16" s="35">
        <f ca="1" t="shared" si="2"/>
        <v>13.056</v>
      </c>
      <c r="G16" s="46" t="s">
        <v>615</v>
      </c>
    </row>
    <row r="17" s="24" customFormat="1" ht="39" customHeight="1" spans="1:7">
      <c r="A17" s="37"/>
      <c r="B17" s="32" t="s">
        <v>207</v>
      </c>
      <c r="C17" s="33" t="s">
        <v>471</v>
      </c>
      <c r="D17" s="34" t="s">
        <v>188</v>
      </c>
      <c r="E17" s="32" t="s">
        <v>97</v>
      </c>
      <c r="F17" s="35">
        <f ca="1" t="shared" si="2"/>
        <v>65.044</v>
      </c>
      <c r="G17" s="36" t="s">
        <v>616</v>
      </c>
    </row>
    <row r="18" s="24" customFormat="1" ht="39" customHeight="1" spans="1:7">
      <c r="A18" s="37"/>
      <c r="B18" s="32" t="s">
        <v>132</v>
      </c>
      <c r="C18" s="33" t="s">
        <v>617</v>
      </c>
      <c r="D18" s="34" t="s">
        <v>329</v>
      </c>
      <c r="E18" s="32" t="s">
        <v>97</v>
      </c>
      <c r="F18" s="35">
        <f ca="1" t="shared" si="2"/>
        <v>34.5552</v>
      </c>
      <c r="G18" s="36" t="s">
        <v>618</v>
      </c>
    </row>
    <row r="19" s="24" customFormat="1" ht="39" customHeight="1" spans="1:7">
      <c r="A19" s="37"/>
      <c r="B19" s="32" t="s">
        <v>466</v>
      </c>
      <c r="C19" s="33" t="s">
        <v>617</v>
      </c>
      <c r="D19" s="34" t="s">
        <v>188</v>
      </c>
      <c r="E19" s="32" t="s">
        <v>97</v>
      </c>
      <c r="F19" s="35">
        <f ca="1" t="shared" si="2"/>
        <v>30.868</v>
      </c>
      <c r="G19" s="36" t="s">
        <v>619</v>
      </c>
    </row>
    <row r="20" s="24" customFormat="1" ht="39" customHeight="1" spans="1:7">
      <c r="A20" s="37"/>
      <c r="B20" s="32" t="s">
        <v>350</v>
      </c>
      <c r="C20" s="33" t="s">
        <v>620</v>
      </c>
      <c r="D20" s="34" t="s">
        <v>188</v>
      </c>
      <c r="E20" s="32" t="s">
        <v>97</v>
      </c>
      <c r="F20" s="35">
        <f ca="1" t="shared" si="2"/>
        <v>18.144</v>
      </c>
      <c r="G20" s="36" t="s">
        <v>621</v>
      </c>
    </row>
    <row r="21" s="24" customFormat="1" ht="39" customHeight="1" spans="1:7">
      <c r="A21" s="37"/>
      <c r="B21" s="32" t="s">
        <v>460</v>
      </c>
      <c r="C21" s="33" t="s">
        <v>622</v>
      </c>
      <c r="D21" s="34" t="s">
        <v>329</v>
      </c>
      <c r="E21" s="32" t="s">
        <v>97</v>
      </c>
      <c r="F21" s="35">
        <f ca="1" t="shared" si="2"/>
        <v>10.032</v>
      </c>
      <c r="G21" s="36" t="s">
        <v>623</v>
      </c>
    </row>
    <row r="22" s="24" customFormat="1" ht="39" customHeight="1" spans="1:7">
      <c r="A22" s="37"/>
      <c r="B22" s="32" t="s">
        <v>251</v>
      </c>
      <c r="C22" s="33" t="s">
        <v>622</v>
      </c>
      <c r="D22" s="34" t="s">
        <v>188</v>
      </c>
      <c r="E22" s="32" t="s">
        <v>97</v>
      </c>
      <c r="F22" s="35">
        <f ca="1" t="shared" si="2"/>
        <v>59.128</v>
      </c>
      <c r="G22" s="36" t="s">
        <v>624</v>
      </c>
    </row>
    <row r="23" s="24" customFormat="1" ht="39" customHeight="1" spans="1:7">
      <c r="A23" s="37"/>
      <c r="B23" s="32" t="s">
        <v>460</v>
      </c>
      <c r="C23" s="33" t="s">
        <v>625</v>
      </c>
      <c r="D23" s="34" t="s">
        <v>329</v>
      </c>
      <c r="E23" s="32" t="s">
        <v>97</v>
      </c>
      <c r="F23" s="35">
        <f ca="1" t="shared" si="2"/>
        <v>21.346</v>
      </c>
      <c r="G23" s="46" t="s">
        <v>626</v>
      </c>
    </row>
    <row r="24" s="24" customFormat="1" ht="39" customHeight="1" spans="1:7">
      <c r="A24" s="37"/>
      <c r="B24" s="32" t="s">
        <v>251</v>
      </c>
      <c r="C24" s="33" t="s">
        <v>625</v>
      </c>
      <c r="D24" s="34" t="s">
        <v>188</v>
      </c>
      <c r="E24" s="32" t="s">
        <v>97</v>
      </c>
      <c r="F24" s="35">
        <f ca="1" t="shared" si="2"/>
        <v>93.73</v>
      </c>
      <c r="G24" s="46" t="s">
        <v>627</v>
      </c>
    </row>
    <row r="25" s="24" customFormat="1" ht="39" customHeight="1" spans="1:7">
      <c r="A25" s="37"/>
      <c r="B25" s="32" t="s">
        <v>460</v>
      </c>
      <c r="C25" s="33" t="s">
        <v>628</v>
      </c>
      <c r="D25" s="34" t="s">
        <v>329</v>
      </c>
      <c r="E25" s="32" t="s">
        <v>97</v>
      </c>
      <c r="F25" s="35">
        <f ca="1" t="shared" si="2"/>
        <v>3.012</v>
      </c>
      <c r="G25" s="46" t="s">
        <v>629</v>
      </c>
    </row>
    <row r="26" s="24" customFormat="1" ht="39" customHeight="1" spans="1:7">
      <c r="A26" s="37"/>
      <c r="B26" s="32" t="s">
        <v>251</v>
      </c>
      <c r="C26" s="33" t="s">
        <v>628</v>
      </c>
      <c r="D26" s="34" t="s">
        <v>188</v>
      </c>
      <c r="E26" s="32" t="s">
        <v>97</v>
      </c>
      <c r="F26" s="35">
        <f ca="1" t="shared" si="2"/>
        <v>12.972</v>
      </c>
      <c r="G26" s="46" t="s">
        <v>630</v>
      </c>
    </row>
    <row r="27" s="24" customFormat="1" ht="39" customHeight="1" spans="1:7">
      <c r="A27" s="37"/>
      <c r="B27" s="32" t="s">
        <v>207</v>
      </c>
      <c r="C27" s="33" t="s">
        <v>631</v>
      </c>
      <c r="D27" s="34" t="s">
        <v>188</v>
      </c>
      <c r="E27" s="32" t="s">
        <v>97</v>
      </c>
      <c r="F27" s="35">
        <f ca="1" t="shared" si="2"/>
        <v>2.244</v>
      </c>
      <c r="G27" s="46" t="s">
        <v>632</v>
      </c>
    </row>
    <row r="28" s="24" customFormat="1" ht="39" customHeight="1" spans="1:7">
      <c r="A28" s="37"/>
      <c r="B28" s="32" t="s">
        <v>207</v>
      </c>
      <c r="C28" s="33" t="s">
        <v>633</v>
      </c>
      <c r="D28" s="34" t="s">
        <v>188</v>
      </c>
      <c r="E28" s="32" t="s">
        <v>97</v>
      </c>
      <c r="F28" s="35">
        <f ca="1" t="shared" si="2"/>
        <v>6.8</v>
      </c>
      <c r="G28" s="36" t="s">
        <v>634</v>
      </c>
    </row>
    <row r="29" s="24" customFormat="1" ht="39" customHeight="1" spans="1:7">
      <c r="A29" s="37"/>
      <c r="B29" s="32" t="s">
        <v>207</v>
      </c>
      <c r="C29" s="33" t="s">
        <v>635</v>
      </c>
      <c r="D29" s="34" t="s">
        <v>188</v>
      </c>
      <c r="E29" s="32" t="s">
        <v>97</v>
      </c>
      <c r="F29" s="35">
        <f ca="1" t="shared" si="2"/>
        <v>6.8</v>
      </c>
      <c r="G29" s="36" t="s">
        <v>636</v>
      </c>
    </row>
    <row r="30" s="24" customFormat="1" ht="35" customHeight="1" spans="1:7">
      <c r="A30" s="31" t="s">
        <v>234</v>
      </c>
      <c r="B30" s="32" t="s">
        <v>207</v>
      </c>
      <c r="C30" s="33" t="s">
        <v>637</v>
      </c>
      <c r="D30" s="34" t="s">
        <v>188</v>
      </c>
      <c r="E30" s="32" t="s">
        <v>97</v>
      </c>
      <c r="F30" s="35">
        <f ca="1" t="shared" ref="F30:F42" si="3">EVALUATE(G30)</f>
        <v>40.04</v>
      </c>
      <c r="G30" s="36" t="s">
        <v>638</v>
      </c>
    </row>
    <row r="31" s="24" customFormat="1" ht="35" customHeight="1" spans="1:7">
      <c r="A31" s="37"/>
      <c r="B31" s="32" t="s">
        <v>207</v>
      </c>
      <c r="C31" s="33" t="s">
        <v>482</v>
      </c>
      <c r="D31" s="34" t="s">
        <v>188</v>
      </c>
      <c r="E31" s="32" t="s">
        <v>97</v>
      </c>
      <c r="F31" s="35">
        <f ca="1" t="shared" si="3"/>
        <v>46.158</v>
      </c>
      <c r="G31" s="36" t="s">
        <v>639</v>
      </c>
    </row>
    <row r="32" s="24" customFormat="1" ht="35" customHeight="1" spans="1:7">
      <c r="A32" s="37"/>
      <c r="B32" s="32" t="s">
        <v>207</v>
      </c>
      <c r="C32" s="33" t="s">
        <v>640</v>
      </c>
      <c r="D32" s="34" t="s">
        <v>188</v>
      </c>
      <c r="E32" s="32" t="s">
        <v>97</v>
      </c>
      <c r="F32" s="35">
        <f ca="1" t="shared" si="3"/>
        <v>5.376</v>
      </c>
      <c r="G32" s="46" t="s">
        <v>641</v>
      </c>
    </row>
    <row r="33" s="24" customFormat="1" ht="35" customHeight="1" spans="1:7">
      <c r="A33" s="37"/>
      <c r="B33" s="32" t="s">
        <v>460</v>
      </c>
      <c r="C33" s="33" t="s">
        <v>642</v>
      </c>
      <c r="D33" s="34" t="s">
        <v>329</v>
      </c>
      <c r="E33" s="32" t="s">
        <v>97</v>
      </c>
      <c r="F33" s="35">
        <f ca="1" t="shared" si="3"/>
        <v>5.808</v>
      </c>
      <c r="G33" s="36" t="s">
        <v>643</v>
      </c>
    </row>
    <row r="34" s="24" customFormat="1" ht="31" customHeight="1" spans="1:7">
      <c r="A34" s="37"/>
      <c r="B34" s="32" t="s">
        <v>251</v>
      </c>
      <c r="C34" s="33" t="s">
        <v>642</v>
      </c>
      <c r="D34" s="34" t="s">
        <v>188</v>
      </c>
      <c r="E34" s="32" t="s">
        <v>97</v>
      </c>
      <c r="F34" s="35">
        <f ca="1" t="shared" si="3"/>
        <v>34.232</v>
      </c>
      <c r="G34" s="36" t="s">
        <v>644</v>
      </c>
    </row>
    <row r="35" s="24" customFormat="1" ht="35" customHeight="1" spans="1:7">
      <c r="A35" s="37"/>
      <c r="B35" s="32" t="s">
        <v>207</v>
      </c>
      <c r="C35" s="53" t="s">
        <v>645</v>
      </c>
      <c r="D35" s="34" t="s">
        <v>188</v>
      </c>
      <c r="E35" s="32" t="s">
        <v>97</v>
      </c>
      <c r="F35" s="35">
        <f ca="1" t="shared" si="3"/>
        <v>241.1274</v>
      </c>
      <c r="G35" s="36" t="s">
        <v>646</v>
      </c>
    </row>
    <row r="36" s="24" customFormat="1" ht="35" customHeight="1" spans="1:7">
      <c r="A36" s="37"/>
      <c r="B36" s="32" t="s">
        <v>207</v>
      </c>
      <c r="C36" s="53" t="s">
        <v>647</v>
      </c>
      <c r="D36" s="34" t="s">
        <v>188</v>
      </c>
      <c r="E36" s="32" t="s">
        <v>97</v>
      </c>
      <c r="F36" s="35">
        <f ca="1" t="shared" si="3"/>
        <v>-35.84</v>
      </c>
      <c r="G36" s="36" t="s">
        <v>648</v>
      </c>
    </row>
    <row r="37" s="24" customFormat="1" ht="35" customHeight="1" spans="1:7">
      <c r="A37" s="37"/>
      <c r="B37" s="32" t="s">
        <v>207</v>
      </c>
      <c r="C37" s="53" t="s">
        <v>649</v>
      </c>
      <c r="D37" s="34" t="s">
        <v>188</v>
      </c>
      <c r="E37" s="32" t="s">
        <v>97</v>
      </c>
      <c r="F37" s="35">
        <f ca="1" t="shared" si="3"/>
        <v>11.52</v>
      </c>
      <c r="G37" s="46" t="s">
        <v>650</v>
      </c>
    </row>
    <row r="38" s="24" customFormat="1" ht="35" customHeight="1" spans="1:7">
      <c r="A38" s="37"/>
      <c r="B38" s="32" t="s">
        <v>460</v>
      </c>
      <c r="C38" s="53" t="s">
        <v>651</v>
      </c>
      <c r="D38" s="34" t="s">
        <v>329</v>
      </c>
      <c r="E38" s="32" t="s">
        <v>97</v>
      </c>
      <c r="F38" s="35">
        <f ca="1" t="shared" si="3"/>
        <v>18.20196</v>
      </c>
      <c r="G38" s="36" t="s">
        <v>652</v>
      </c>
    </row>
    <row r="39" s="24" customFormat="1" ht="35" customHeight="1" spans="1:7">
      <c r="A39" s="37"/>
      <c r="B39" s="32" t="s">
        <v>460</v>
      </c>
      <c r="C39" s="53" t="s">
        <v>653</v>
      </c>
      <c r="D39" s="34" t="s">
        <v>329</v>
      </c>
      <c r="E39" s="32" t="s">
        <v>97</v>
      </c>
      <c r="F39" s="35">
        <f ca="1" t="shared" si="3"/>
        <v>-2.172</v>
      </c>
      <c r="G39" s="36" t="s">
        <v>654</v>
      </c>
    </row>
    <row r="40" s="24" customFormat="1" ht="35" customHeight="1" spans="1:7">
      <c r="A40" s="37"/>
      <c r="B40" s="32" t="s">
        <v>251</v>
      </c>
      <c r="C40" s="53" t="s">
        <v>651</v>
      </c>
      <c r="D40" s="34" t="s">
        <v>188</v>
      </c>
      <c r="E40" s="32" t="s">
        <v>97</v>
      </c>
      <c r="F40" s="35">
        <f ca="1" t="shared" si="3"/>
        <v>78.8175</v>
      </c>
      <c r="G40" s="36" t="s">
        <v>655</v>
      </c>
    </row>
    <row r="41" s="24" customFormat="1" ht="35" customHeight="1" spans="1:7">
      <c r="A41" s="37"/>
      <c r="B41" s="32" t="s">
        <v>251</v>
      </c>
      <c r="C41" s="53" t="s">
        <v>653</v>
      </c>
      <c r="D41" s="34" t="s">
        <v>188</v>
      </c>
      <c r="E41" s="32" t="s">
        <v>97</v>
      </c>
      <c r="F41" s="35">
        <f ca="1" t="shared" si="3"/>
        <v>-7.208</v>
      </c>
      <c r="G41" s="36" t="s">
        <v>656</v>
      </c>
    </row>
    <row r="42" s="24" customFormat="1" ht="48" customHeight="1" spans="1:7">
      <c r="A42" s="37"/>
      <c r="B42" s="32" t="s">
        <v>207</v>
      </c>
      <c r="C42" s="54" t="s">
        <v>657</v>
      </c>
      <c r="D42" s="34" t="s">
        <v>188</v>
      </c>
      <c r="E42" s="32" t="s">
        <v>97</v>
      </c>
      <c r="F42" s="35">
        <f ca="1" t="shared" si="3"/>
        <v>43.52</v>
      </c>
      <c r="G42" s="36" t="s">
        <v>658</v>
      </c>
    </row>
    <row r="43" s="24" customFormat="1" ht="35" customHeight="1" spans="1:7">
      <c r="A43" s="37"/>
      <c r="B43" s="32" t="s">
        <v>207</v>
      </c>
      <c r="C43" s="54" t="s">
        <v>504</v>
      </c>
      <c r="D43" s="34" t="s">
        <v>188</v>
      </c>
      <c r="E43" s="32" t="s">
        <v>97</v>
      </c>
      <c r="F43" s="35">
        <f ca="1" t="shared" ref="F43:F49" si="4">EVALUATE(G43)</f>
        <v>28.8486</v>
      </c>
      <c r="G43" s="36" t="s">
        <v>659</v>
      </c>
    </row>
    <row r="44" s="24" customFormat="1" ht="35" customHeight="1" spans="1:7">
      <c r="A44" s="37"/>
      <c r="B44" s="32" t="s">
        <v>207</v>
      </c>
      <c r="C44" s="54" t="s">
        <v>660</v>
      </c>
      <c r="D44" s="34" t="s">
        <v>188</v>
      </c>
      <c r="E44" s="32" t="s">
        <v>97</v>
      </c>
      <c r="F44" s="35">
        <f ca="1" t="shared" si="4"/>
        <v>5.376</v>
      </c>
      <c r="G44" s="46" t="s">
        <v>641</v>
      </c>
    </row>
    <row r="45" s="24" customFormat="1" ht="35" customHeight="1" spans="1:7">
      <c r="A45" s="37"/>
      <c r="B45" s="32" t="s">
        <v>251</v>
      </c>
      <c r="C45" s="33" t="s">
        <v>515</v>
      </c>
      <c r="D45" s="34" t="s">
        <v>188</v>
      </c>
      <c r="E45" s="32" t="s">
        <v>97</v>
      </c>
      <c r="F45" s="35">
        <f ca="1" t="shared" si="4"/>
        <v>175.216</v>
      </c>
      <c r="G45" s="36" t="s">
        <v>661</v>
      </c>
    </row>
    <row r="46" s="24" customFormat="1" ht="35" customHeight="1" spans="1:7">
      <c r="A46" s="37"/>
      <c r="B46" s="32" t="s">
        <v>251</v>
      </c>
      <c r="C46" s="33" t="s">
        <v>662</v>
      </c>
      <c r="D46" s="34" t="s">
        <v>188</v>
      </c>
      <c r="E46" s="32" t="s">
        <v>97</v>
      </c>
      <c r="F46" s="35">
        <f ca="1" t="shared" si="4"/>
        <v>-19.6</v>
      </c>
      <c r="G46" s="36" t="s">
        <v>663</v>
      </c>
    </row>
    <row r="47" s="24" customFormat="1" ht="35" customHeight="1" spans="1:7">
      <c r="A47" s="37"/>
      <c r="B47" s="32" t="s">
        <v>251</v>
      </c>
      <c r="C47" s="33" t="s">
        <v>664</v>
      </c>
      <c r="D47" s="34" t="s">
        <v>188</v>
      </c>
      <c r="E47" s="32" t="s">
        <v>97</v>
      </c>
      <c r="F47" s="35">
        <f ca="1" t="shared" si="4"/>
        <v>8.064</v>
      </c>
      <c r="G47" s="46" t="s">
        <v>665</v>
      </c>
    </row>
    <row r="48" s="24" customFormat="1" ht="35" customHeight="1" spans="1:7">
      <c r="A48" s="37"/>
      <c r="B48" s="32" t="s">
        <v>248</v>
      </c>
      <c r="C48" s="33" t="s">
        <v>666</v>
      </c>
      <c r="D48" s="34" t="s">
        <v>329</v>
      </c>
      <c r="E48" s="32" t="s">
        <v>97</v>
      </c>
      <c r="F48" s="35">
        <f ca="1" t="shared" si="4"/>
        <v>40.348</v>
      </c>
      <c r="G48" s="36" t="s">
        <v>667</v>
      </c>
    </row>
    <row r="49" s="24" customFormat="1" ht="35" customHeight="1" spans="1:7">
      <c r="A49" s="37"/>
      <c r="B49" s="32" t="s">
        <v>248</v>
      </c>
      <c r="C49" s="33" t="s">
        <v>668</v>
      </c>
      <c r="D49" s="34" t="s">
        <v>329</v>
      </c>
      <c r="E49" s="32" t="s">
        <v>97</v>
      </c>
      <c r="F49" s="35">
        <f ca="1" t="shared" si="4"/>
        <v>7.66</v>
      </c>
      <c r="G49" s="36" t="s">
        <v>669</v>
      </c>
    </row>
    <row r="50" s="24" customFormat="1" ht="57" customHeight="1" spans="1:7">
      <c r="A50" s="37"/>
      <c r="B50" s="32" t="s">
        <v>251</v>
      </c>
      <c r="C50" s="33" t="s">
        <v>670</v>
      </c>
      <c r="D50" s="34" t="s">
        <v>188</v>
      </c>
      <c r="E50" s="32" t="s">
        <v>97</v>
      </c>
      <c r="F50" s="35">
        <f ca="1" t="shared" ref="F50:F71" si="5">EVALUATE(G50)</f>
        <v>69.46</v>
      </c>
      <c r="G50" s="46" t="s">
        <v>671</v>
      </c>
    </row>
    <row r="51" s="24" customFormat="1" ht="35" customHeight="1" spans="1:7">
      <c r="A51" s="37"/>
      <c r="B51" s="32" t="s">
        <v>251</v>
      </c>
      <c r="C51" s="33" t="s">
        <v>672</v>
      </c>
      <c r="D51" s="34" t="s">
        <v>188</v>
      </c>
      <c r="E51" s="32" t="s">
        <v>97</v>
      </c>
      <c r="F51" s="35">
        <f ca="1" t="shared" si="5"/>
        <v>-17.64</v>
      </c>
      <c r="G51" s="36" t="s">
        <v>673</v>
      </c>
    </row>
    <row r="52" s="24" customFormat="1" ht="35" customHeight="1" spans="1:7">
      <c r="A52" s="37"/>
      <c r="B52" s="32" t="s">
        <v>251</v>
      </c>
      <c r="C52" s="33" t="s">
        <v>674</v>
      </c>
      <c r="D52" s="34" t="s">
        <v>188</v>
      </c>
      <c r="E52" s="32" t="s">
        <v>97</v>
      </c>
      <c r="F52" s="35">
        <f ca="1" t="shared" si="5"/>
        <v>7.728</v>
      </c>
      <c r="G52" s="36" t="s">
        <v>675</v>
      </c>
    </row>
    <row r="53" s="24" customFormat="1" ht="35" customHeight="1" spans="1:7">
      <c r="A53" s="37"/>
      <c r="B53" s="32" t="s">
        <v>460</v>
      </c>
      <c r="C53" s="33" t="s">
        <v>527</v>
      </c>
      <c r="D53" s="34" t="s">
        <v>188</v>
      </c>
      <c r="E53" s="32" t="s">
        <v>97</v>
      </c>
      <c r="F53" s="35">
        <f ca="1" t="shared" si="5"/>
        <v>33.7469</v>
      </c>
      <c r="G53" s="36" t="s">
        <v>676</v>
      </c>
    </row>
    <row r="54" s="24" customFormat="1" ht="35" customHeight="1" spans="1:7">
      <c r="A54" s="37"/>
      <c r="B54" s="32" t="s">
        <v>460</v>
      </c>
      <c r="C54" s="33" t="s">
        <v>677</v>
      </c>
      <c r="D54" s="34" t="s">
        <v>188</v>
      </c>
      <c r="E54" s="32" t="s">
        <v>97</v>
      </c>
      <c r="F54" s="35">
        <f ca="1" t="shared" si="5"/>
        <v>-8.4</v>
      </c>
      <c r="G54" s="36" t="s">
        <v>678</v>
      </c>
    </row>
    <row r="55" s="24" customFormat="1" ht="35" customHeight="1" spans="1:7">
      <c r="A55" s="37"/>
      <c r="B55" s="32" t="s">
        <v>460</v>
      </c>
      <c r="C55" s="33" t="s">
        <v>679</v>
      </c>
      <c r="D55" s="34" t="s">
        <v>188</v>
      </c>
      <c r="E55" s="32" t="s">
        <v>97</v>
      </c>
      <c r="F55" s="35">
        <f ca="1" t="shared" si="5"/>
        <v>2.784</v>
      </c>
      <c r="G55" s="46" t="s">
        <v>680</v>
      </c>
    </row>
    <row r="56" s="24" customFormat="1" ht="35" customHeight="1" spans="1:7">
      <c r="A56" s="37"/>
      <c r="B56" s="32" t="s">
        <v>251</v>
      </c>
      <c r="C56" s="33" t="s">
        <v>681</v>
      </c>
      <c r="D56" s="34" t="s">
        <v>188</v>
      </c>
      <c r="E56" s="32" t="s">
        <v>97</v>
      </c>
      <c r="F56" s="35">
        <f ca="1" t="shared" si="5"/>
        <v>179.3664</v>
      </c>
      <c r="G56" s="36" t="s">
        <v>682</v>
      </c>
    </row>
    <row r="57" s="24" customFormat="1" ht="35" customHeight="1" spans="1:7">
      <c r="A57" s="37"/>
      <c r="B57" s="32" t="s">
        <v>251</v>
      </c>
      <c r="C57" s="33" t="s">
        <v>683</v>
      </c>
      <c r="D57" s="34" t="s">
        <v>188</v>
      </c>
      <c r="E57" s="32" t="s">
        <v>97</v>
      </c>
      <c r="F57" s="35">
        <f ca="1" t="shared" si="5"/>
        <v>-26.88</v>
      </c>
      <c r="G57" s="36" t="s">
        <v>684</v>
      </c>
    </row>
    <row r="58" s="24" customFormat="1" ht="35" customHeight="1" spans="1:7">
      <c r="A58" s="37"/>
      <c r="B58" s="32" t="s">
        <v>251</v>
      </c>
      <c r="C58" s="33" t="s">
        <v>685</v>
      </c>
      <c r="D58" s="34" t="s">
        <v>188</v>
      </c>
      <c r="E58" s="32" t="s">
        <v>97</v>
      </c>
      <c r="F58" s="35">
        <f ca="1" t="shared" si="5"/>
        <v>8.64</v>
      </c>
      <c r="G58" s="46" t="s">
        <v>686</v>
      </c>
    </row>
    <row r="59" s="24" customFormat="1" ht="35" customHeight="1" spans="1:7">
      <c r="A59" s="37"/>
      <c r="B59" s="32" t="s">
        <v>251</v>
      </c>
      <c r="C59" s="33" t="s">
        <v>687</v>
      </c>
      <c r="D59" s="34" t="s">
        <v>188</v>
      </c>
      <c r="E59" s="32" t="s">
        <v>97</v>
      </c>
      <c r="F59" s="35">
        <f ca="1" t="shared" si="5"/>
        <v>66.4299</v>
      </c>
      <c r="G59" s="36" t="s">
        <v>688</v>
      </c>
    </row>
    <row r="60" s="24" customFormat="1" ht="35" customHeight="1" spans="1:7">
      <c r="A60" s="37"/>
      <c r="B60" s="32" t="s">
        <v>251</v>
      </c>
      <c r="C60" s="33" t="s">
        <v>689</v>
      </c>
      <c r="D60" s="34" t="s">
        <v>188</v>
      </c>
      <c r="E60" s="32" t="s">
        <v>97</v>
      </c>
      <c r="F60" s="35">
        <f ca="1" t="shared" si="5"/>
        <v>-6.116</v>
      </c>
      <c r="G60" s="36" t="s">
        <v>690</v>
      </c>
    </row>
    <row r="61" s="24" customFormat="1" ht="35" customHeight="1" spans="1:7">
      <c r="A61" s="37"/>
      <c r="B61" s="32" t="s">
        <v>207</v>
      </c>
      <c r="C61" s="54" t="s">
        <v>691</v>
      </c>
      <c r="D61" s="34" t="s">
        <v>188</v>
      </c>
      <c r="E61" s="32" t="s">
        <v>97</v>
      </c>
      <c r="F61" s="35">
        <f ca="1" t="shared" si="5"/>
        <v>40.04</v>
      </c>
      <c r="G61" s="36" t="s">
        <v>638</v>
      </c>
    </row>
    <row r="62" s="24" customFormat="1" ht="35" customHeight="1" spans="1:7">
      <c r="A62" s="37"/>
      <c r="B62" s="32" t="s">
        <v>207</v>
      </c>
      <c r="C62" s="54" t="s">
        <v>536</v>
      </c>
      <c r="D62" s="34" t="s">
        <v>188</v>
      </c>
      <c r="E62" s="32" t="s">
        <v>97</v>
      </c>
      <c r="F62" s="35">
        <f ca="1" t="shared" si="5"/>
        <v>48.081</v>
      </c>
      <c r="G62" s="36" t="s">
        <v>692</v>
      </c>
    </row>
    <row r="63" s="24" customFormat="1" ht="35" customHeight="1" spans="1:7">
      <c r="A63" s="37"/>
      <c r="B63" s="32" t="s">
        <v>207</v>
      </c>
      <c r="C63" s="54" t="s">
        <v>693</v>
      </c>
      <c r="D63" s="34" t="s">
        <v>188</v>
      </c>
      <c r="E63" s="32" t="s">
        <v>97</v>
      </c>
      <c r="F63" s="35">
        <f ca="1" t="shared" si="5"/>
        <v>5.376</v>
      </c>
      <c r="G63" s="36" t="s">
        <v>694</v>
      </c>
    </row>
    <row r="64" s="24" customFormat="1" ht="35" customHeight="1" spans="1:7">
      <c r="A64" s="37"/>
      <c r="B64" s="32" t="s">
        <v>460</v>
      </c>
      <c r="C64" s="54" t="s">
        <v>695</v>
      </c>
      <c r="D64" s="34" t="s">
        <v>329</v>
      </c>
      <c r="E64" s="32" t="s">
        <v>97</v>
      </c>
      <c r="F64" s="35">
        <f ca="1" t="shared" si="5"/>
        <v>5.808</v>
      </c>
      <c r="G64" s="36" t="s">
        <v>643</v>
      </c>
    </row>
    <row r="65" s="24" customFormat="1" ht="35" customHeight="1" spans="1:7">
      <c r="A65" s="37"/>
      <c r="B65" s="32" t="s">
        <v>251</v>
      </c>
      <c r="C65" s="54" t="s">
        <v>695</v>
      </c>
      <c r="D65" s="34" t="s">
        <v>188</v>
      </c>
      <c r="E65" s="32" t="s">
        <v>97</v>
      </c>
      <c r="F65" s="35">
        <f ca="1" t="shared" si="5"/>
        <v>34.232</v>
      </c>
      <c r="G65" s="36" t="s">
        <v>644</v>
      </c>
    </row>
    <row r="66" s="24" customFormat="1" ht="35" customHeight="1" spans="1:7">
      <c r="A66" s="37"/>
      <c r="B66" s="32" t="s">
        <v>207</v>
      </c>
      <c r="C66" s="33" t="s">
        <v>547</v>
      </c>
      <c r="D66" s="34" t="s">
        <v>188</v>
      </c>
      <c r="E66" s="32" t="s">
        <v>97</v>
      </c>
      <c r="F66" s="35">
        <f ca="1" t="shared" si="5"/>
        <v>756.1365</v>
      </c>
      <c r="G66" s="36" t="s">
        <v>696</v>
      </c>
    </row>
    <row r="67" s="24" customFormat="1" ht="35" customHeight="1" spans="1:7">
      <c r="A67" s="37"/>
      <c r="B67" s="32" t="s">
        <v>207</v>
      </c>
      <c r="C67" s="33" t="s">
        <v>697</v>
      </c>
      <c r="D67" s="34" t="s">
        <v>188</v>
      </c>
      <c r="E67" s="32" t="s">
        <v>97</v>
      </c>
      <c r="F67" s="35">
        <f ca="1" t="shared" si="5"/>
        <v>-26.88</v>
      </c>
      <c r="G67" s="36" t="s">
        <v>698</v>
      </c>
    </row>
    <row r="68" s="24" customFormat="1" ht="35" customHeight="1" spans="1:7">
      <c r="A68" s="37"/>
      <c r="B68" s="32" t="s">
        <v>207</v>
      </c>
      <c r="C68" s="33" t="s">
        <v>699</v>
      </c>
      <c r="D68" s="34" t="s">
        <v>188</v>
      </c>
      <c r="E68" s="32" t="s">
        <v>97</v>
      </c>
      <c r="F68" s="35">
        <f ca="1" t="shared" si="5"/>
        <v>15.36</v>
      </c>
      <c r="G68" s="46" t="s">
        <v>700</v>
      </c>
    </row>
    <row r="69" s="24" customFormat="1" ht="35" customHeight="1" spans="1:7">
      <c r="A69" s="37"/>
      <c r="B69" s="32" t="s">
        <v>207</v>
      </c>
      <c r="C69" s="33" t="s">
        <v>701</v>
      </c>
      <c r="D69" s="34" t="s">
        <v>188</v>
      </c>
      <c r="E69" s="32" t="s">
        <v>97</v>
      </c>
      <c r="F69" s="35">
        <f ca="1" t="shared" si="5"/>
        <v>50.96</v>
      </c>
      <c r="G69" s="36" t="s">
        <v>702</v>
      </c>
    </row>
    <row r="70" s="24" customFormat="1" ht="35" customHeight="1" spans="1:7">
      <c r="A70" s="37"/>
      <c r="B70" s="32" t="s">
        <v>207</v>
      </c>
      <c r="C70" s="33" t="s">
        <v>703</v>
      </c>
      <c r="D70" s="34" t="s">
        <v>188</v>
      </c>
      <c r="E70" s="32" t="s">
        <v>97</v>
      </c>
      <c r="F70" s="35">
        <f ca="1" t="shared" si="5"/>
        <v>-9.24</v>
      </c>
      <c r="G70" s="36" t="s">
        <v>704</v>
      </c>
    </row>
    <row r="71" s="24" customFormat="1" ht="35" customHeight="1" spans="1:7">
      <c r="A71" s="37"/>
      <c r="B71" s="32" t="s">
        <v>350</v>
      </c>
      <c r="C71" s="33" t="s">
        <v>705</v>
      </c>
      <c r="D71" s="34" t="s">
        <v>188</v>
      </c>
      <c r="E71" s="32" t="s">
        <v>97</v>
      </c>
      <c r="F71" s="35">
        <f ca="1" t="shared" si="5"/>
        <v>13.3536</v>
      </c>
      <c r="G71" s="46" t="s">
        <v>706</v>
      </c>
    </row>
    <row r="72" s="24" customFormat="1" ht="35" customHeight="1" spans="1:7">
      <c r="A72" s="37"/>
      <c r="B72" s="32" t="s">
        <v>207</v>
      </c>
      <c r="C72" s="54" t="s">
        <v>707</v>
      </c>
      <c r="D72" s="34" t="s">
        <v>188</v>
      </c>
      <c r="E72" s="32" t="s">
        <v>97</v>
      </c>
      <c r="F72" s="35">
        <f ca="1" t="shared" ref="F72:F91" si="6">EVALUATE(G72)</f>
        <v>40.04</v>
      </c>
      <c r="G72" s="36" t="s">
        <v>638</v>
      </c>
    </row>
    <row r="73" s="24" customFormat="1" ht="35" customHeight="1" spans="1:7">
      <c r="A73" s="37"/>
      <c r="B73" s="32" t="s">
        <v>207</v>
      </c>
      <c r="C73" s="54" t="s">
        <v>556</v>
      </c>
      <c r="D73" s="34" t="s">
        <v>188</v>
      </c>
      <c r="E73" s="32" t="s">
        <v>97</v>
      </c>
      <c r="F73" s="35">
        <f ca="1" t="shared" si="6"/>
        <v>48.081</v>
      </c>
      <c r="G73" s="36" t="s">
        <v>692</v>
      </c>
    </row>
    <row r="74" s="24" customFormat="1" ht="35" customHeight="1" spans="1:7">
      <c r="A74" s="37"/>
      <c r="B74" s="32" t="s">
        <v>207</v>
      </c>
      <c r="C74" s="54" t="s">
        <v>708</v>
      </c>
      <c r="D74" s="34" t="s">
        <v>188</v>
      </c>
      <c r="E74" s="32" t="s">
        <v>97</v>
      </c>
      <c r="F74" s="35">
        <f ca="1" t="shared" si="6"/>
        <v>5.376</v>
      </c>
      <c r="G74" s="46" t="s">
        <v>641</v>
      </c>
    </row>
    <row r="75" s="24" customFormat="1" ht="35" customHeight="1" spans="1:7">
      <c r="A75" s="37"/>
      <c r="B75" s="32" t="s">
        <v>460</v>
      </c>
      <c r="C75" s="54" t="s">
        <v>709</v>
      </c>
      <c r="D75" s="34" t="s">
        <v>329</v>
      </c>
      <c r="E75" s="32" t="s">
        <v>97</v>
      </c>
      <c r="F75" s="35">
        <f ca="1" t="shared" si="6"/>
        <v>5.808</v>
      </c>
      <c r="G75" s="36" t="s">
        <v>643</v>
      </c>
    </row>
    <row r="76" s="24" customFormat="1" ht="35" customHeight="1" spans="1:7">
      <c r="A76" s="37"/>
      <c r="B76" s="32" t="s">
        <v>251</v>
      </c>
      <c r="C76" s="54" t="s">
        <v>709</v>
      </c>
      <c r="D76" s="34" t="s">
        <v>188</v>
      </c>
      <c r="E76" s="32" t="s">
        <v>97</v>
      </c>
      <c r="F76" s="35">
        <f ca="1" t="shared" si="6"/>
        <v>34.232</v>
      </c>
      <c r="G76" s="36" t="s">
        <v>644</v>
      </c>
    </row>
    <row r="77" s="24" customFormat="1" ht="35" customHeight="1" spans="1:7">
      <c r="A77" s="37"/>
      <c r="B77" s="32" t="s">
        <v>207</v>
      </c>
      <c r="C77" s="53" t="s">
        <v>710</v>
      </c>
      <c r="D77" s="34" t="s">
        <v>188</v>
      </c>
      <c r="E77" s="32" t="s">
        <v>97</v>
      </c>
      <c r="F77" s="35">
        <f ca="1" t="shared" si="6"/>
        <v>241.1274</v>
      </c>
      <c r="G77" s="36" t="s">
        <v>646</v>
      </c>
    </row>
    <row r="78" s="24" customFormat="1" ht="35" customHeight="1" spans="1:7">
      <c r="A78" s="37"/>
      <c r="B78" s="32" t="s">
        <v>207</v>
      </c>
      <c r="C78" s="53" t="s">
        <v>711</v>
      </c>
      <c r="D78" s="34" t="s">
        <v>188</v>
      </c>
      <c r="E78" s="32" t="s">
        <v>97</v>
      </c>
      <c r="F78" s="35">
        <f ca="1" t="shared" si="6"/>
        <v>-35.84</v>
      </c>
      <c r="G78" s="36" t="s">
        <v>648</v>
      </c>
    </row>
    <row r="79" s="24" customFormat="1" ht="35" customHeight="1" spans="1:7">
      <c r="A79" s="37"/>
      <c r="B79" s="32" t="s">
        <v>207</v>
      </c>
      <c r="C79" s="53" t="s">
        <v>712</v>
      </c>
      <c r="D79" s="34" t="s">
        <v>188</v>
      </c>
      <c r="E79" s="32" t="s">
        <v>97</v>
      </c>
      <c r="F79" s="35">
        <f ca="1" t="shared" si="6"/>
        <v>11.52</v>
      </c>
      <c r="G79" s="36" t="s">
        <v>713</v>
      </c>
    </row>
    <row r="80" s="24" customFormat="1" ht="35" customHeight="1" spans="1:7">
      <c r="A80" s="37"/>
      <c r="B80" s="32" t="s">
        <v>460</v>
      </c>
      <c r="C80" s="53" t="s">
        <v>714</v>
      </c>
      <c r="D80" s="34" t="s">
        <v>329</v>
      </c>
      <c r="E80" s="32" t="s">
        <v>97</v>
      </c>
      <c r="F80" s="35">
        <f ca="1" t="shared" si="6"/>
        <v>18.20196</v>
      </c>
      <c r="G80" s="36" t="s">
        <v>652</v>
      </c>
    </row>
    <row r="81" s="24" customFormat="1" ht="35" customHeight="1" spans="1:7">
      <c r="A81" s="37"/>
      <c r="B81" s="32" t="s">
        <v>460</v>
      </c>
      <c r="C81" s="53" t="s">
        <v>715</v>
      </c>
      <c r="D81" s="34" t="s">
        <v>329</v>
      </c>
      <c r="E81" s="32" t="s">
        <v>97</v>
      </c>
      <c r="F81" s="35">
        <f ca="1" t="shared" si="6"/>
        <v>-2.172</v>
      </c>
      <c r="G81" s="36" t="s">
        <v>654</v>
      </c>
    </row>
    <row r="82" s="24" customFormat="1" ht="35" customHeight="1" spans="1:7">
      <c r="A82" s="37"/>
      <c r="B82" s="32" t="s">
        <v>251</v>
      </c>
      <c r="C82" s="53" t="s">
        <v>714</v>
      </c>
      <c r="D82" s="34" t="s">
        <v>188</v>
      </c>
      <c r="E82" s="32" t="s">
        <v>97</v>
      </c>
      <c r="F82" s="35">
        <f ca="1" t="shared" si="6"/>
        <v>78.8175</v>
      </c>
      <c r="G82" s="36" t="s">
        <v>655</v>
      </c>
    </row>
    <row r="83" s="24" customFormat="1" ht="35" customHeight="1" spans="1:7">
      <c r="A83" s="37"/>
      <c r="B83" s="32" t="s">
        <v>251</v>
      </c>
      <c r="C83" s="53" t="s">
        <v>715</v>
      </c>
      <c r="D83" s="34" t="s">
        <v>188</v>
      </c>
      <c r="E83" s="32" t="s">
        <v>97</v>
      </c>
      <c r="F83" s="35">
        <f ca="1" t="shared" si="6"/>
        <v>-7.208</v>
      </c>
      <c r="G83" s="36" t="s">
        <v>656</v>
      </c>
    </row>
    <row r="84" s="24" customFormat="1" ht="57" customHeight="1" spans="1:7">
      <c r="A84" s="37"/>
      <c r="B84" s="32" t="s">
        <v>207</v>
      </c>
      <c r="C84" s="54" t="s">
        <v>716</v>
      </c>
      <c r="D84" s="34" t="s">
        <v>188</v>
      </c>
      <c r="E84" s="32" t="s">
        <v>97</v>
      </c>
      <c r="F84" s="35">
        <f ca="1" t="shared" si="6"/>
        <v>43.52</v>
      </c>
      <c r="G84" s="36" t="s">
        <v>658</v>
      </c>
    </row>
    <row r="85" s="24" customFormat="1" ht="35" customHeight="1" spans="1:7">
      <c r="A85" s="37"/>
      <c r="B85" s="32" t="s">
        <v>207</v>
      </c>
      <c r="C85" s="54" t="s">
        <v>566</v>
      </c>
      <c r="D85" s="34" t="s">
        <v>188</v>
      </c>
      <c r="E85" s="32" t="s">
        <v>97</v>
      </c>
      <c r="F85" s="35">
        <f ca="1" t="shared" si="6"/>
        <v>28.8486</v>
      </c>
      <c r="G85" s="36" t="s">
        <v>659</v>
      </c>
    </row>
    <row r="86" s="24" customFormat="1" ht="35" customHeight="1" spans="1:7">
      <c r="A86" s="37"/>
      <c r="B86" s="32" t="s">
        <v>207</v>
      </c>
      <c r="C86" s="54" t="s">
        <v>717</v>
      </c>
      <c r="D86" s="34" t="s">
        <v>188</v>
      </c>
      <c r="E86" s="32" t="s">
        <v>97</v>
      </c>
      <c r="F86" s="35">
        <f ca="1" t="shared" si="6"/>
        <v>5.376</v>
      </c>
      <c r="G86" s="46" t="s">
        <v>641</v>
      </c>
    </row>
    <row r="87" s="24" customFormat="1" ht="35" customHeight="1" spans="1:7">
      <c r="A87" s="37"/>
      <c r="B87" s="32" t="s">
        <v>251</v>
      </c>
      <c r="C87" s="33" t="s">
        <v>574</v>
      </c>
      <c r="D87" s="34" t="s">
        <v>188</v>
      </c>
      <c r="E87" s="32" t="s">
        <v>97</v>
      </c>
      <c r="F87" s="35">
        <f ca="1" t="shared" si="6"/>
        <v>86.856</v>
      </c>
      <c r="G87" s="36" t="s">
        <v>718</v>
      </c>
    </row>
    <row r="88" s="24" customFormat="1" ht="35" customHeight="1" spans="1:7">
      <c r="A88" s="37"/>
      <c r="B88" s="32" t="s">
        <v>251</v>
      </c>
      <c r="C88" s="33" t="s">
        <v>719</v>
      </c>
      <c r="D88" s="34" t="s">
        <v>188</v>
      </c>
      <c r="E88" s="32" t="s">
        <v>97</v>
      </c>
      <c r="F88" s="35">
        <f ca="1" t="shared" si="6"/>
        <v>-9.8</v>
      </c>
      <c r="G88" s="36" t="s">
        <v>720</v>
      </c>
    </row>
    <row r="89" s="24" customFormat="1" ht="35" customHeight="1" spans="1:7">
      <c r="A89" s="37"/>
      <c r="B89" s="32" t="s">
        <v>251</v>
      </c>
      <c r="C89" s="33" t="s">
        <v>721</v>
      </c>
      <c r="D89" s="34" t="s">
        <v>188</v>
      </c>
      <c r="E89" s="32" t="s">
        <v>97</v>
      </c>
      <c r="F89" s="35">
        <f ca="1" t="shared" si="6"/>
        <v>4.032</v>
      </c>
      <c r="G89" s="36" t="s">
        <v>722</v>
      </c>
    </row>
    <row r="90" s="24" customFormat="1" ht="35" customHeight="1" spans="1:7">
      <c r="A90" s="37"/>
      <c r="B90" s="32" t="s">
        <v>248</v>
      </c>
      <c r="C90" s="33" t="s">
        <v>723</v>
      </c>
      <c r="D90" s="34" t="s">
        <v>329</v>
      </c>
      <c r="E90" s="32" t="s">
        <v>97</v>
      </c>
      <c r="F90" s="35">
        <f ca="1" t="shared" si="6"/>
        <v>20.174</v>
      </c>
      <c r="G90" s="36" t="s">
        <v>724</v>
      </c>
    </row>
    <row r="91" s="24" customFormat="1" ht="35" customHeight="1" spans="1:7">
      <c r="A91" s="37"/>
      <c r="B91" s="32" t="s">
        <v>248</v>
      </c>
      <c r="C91" s="33" t="s">
        <v>725</v>
      </c>
      <c r="D91" s="34" t="s">
        <v>329</v>
      </c>
      <c r="E91" s="32" t="s">
        <v>97</v>
      </c>
      <c r="F91" s="35">
        <f ca="1" t="shared" si="6"/>
        <v>3.83</v>
      </c>
      <c r="G91" s="36" t="s">
        <v>726</v>
      </c>
    </row>
    <row r="92" s="24" customFormat="1" ht="43" customHeight="1" spans="1:7">
      <c r="A92" s="32" t="s">
        <v>581</v>
      </c>
      <c r="B92" s="32" t="s">
        <v>460</v>
      </c>
      <c r="C92" s="33" t="s">
        <v>727</v>
      </c>
      <c r="D92" s="34" t="s">
        <v>329</v>
      </c>
      <c r="E92" s="32" t="s">
        <v>97</v>
      </c>
      <c r="F92" s="35">
        <f ca="1" t="shared" ref="F92:F100" si="7">EVALUATE(G92)</f>
        <v>47.4457</v>
      </c>
      <c r="G92" s="36" t="s">
        <v>728</v>
      </c>
    </row>
    <row r="93" s="24" customFormat="1" ht="43" customHeight="1" spans="1:7">
      <c r="A93" s="32"/>
      <c r="B93" s="32" t="s">
        <v>460</v>
      </c>
      <c r="C93" s="33" t="s">
        <v>729</v>
      </c>
      <c r="D93" s="34" t="s">
        <v>329</v>
      </c>
      <c r="E93" s="32" t="s">
        <v>97</v>
      </c>
      <c r="F93" s="35">
        <f ca="1" t="shared" si="7"/>
        <v>-3.36</v>
      </c>
      <c r="G93" s="36" t="s">
        <v>730</v>
      </c>
    </row>
    <row r="94" s="24" customFormat="1" ht="43" customHeight="1" spans="1:7">
      <c r="A94" s="32"/>
      <c r="B94" s="32" t="s">
        <v>460</v>
      </c>
      <c r="C94" s="33" t="s">
        <v>731</v>
      </c>
      <c r="D94" s="34" t="s">
        <v>329</v>
      </c>
      <c r="E94" s="32" t="s">
        <v>97</v>
      </c>
      <c r="F94" s="35">
        <f ca="1" t="shared" si="7"/>
        <v>1.92</v>
      </c>
      <c r="G94" s="46" t="s">
        <v>732</v>
      </c>
    </row>
    <row r="95" s="24" customFormat="1" ht="43" customHeight="1" spans="1:7">
      <c r="A95" s="32"/>
      <c r="B95" s="32" t="s">
        <v>251</v>
      </c>
      <c r="C95" s="33" t="s">
        <v>733</v>
      </c>
      <c r="D95" s="34" t="s">
        <v>188</v>
      </c>
      <c r="E95" s="32" t="s">
        <v>97</v>
      </c>
      <c r="F95" s="35">
        <f ca="1" t="shared" si="7"/>
        <v>497.8978</v>
      </c>
      <c r="G95" s="36" t="s">
        <v>734</v>
      </c>
    </row>
    <row r="96" s="24" customFormat="1" ht="43" customHeight="1" spans="1:7">
      <c r="A96" s="32"/>
      <c r="B96" s="32" t="s">
        <v>251</v>
      </c>
      <c r="C96" s="33" t="s">
        <v>729</v>
      </c>
      <c r="D96" s="34" t="s">
        <v>188</v>
      </c>
      <c r="E96" s="32" t="s">
        <v>97</v>
      </c>
      <c r="F96" s="35">
        <f ca="1" t="shared" si="7"/>
        <v>-10.08</v>
      </c>
      <c r="G96" s="36" t="s">
        <v>735</v>
      </c>
    </row>
    <row r="97" s="24" customFormat="1" ht="43" customHeight="1" spans="1:7">
      <c r="A97" s="32"/>
      <c r="B97" s="32" t="s">
        <v>251</v>
      </c>
      <c r="C97" s="33" t="s">
        <v>731</v>
      </c>
      <c r="D97" s="34" t="s">
        <v>188</v>
      </c>
      <c r="E97" s="32" t="s">
        <v>97</v>
      </c>
      <c r="F97" s="35">
        <f ca="1" t="shared" si="7"/>
        <v>5.76</v>
      </c>
      <c r="G97" s="46" t="s">
        <v>736</v>
      </c>
    </row>
    <row r="98" s="24" customFormat="1" ht="43" customHeight="1" spans="1:7">
      <c r="A98" s="32"/>
      <c r="B98" s="32" t="s">
        <v>207</v>
      </c>
      <c r="C98" s="33" t="s">
        <v>737</v>
      </c>
      <c r="D98" s="34" t="s">
        <v>188</v>
      </c>
      <c r="E98" s="32" t="s">
        <v>97</v>
      </c>
      <c r="F98" s="35">
        <f ca="1" t="shared" si="7"/>
        <v>49.14</v>
      </c>
      <c r="G98" s="36" t="s">
        <v>738</v>
      </c>
    </row>
    <row r="99" s="24" customFormat="1" ht="39" customHeight="1" spans="1:7">
      <c r="A99" s="32" t="s">
        <v>289</v>
      </c>
      <c r="B99" s="34" t="s">
        <v>290</v>
      </c>
      <c r="C99" s="33" t="s">
        <v>739</v>
      </c>
      <c r="D99" s="34" t="s">
        <v>188</v>
      </c>
      <c r="E99" s="32" t="s">
        <v>97</v>
      </c>
      <c r="F99" s="35">
        <f ca="1" t="shared" si="7"/>
        <v>184.61115</v>
      </c>
      <c r="G99" s="36" t="s">
        <v>740</v>
      </c>
    </row>
    <row r="100" s="24" customFormat="1" ht="39" customHeight="1" spans="1:7">
      <c r="A100" s="45"/>
      <c r="B100" s="34" t="s">
        <v>290</v>
      </c>
      <c r="C100" s="33" t="s">
        <v>741</v>
      </c>
      <c r="D100" s="34" t="s">
        <v>188</v>
      </c>
      <c r="E100" s="32" t="s">
        <v>97</v>
      </c>
      <c r="F100" s="35">
        <f ca="1" t="shared" si="7"/>
        <v>33.384</v>
      </c>
      <c r="G100" s="36" t="s">
        <v>742</v>
      </c>
    </row>
    <row r="101" s="24" customFormat="1" ht="31" customHeight="1" spans="1:7">
      <c r="A101" s="38" t="s">
        <v>301</v>
      </c>
      <c r="B101" s="39"/>
      <c r="C101" s="40"/>
      <c r="D101" s="29"/>
      <c r="E101" s="29" t="s">
        <v>97</v>
      </c>
      <c r="F101" s="40">
        <f ca="1">SUM(F3:F100)</f>
        <v>4420.214566</v>
      </c>
      <c r="G101" s="41"/>
    </row>
    <row r="102" ht="41" customHeight="1" spans="1:7">
      <c r="A102" s="29" t="s">
        <v>438</v>
      </c>
      <c r="B102" s="29"/>
      <c r="C102" s="40"/>
      <c r="D102" s="29" t="s">
        <v>329</v>
      </c>
      <c r="E102" s="29" t="s">
        <v>97</v>
      </c>
      <c r="F102" s="40">
        <f ca="1">SUMIF(D3:D100,D102,F3:F100)</f>
        <v>305.22682</v>
      </c>
      <c r="G102" s="33"/>
    </row>
    <row r="103" ht="41" customHeight="1" spans="1:7">
      <c r="A103" s="29" t="s">
        <v>439</v>
      </c>
      <c r="B103" s="29"/>
      <c r="C103" s="40"/>
      <c r="D103" s="30" t="s">
        <v>188</v>
      </c>
      <c r="E103" s="29" t="s">
        <v>97</v>
      </c>
      <c r="F103" s="40">
        <f ca="1">SUMIF(D3:D100,D103,F3:F100)</f>
        <v>4114.987746</v>
      </c>
      <c r="G103" s="33"/>
    </row>
  </sheetData>
  <mergeCells count="8">
    <mergeCell ref="A1:G1"/>
    <mergeCell ref="A101:B101"/>
    <mergeCell ref="A102:B102"/>
    <mergeCell ref="A103:B103"/>
    <mergeCell ref="A3:A29"/>
    <mergeCell ref="A30:A91"/>
    <mergeCell ref="A92:A98"/>
    <mergeCell ref="A99:A10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G7"/>
  <sheetViews>
    <sheetView workbookViewId="0">
      <pane ySplit="2" topLeftCell="A3" activePane="bottomLeft" state="frozen"/>
      <selection/>
      <selection pane="bottomLeft" activeCell="F16" sqref="F16"/>
    </sheetView>
  </sheetViews>
  <sheetFormatPr defaultColWidth="9" defaultRowHeight="14.25" outlineLevelRow="6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743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51" customHeight="1" spans="1:7">
      <c r="A3" s="31" t="s">
        <v>234</v>
      </c>
      <c r="B3" s="32" t="s">
        <v>460</v>
      </c>
      <c r="C3" s="33" t="s">
        <v>744</v>
      </c>
      <c r="D3" s="34" t="s">
        <v>329</v>
      </c>
      <c r="E3" s="32" t="s">
        <v>97</v>
      </c>
      <c r="F3" s="35">
        <f ca="1">EVALUATE(G3)</f>
        <v>4.55928</v>
      </c>
      <c r="G3" s="36" t="s">
        <v>745</v>
      </c>
    </row>
    <row r="4" s="24" customFormat="1" ht="54" customHeight="1" spans="1:7">
      <c r="A4" s="37"/>
      <c r="B4" s="32" t="s">
        <v>251</v>
      </c>
      <c r="C4" s="33" t="s">
        <v>744</v>
      </c>
      <c r="D4" s="34" t="s">
        <v>188</v>
      </c>
      <c r="E4" s="32" t="s">
        <v>97</v>
      </c>
      <c r="F4" s="35">
        <f ca="1">EVALUATE(G4)</f>
        <v>27.535288</v>
      </c>
      <c r="G4" s="36" t="s">
        <v>746</v>
      </c>
    </row>
    <row r="5" s="24" customFormat="1" ht="31" customHeight="1" spans="1:7">
      <c r="A5" s="38" t="s">
        <v>301</v>
      </c>
      <c r="B5" s="39"/>
      <c r="C5" s="40"/>
      <c r="D5" s="29"/>
      <c r="E5" s="29" t="s">
        <v>97</v>
      </c>
      <c r="F5" s="40">
        <f ca="1">SUM(F3:F4)</f>
        <v>32.094568</v>
      </c>
      <c r="G5" s="41"/>
    </row>
    <row r="6" ht="41" customHeight="1" spans="1:7">
      <c r="A6" s="29" t="s">
        <v>438</v>
      </c>
      <c r="B6" s="29"/>
      <c r="C6" s="40"/>
      <c r="D6" s="29" t="s">
        <v>329</v>
      </c>
      <c r="E6" s="29" t="s">
        <v>97</v>
      </c>
      <c r="F6" s="40">
        <f ca="1">SUMIF(D3:D4,D6,F3:F4)</f>
        <v>4.55928</v>
      </c>
      <c r="G6" s="33"/>
    </row>
    <row r="7" ht="41" customHeight="1" spans="1:7">
      <c r="A7" s="29" t="s">
        <v>439</v>
      </c>
      <c r="B7" s="29"/>
      <c r="C7" s="40"/>
      <c r="D7" s="30" t="s">
        <v>188</v>
      </c>
      <c r="E7" s="29" t="s">
        <v>97</v>
      </c>
      <c r="F7" s="40">
        <f ca="1">SUMIF(D3:D4,D7,F3:F4)</f>
        <v>27.535288</v>
      </c>
      <c r="G7" s="33"/>
    </row>
  </sheetData>
  <mergeCells count="5">
    <mergeCell ref="A1:G1"/>
    <mergeCell ref="A5:B5"/>
    <mergeCell ref="A6:B6"/>
    <mergeCell ref="A7:B7"/>
    <mergeCell ref="A3:A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95"/>
  <sheetViews>
    <sheetView workbookViewId="0">
      <pane ySplit="2" topLeftCell="A86" activePane="bottomLeft" state="frozen"/>
      <selection/>
      <selection pane="bottomLeft" activeCell="D94" sqref="D94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5" style="24" customWidth="1"/>
    <col min="4" max="4" width="9.12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747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216</v>
      </c>
      <c r="C3" s="33" t="s">
        <v>748</v>
      </c>
      <c r="D3" s="34">
        <v>250</v>
      </c>
      <c r="E3" s="32" t="s">
        <v>97</v>
      </c>
      <c r="F3" s="35">
        <f ca="1">EVALUATE(G3)</f>
        <v>12.152</v>
      </c>
      <c r="G3" s="36" t="s">
        <v>749</v>
      </c>
    </row>
    <row r="4" s="24" customFormat="1" ht="35" customHeight="1" spans="1:7">
      <c r="A4" s="37"/>
      <c r="B4" s="32" t="s">
        <v>219</v>
      </c>
      <c r="C4" s="33" t="s">
        <v>748</v>
      </c>
      <c r="D4" s="34">
        <v>100</v>
      </c>
      <c r="E4" s="32" t="s">
        <v>97</v>
      </c>
      <c r="F4" s="35">
        <f ca="1" t="shared" ref="F4:F40" si="0">EVALUATE(G4)</f>
        <v>54.586</v>
      </c>
      <c r="G4" s="36" t="s">
        <v>750</v>
      </c>
    </row>
    <row r="5" s="24" customFormat="1" ht="35" customHeight="1" spans="1:7">
      <c r="A5" s="37"/>
      <c r="B5" s="32" t="s">
        <v>207</v>
      </c>
      <c r="C5" s="33" t="s">
        <v>751</v>
      </c>
      <c r="D5" s="34">
        <v>80</v>
      </c>
      <c r="E5" s="32" t="s">
        <v>97</v>
      </c>
      <c r="F5" s="35">
        <f ca="1" t="shared" si="0"/>
        <v>90.652</v>
      </c>
      <c r="G5" s="36" t="s">
        <v>752</v>
      </c>
    </row>
    <row r="6" s="24" customFormat="1" ht="35" customHeight="1" spans="1:7">
      <c r="A6" s="37"/>
      <c r="B6" s="32" t="s">
        <v>221</v>
      </c>
      <c r="C6" s="33" t="s">
        <v>753</v>
      </c>
      <c r="D6" s="34" t="s">
        <v>223</v>
      </c>
      <c r="E6" s="32" t="s">
        <v>105</v>
      </c>
      <c r="F6" s="35">
        <f ca="1" t="shared" si="0"/>
        <v>13.84</v>
      </c>
      <c r="G6" s="36" t="s">
        <v>754</v>
      </c>
    </row>
    <row r="7" s="24" customFormat="1" ht="35" customHeight="1" spans="1:7">
      <c r="A7" s="37"/>
      <c r="B7" s="32" t="s">
        <v>225</v>
      </c>
      <c r="C7" s="33" t="s">
        <v>753</v>
      </c>
      <c r="D7" s="34" t="s">
        <v>226</v>
      </c>
      <c r="E7" s="32" t="s">
        <v>105</v>
      </c>
      <c r="F7" s="35">
        <f ca="1" t="shared" si="0"/>
        <v>13.84</v>
      </c>
      <c r="G7" s="36" t="s">
        <v>754</v>
      </c>
    </row>
    <row r="8" s="24" customFormat="1" ht="35" customHeight="1" spans="1:7">
      <c r="A8" s="37"/>
      <c r="B8" s="32" t="s">
        <v>207</v>
      </c>
      <c r="C8" s="33" t="s">
        <v>755</v>
      </c>
      <c r="D8" s="34">
        <v>80</v>
      </c>
      <c r="E8" s="32" t="s">
        <v>97</v>
      </c>
      <c r="F8" s="35">
        <f ca="1" t="shared" si="0"/>
        <v>50.568</v>
      </c>
      <c r="G8" s="36" t="s">
        <v>756</v>
      </c>
    </row>
    <row r="9" s="24" customFormat="1" ht="35" customHeight="1" spans="1:7">
      <c r="A9" s="37"/>
      <c r="B9" s="32" t="s">
        <v>207</v>
      </c>
      <c r="C9" s="33" t="s">
        <v>757</v>
      </c>
      <c r="D9" s="34">
        <v>80</v>
      </c>
      <c r="E9" s="32" t="s">
        <v>97</v>
      </c>
      <c r="F9" s="35">
        <f ca="1" t="shared" si="0"/>
        <v>902.7936</v>
      </c>
      <c r="G9" s="36" t="s">
        <v>758</v>
      </c>
    </row>
    <row r="10" s="24" customFormat="1" ht="35" customHeight="1" spans="1:7">
      <c r="A10" s="37"/>
      <c r="B10" s="32" t="s">
        <v>207</v>
      </c>
      <c r="C10" s="33" t="s">
        <v>759</v>
      </c>
      <c r="D10" s="34">
        <v>80</v>
      </c>
      <c r="E10" s="32" t="s">
        <v>97</v>
      </c>
      <c r="F10" s="35">
        <f ca="1" t="shared" si="0"/>
        <v>27.36</v>
      </c>
      <c r="G10" s="36" t="s">
        <v>760</v>
      </c>
    </row>
    <row r="11" s="24" customFormat="1" ht="35" customHeight="1" spans="1:7">
      <c r="A11" s="37"/>
      <c r="B11" s="32" t="s">
        <v>207</v>
      </c>
      <c r="C11" s="33" t="s">
        <v>761</v>
      </c>
      <c r="D11" s="34">
        <v>80</v>
      </c>
      <c r="E11" s="32" t="s">
        <v>97</v>
      </c>
      <c r="F11" s="35">
        <f ca="1" t="shared" si="0"/>
        <v>-88.56</v>
      </c>
      <c r="G11" s="36" t="s">
        <v>762</v>
      </c>
    </row>
    <row r="12" s="24" customFormat="1" ht="52" customHeight="1" spans="1:7">
      <c r="A12" s="37"/>
      <c r="B12" s="32" t="s">
        <v>207</v>
      </c>
      <c r="C12" s="33" t="s">
        <v>763</v>
      </c>
      <c r="D12" s="34">
        <v>80</v>
      </c>
      <c r="E12" s="32" t="s">
        <v>97</v>
      </c>
      <c r="F12" s="35">
        <f ca="1" t="shared" si="0"/>
        <v>-9.868</v>
      </c>
      <c r="G12" s="36" t="s">
        <v>764</v>
      </c>
    </row>
    <row r="13" s="24" customFormat="1" ht="51" customHeight="1" spans="1:7">
      <c r="A13" s="37"/>
      <c r="B13" s="32" t="s">
        <v>207</v>
      </c>
      <c r="C13" s="33" t="s">
        <v>765</v>
      </c>
      <c r="D13" s="34">
        <v>80</v>
      </c>
      <c r="E13" s="32" t="s">
        <v>97</v>
      </c>
      <c r="F13" s="35">
        <f ca="1" t="shared" si="0"/>
        <v>-11.44</v>
      </c>
      <c r="G13" s="36" t="s">
        <v>766</v>
      </c>
    </row>
    <row r="14" s="24" customFormat="1" ht="35" customHeight="1" spans="1:7">
      <c r="A14" s="37"/>
      <c r="B14" s="32" t="s">
        <v>767</v>
      </c>
      <c r="C14" s="33" t="s">
        <v>768</v>
      </c>
      <c r="D14" s="34">
        <v>250</v>
      </c>
      <c r="E14" s="32" t="s">
        <v>97</v>
      </c>
      <c r="F14" s="35">
        <f ca="1" t="shared" si="0"/>
        <v>8.036</v>
      </c>
      <c r="G14" s="36" t="s">
        <v>769</v>
      </c>
    </row>
    <row r="15" s="24" customFormat="1" ht="35" customHeight="1" spans="1:7">
      <c r="A15" s="37"/>
      <c r="B15" s="32" t="s">
        <v>219</v>
      </c>
      <c r="C15" s="33" t="s">
        <v>768</v>
      </c>
      <c r="D15" s="34">
        <v>100</v>
      </c>
      <c r="E15" s="32" t="s">
        <v>97</v>
      </c>
      <c r="F15" s="35">
        <f ca="1" t="shared" si="0"/>
        <v>109.172</v>
      </c>
      <c r="G15" s="36" t="s">
        <v>770</v>
      </c>
    </row>
    <row r="16" s="24" customFormat="1" ht="36" customHeight="1" spans="1:7">
      <c r="A16" s="37"/>
      <c r="B16" s="32" t="s">
        <v>207</v>
      </c>
      <c r="C16" s="33" t="s">
        <v>771</v>
      </c>
      <c r="D16" s="34">
        <v>80</v>
      </c>
      <c r="E16" s="32" t="s">
        <v>97</v>
      </c>
      <c r="F16" s="35">
        <f ca="1" t="shared" si="0"/>
        <v>53.76</v>
      </c>
      <c r="G16" s="36" t="s">
        <v>772</v>
      </c>
    </row>
    <row r="17" s="24" customFormat="1" ht="35" customHeight="1" spans="1:7">
      <c r="A17" s="37"/>
      <c r="B17" s="32" t="s">
        <v>221</v>
      </c>
      <c r="C17" s="33" t="s">
        <v>773</v>
      </c>
      <c r="D17" s="34" t="s">
        <v>223</v>
      </c>
      <c r="E17" s="32" t="s">
        <v>105</v>
      </c>
      <c r="F17" s="35">
        <f ca="1" t="shared" si="0"/>
        <v>9.6</v>
      </c>
      <c r="G17" s="36" t="s">
        <v>774</v>
      </c>
    </row>
    <row r="18" s="24" customFormat="1" ht="35" customHeight="1" spans="1:7">
      <c r="A18" s="37"/>
      <c r="B18" s="32" t="s">
        <v>225</v>
      </c>
      <c r="C18" s="33" t="s">
        <v>773</v>
      </c>
      <c r="D18" s="34" t="s">
        <v>226</v>
      </c>
      <c r="E18" s="32" t="s">
        <v>105</v>
      </c>
      <c r="F18" s="35">
        <f ca="1" t="shared" si="0"/>
        <v>9.6</v>
      </c>
      <c r="G18" s="36" t="s">
        <v>774</v>
      </c>
    </row>
    <row r="19" s="24" customFormat="1" ht="35" customHeight="1" spans="1:7">
      <c r="A19" s="37"/>
      <c r="B19" s="32" t="s">
        <v>207</v>
      </c>
      <c r="C19" s="33" t="s">
        <v>775</v>
      </c>
      <c r="D19" s="34">
        <v>80</v>
      </c>
      <c r="E19" s="32" t="s">
        <v>97</v>
      </c>
      <c r="F19" s="35">
        <f ca="1" t="shared" si="0"/>
        <v>300.906</v>
      </c>
      <c r="G19" s="36" t="s">
        <v>776</v>
      </c>
    </row>
    <row r="20" s="24" customFormat="1" ht="35" customHeight="1" spans="1:7">
      <c r="A20" s="37"/>
      <c r="B20" s="32" t="s">
        <v>207</v>
      </c>
      <c r="C20" s="33" t="s">
        <v>777</v>
      </c>
      <c r="D20" s="34">
        <v>80</v>
      </c>
      <c r="E20" s="32" t="s">
        <v>97</v>
      </c>
      <c r="F20" s="35">
        <f ca="1" t="shared" si="0"/>
        <v>28.99</v>
      </c>
      <c r="G20" s="36" t="s">
        <v>778</v>
      </c>
    </row>
    <row r="21" s="24" customFormat="1" ht="35" customHeight="1" spans="1:7">
      <c r="A21" s="37"/>
      <c r="B21" s="32" t="s">
        <v>207</v>
      </c>
      <c r="C21" s="33" t="s">
        <v>779</v>
      </c>
      <c r="D21" s="34">
        <v>80</v>
      </c>
      <c r="E21" s="32" t="s">
        <v>97</v>
      </c>
      <c r="F21" s="35">
        <f ca="1" t="shared" si="0"/>
        <v>160.758</v>
      </c>
      <c r="G21" s="36" t="s">
        <v>780</v>
      </c>
    </row>
    <row r="22" s="24" customFormat="1" ht="35" customHeight="1" spans="1:7">
      <c r="A22" s="37"/>
      <c r="B22" s="32" t="s">
        <v>207</v>
      </c>
      <c r="C22" s="33" t="s">
        <v>781</v>
      </c>
      <c r="D22" s="34">
        <v>80</v>
      </c>
      <c r="E22" s="32" t="s">
        <v>97</v>
      </c>
      <c r="F22" s="35">
        <f ca="1" t="shared" si="0"/>
        <v>-40.32</v>
      </c>
      <c r="G22" s="36" t="s">
        <v>782</v>
      </c>
    </row>
    <row r="23" s="24" customFormat="1" ht="52" customHeight="1" spans="1:7">
      <c r="A23" s="37"/>
      <c r="B23" s="32" t="s">
        <v>207</v>
      </c>
      <c r="C23" s="33" t="s">
        <v>783</v>
      </c>
      <c r="D23" s="34">
        <v>80</v>
      </c>
      <c r="E23" s="32" t="s">
        <v>97</v>
      </c>
      <c r="F23" s="35">
        <f ca="1" t="shared" si="0"/>
        <v>-6.336</v>
      </c>
      <c r="G23" s="36" t="s">
        <v>784</v>
      </c>
    </row>
    <row r="24" s="24" customFormat="1" ht="35" customHeight="1" spans="1:7">
      <c r="A24" s="37"/>
      <c r="B24" s="32" t="s">
        <v>207</v>
      </c>
      <c r="C24" s="33" t="s">
        <v>785</v>
      </c>
      <c r="D24" s="34">
        <v>80</v>
      </c>
      <c r="E24" s="32" t="s">
        <v>97</v>
      </c>
      <c r="F24" s="35">
        <f ca="1" t="shared" si="0"/>
        <v>-1.224</v>
      </c>
      <c r="G24" s="36" t="s">
        <v>786</v>
      </c>
    </row>
    <row r="25" s="24" customFormat="1" ht="35" customHeight="1" spans="1:7">
      <c r="A25" s="37"/>
      <c r="B25" s="32" t="s">
        <v>207</v>
      </c>
      <c r="C25" s="33" t="s">
        <v>787</v>
      </c>
      <c r="D25" s="34">
        <v>80</v>
      </c>
      <c r="E25" s="32" t="s">
        <v>97</v>
      </c>
      <c r="F25" s="35">
        <f ca="1" t="shared" si="0"/>
        <v>303.366</v>
      </c>
      <c r="G25" s="46" t="s">
        <v>788</v>
      </c>
    </row>
    <row r="26" s="24" customFormat="1" ht="35" customHeight="1" spans="1:7">
      <c r="A26" s="37"/>
      <c r="B26" s="32" t="s">
        <v>207</v>
      </c>
      <c r="C26" s="33" t="s">
        <v>789</v>
      </c>
      <c r="D26" s="34">
        <v>80</v>
      </c>
      <c r="E26" s="32" t="s">
        <v>97</v>
      </c>
      <c r="F26" s="35">
        <f ca="1" t="shared" si="0"/>
        <v>-124.44</v>
      </c>
      <c r="G26" s="36" t="s">
        <v>790</v>
      </c>
    </row>
    <row r="27" s="24" customFormat="1" ht="35" customHeight="1" spans="1:7">
      <c r="A27" s="37"/>
      <c r="B27" s="32" t="s">
        <v>207</v>
      </c>
      <c r="C27" s="33" t="s">
        <v>791</v>
      </c>
      <c r="D27" s="34">
        <v>50</v>
      </c>
      <c r="E27" s="32" t="s">
        <v>97</v>
      </c>
      <c r="F27" s="35">
        <f ca="1" t="shared" si="0"/>
        <v>37.532</v>
      </c>
      <c r="G27" s="36" t="s">
        <v>792</v>
      </c>
    </row>
    <row r="28" s="24" customFormat="1" ht="35" customHeight="1" spans="1:7">
      <c r="A28" s="37"/>
      <c r="B28" s="32" t="s">
        <v>221</v>
      </c>
      <c r="C28" s="33" t="s">
        <v>793</v>
      </c>
      <c r="D28" s="34" t="s">
        <v>223</v>
      </c>
      <c r="E28" s="32" t="s">
        <v>105</v>
      </c>
      <c r="F28" s="35">
        <f ca="1" t="shared" si="0"/>
        <v>7.28</v>
      </c>
      <c r="G28" s="36" t="s">
        <v>794</v>
      </c>
    </row>
    <row r="29" s="24" customFormat="1" ht="35" customHeight="1" spans="1:7">
      <c r="A29" s="37"/>
      <c r="B29" s="32" t="s">
        <v>225</v>
      </c>
      <c r="C29" s="33" t="s">
        <v>793</v>
      </c>
      <c r="D29" s="34" t="s">
        <v>226</v>
      </c>
      <c r="E29" s="32" t="s">
        <v>105</v>
      </c>
      <c r="F29" s="35">
        <f ca="1" t="shared" si="0"/>
        <v>7.28</v>
      </c>
      <c r="G29" s="36" t="s">
        <v>794</v>
      </c>
    </row>
    <row r="30" s="24" customFormat="1" ht="35" customHeight="1" spans="1:7">
      <c r="A30" s="37"/>
      <c r="B30" s="32" t="s">
        <v>207</v>
      </c>
      <c r="C30" s="33" t="s">
        <v>795</v>
      </c>
      <c r="D30" s="34">
        <v>80</v>
      </c>
      <c r="E30" s="32" t="s">
        <v>97</v>
      </c>
      <c r="F30" s="35">
        <f ca="1" t="shared" si="0"/>
        <v>25.992</v>
      </c>
      <c r="G30" s="36" t="s">
        <v>796</v>
      </c>
    </row>
    <row r="31" s="24" customFormat="1" ht="36" customHeight="1" spans="1:7">
      <c r="A31" s="37"/>
      <c r="B31" s="32" t="s">
        <v>207</v>
      </c>
      <c r="C31" s="33" t="s">
        <v>797</v>
      </c>
      <c r="D31" s="34">
        <v>80</v>
      </c>
      <c r="E31" s="32" t="s">
        <v>97</v>
      </c>
      <c r="F31" s="35">
        <f ca="1" t="shared" si="0"/>
        <v>13.74</v>
      </c>
      <c r="G31" s="36" t="s">
        <v>798</v>
      </c>
    </row>
    <row r="32" s="24" customFormat="1" ht="36" customHeight="1" spans="1:7">
      <c r="A32" s="37"/>
      <c r="B32" s="32" t="s">
        <v>216</v>
      </c>
      <c r="C32" s="33" t="s">
        <v>799</v>
      </c>
      <c r="D32" s="34">
        <v>250</v>
      </c>
      <c r="E32" s="32" t="s">
        <v>97</v>
      </c>
      <c r="F32" s="35">
        <f ca="1" t="shared" si="0"/>
        <v>12.152</v>
      </c>
      <c r="G32" s="36" t="s">
        <v>749</v>
      </c>
    </row>
    <row r="33" s="24" customFormat="1" ht="35" customHeight="1" spans="1:7">
      <c r="A33" s="37"/>
      <c r="B33" s="32" t="s">
        <v>219</v>
      </c>
      <c r="C33" s="33" t="s">
        <v>799</v>
      </c>
      <c r="D33" s="34">
        <v>100</v>
      </c>
      <c r="E33" s="32" t="s">
        <v>97</v>
      </c>
      <c r="F33" s="35">
        <f ca="1" t="shared" si="0"/>
        <v>54.586</v>
      </c>
      <c r="G33" s="36" t="s">
        <v>750</v>
      </c>
    </row>
    <row r="34" s="24" customFormat="1" ht="35" customHeight="1" spans="1:7">
      <c r="A34" s="37"/>
      <c r="B34" s="32" t="s">
        <v>207</v>
      </c>
      <c r="C34" s="33" t="s">
        <v>800</v>
      </c>
      <c r="D34" s="34">
        <v>80</v>
      </c>
      <c r="E34" s="32" t="s">
        <v>97</v>
      </c>
      <c r="F34" s="35">
        <f ca="1" t="shared" si="0"/>
        <v>79.91</v>
      </c>
      <c r="G34" s="36" t="s">
        <v>801</v>
      </c>
    </row>
    <row r="35" s="24" customFormat="1" ht="35" customHeight="1" spans="1:7">
      <c r="A35" s="37"/>
      <c r="B35" s="32" t="s">
        <v>221</v>
      </c>
      <c r="C35" s="33" t="s">
        <v>802</v>
      </c>
      <c r="D35" s="34" t="s">
        <v>223</v>
      </c>
      <c r="E35" s="32" t="s">
        <v>105</v>
      </c>
      <c r="F35" s="35">
        <f ca="1" t="shared" si="0"/>
        <v>12.2</v>
      </c>
      <c r="G35" s="36" t="s">
        <v>803</v>
      </c>
    </row>
    <row r="36" s="24" customFormat="1" ht="35" customHeight="1" spans="1:7">
      <c r="A36" s="37"/>
      <c r="B36" s="32" t="s">
        <v>225</v>
      </c>
      <c r="C36" s="33" t="s">
        <v>802</v>
      </c>
      <c r="D36" s="34" t="s">
        <v>226</v>
      </c>
      <c r="E36" s="32" t="s">
        <v>105</v>
      </c>
      <c r="F36" s="35">
        <f ca="1" t="shared" si="0"/>
        <v>12.2</v>
      </c>
      <c r="G36" s="36" t="s">
        <v>803</v>
      </c>
    </row>
    <row r="37" s="24" customFormat="1" ht="35" customHeight="1" spans="1:7">
      <c r="A37" s="37"/>
      <c r="B37" s="32" t="s">
        <v>207</v>
      </c>
      <c r="C37" s="33" t="s">
        <v>804</v>
      </c>
      <c r="D37" s="34">
        <v>80</v>
      </c>
      <c r="E37" s="32" t="s">
        <v>97</v>
      </c>
      <c r="F37" s="35">
        <f ca="1" t="shared" si="0"/>
        <v>5.16</v>
      </c>
      <c r="G37" s="36" t="s">
        <v>805</v>
      </c>
    </row>
    <row r="38" s="24" customFormat="1" ht="35" customHeight="1" spans="1:7">
      <c r="A38" s="31" t="s">
        <v>234</v>
      </c>
      <c r="B38" s="32" t="s">
        <v>207</v>
      </c>
      <c r="C38" s="33" t="s">
        <v>806</v>
      </c>
      <c r="D38" s="34">
        <v>80</v>
      </c>
      <c r="E38" s="32" t="s">
        <v>97</v>
      </c>
      <c r="F38" s="35">
        <f ca="1" t="shared" si="0"/>
        <v>178.62</v>
      </c>
      <c r="G38" s="36" t="s">
        <v>807</v>
      </c>
    </row>
    <row r="39" s="24" customFormat="1" ht="35" customHeight="1" spans="1:7">
      <c r="A39" s="37"/>
      <c r="B39" s="32" t="s">
        <v>207</v>
      </c>
      <c r="C39" s="33" t="s">
        <v>808</v>
      </c>
      <c r="D39" s="34">
        <v>80</v>
      </c>
      <c r="E39" s="32" t="s">
        <v>97</v>
      </c>
      <c r="F39" s="35">
        <f ca="1" t="shared" si="0"/>
        <v>-40.32</v>
      </c>
      <c r="G39" s="36" t="s">
        <v>782</v>
      </c>
    </row>
    <row r="40" s="24" customFormat="1" ht="35" customHeight="1" spans="1:7">
      <c r="A40" s="37"/>
      <c r="B40" s="32" t="s">
        <v>207</v>
      </c>
      <c r="C40" s="33" t="s">
        <v>809</v>
      </c>
      <c r="D40" s="34">
        <v>50</v>
      </c>
      <c r="E40" s="32" t="s">
        <v>97</v>
      </c>
      <c r="F40" s="35">
        <f ca="1" t="shared" ref="F40:F46" si="1">EVALUATE(G40)</f>
        <v>34.32</v>
      </c>
      <c r="G40" s="36" t="s">
        <v>810</v>
      </c>
    </row>
    <row r="41" s="24" customFormat="1" ht="43" customHeight="1" spans="1:7">
      <c r="A41" s="37"/>
      <c r="B41" s="32" t="s">
        <v>207</v>
      </c>
      <c r="C41" s="33" t="s">
        <v>811</v>
      </c>
      <c r="D41" s="34">
        <v>80</v>
      </c>
      <c r="E41" s="32" t="s">
        <v>97</v>
      </c>
      <c r="F41" s="35">
        <f ca="1" t="shared" si="1"/>
        <v>89.892</v>
      </c>
      <c r="G41" s="36" t="s">
        <v>812</v>
      </c>
    </row>
    <row r="42" s="24" customFormat="1" ht="43" customHeight="1" spans="1:7">
      <c r="A42" s="37"/>
      <c r="B42" s="32" t="s">
        <v>207</v>
      </c>
      <c r="C42" s="33" t="s">
        <v>813</v>
      </c>
      <c r="D42" s="34">
        <v>80</v>
      </c>
      <c r="E42" s="32" t="s">
        <v>97</v>
      </c>
      <c r="F42" s="35">
        <f ca="1" t="shared" si="1"/>
        <v>17.03</v>
      </c>
      <c r="G42" s="36" t="s">
        <v>814</v>
      </c>
    </row>
    <row r="43" s="24" customFormat="1" ht="43" customHeight="1" spans="1:7">
      <c r="A43" s="37"/>
      <c r="B43" s="32" t="s">
        <v>221</v>
      </c>
      <c r="C43" s="33" t="s">
        <v>815</v>
      </c>
      <c r="D43" s="34" t="s">
        <v>223</v>
      </c>
      <c r="E43" s="32" t="s">
        <v>105</v>
      </c>
      <c r="F43" s="35">
        <f ca="1" t="shared" si="1"/>
        <v>2.6</v>
      </c>
      <c r="G43" s="36" t="s">
        <v>816</v>
      </c>
    </row>
    <row r="44" s="24" customFormat="1" ht="43" customHeight="1" spans="1:7">
      <c r="A44" s="37"/>
      <c r="B44" s="32" t="s">
        <v>225</v>
      </c>
      <c r="C44" s="33" t="s">
        <v>815</v>
      </c>
      <c r="D44" s="34" t="s">
        <v>226</v>
      </c>
      <c r="E44" s="32" t="s">
        <v>105</v>
      </c>
      <c r="F44" s="35">
        <f ca="1" t="shared" si="1"/>
        <v>2.6</v>
      </c>
      <c r="G44" s="36" t="s">
        <v>816</v>
      </c>
    </row>
    <row r="45" s="24" customFormat="1" ht="43" customHeight="1" spans="1:7">
      <c r="A45" s="37"/>
      <c r="B45" s="32" t="s">
        <v>216</v>
      </c>
      <c r="C45" s="33" t="s">
        <v>817</v>
      </c>
      <c r="D45" s="34">
        <v>250</v>
      </c>
      <c r="E45" s="32" t="s">
        <v>97</v>
      </c>
      <c r="F45" s="35">
        <f ca="1" t="shared" si="1"/>
        <v>12.152</v>
      </c>
      <c r="G45" s="36" t="s">
        <v>749</v>
      </c>
    </row>
    <row r="46" s="24" customFormat="1" ht="43" customHeight="1" spans="1:7">
      <c r="A46" s="37"/>
      <c r="B46" s="32" t="s">
        <v>219</v>
      </c>
      <c r="C46" s="33" t="s">
        <v>817</v>
      </c>
      <c r="D46" s="34">
        <v>100</v>
      </c>
      <c r="E46" s="32" t="s">
        <v>97</v>
      </c>
      <c r="F46" s="35">
        <f ca="1" t="shared" si="1"/>
        <v>54.586</v>
      </c>
      <c r="G46" s="36" t="s">
        <v>750</v>
      </c>
    </row>
    <row r="47" s="24" customFormat="1" ht="43" customHeight="1" spans="1:7">
      <c r="A47" s="37"/>
      <c r="B47" s="32" t="s">
        <v>207</v>
      </c>
      <c r="C47" s="33" t="s">
        <v>818</v>
      </c>
      <c r="D47" s="34">
        <v>80</v>
      </c>
      <c r="E47" s="32" t="s">
        <v>97</v>
      </c>
      <c r="F47" s="35">
        <f ca="1" t="shared" ref="F47:F68" si="2">EVALUATE(G47)</f>
        <v>101.132</v>
      </c>
      <c r="G47" s="36" t="s">
        <v>819</v>
      </c>
    </row>
    <row r="48" s="24" customFormat="1" ht="43" customHeight="1" spans="1:7">
      <c r="A48" s="37"/>
      <c r="B48" s="32" t="s">
        <v>221</v>
      </c>
      <c r="C48" s="33" t="s">
        <v>820</v>
      </c>
      <c r="D48" s="34" t="s">
        <v>223</v>
      </c>
      <c r="E48" s="32" t="s">
        <v>105</v>
      </c>
      <c r="F48" s="35">
        <f ca="1" t="shared" si="2"/>
        <v>15.44</v>
      </c>
      <c r="G48" s="36" t="s">
        <v>821</v>
      </c>
    </row>
    <row r="49" s="24" customFormat="1" ht="43" customHeight="1" spans="1:7">
      <c r="A49" s="37"/>
      <c r="B49" s="32" t="s">
        <v>225</v>
      </c>
      <c r="C49" s="33" t="s">
        <v>820</v>
      </c>
      <c r="D49" s="34" t="s">
        <v>226</v>
      </c>
      <c r="E49" s="32" t="s">
        <v>105</v>
      </c>
      <c r="F49" s="35">
        <f ca="1" t="shared" si="2"/>
        <v>15.44</v>
      </c>
      <c r="G49" s="36" t="s">
        <v>821</v>
      </c>
    </row>
    <row r="50" s="24" customFormat="1" ht="43" customHeight="1" spans="1:7">
      <c r="A50" s="37"/>
      <c r="B50" s="32" t="s">
        <v>207</v>
      </c>
      <c r="C50" s="33" t="s">
        <v>822</v>
      </c>
      <c r="D50" s="34">
        <v>80</v>
      </c>
      <c r="E50" s="32" t="s">
        <v>97</v>
      </c>
      <c r="F50" s="35">
        <f ca="1" t="shared" si="2"/>
        <v>20.67</v>
      </c>
      <c r="G50" s="36" t="s">
        <v>823</v>
      </c>
    </row>
    <row r="51" s="24" customFormat="1" ht="43" customHeight="1" spans="1:7">
      <c r="A51" s="37"/>
      <c r="B51" s="32" t="s">
        <v>207</v>
      </c>
      <c r="C51" s="33" t="s">
        <v>824</v>
      </c>
      <c r="D51" s="34">
        <v>80</v>
      </c>
      <c r="E51" s="32" t="s">
        <v>97</v>
      </c>
      <c r="F51" s="35">
        <f ca="1" t="shared" si="2"/>
        <v>480.2736</v>
      </c>
      <c r="G51" s="36" t="s">
        <v>825</v>
      </c>
    </row>
    <row r="52" s="24" customFormat="1" ht="43" customHeight="1" spans="1:7">
      <c r="A52" s="37"/>
      <c r="B52" s="32" t="s">
        <v>207</v>
      </c>
      <c r="C52" s="33" t="s">
        <v>826</v>
      </c>
      <c r="D52" s="34">
        <v>80</v>
      </c>
      <c r="E52" s="32" t="s">
        <v>97</v>
      </c>
      <c r="F52" s="35">
        <f ca="1" t="shared" si="2"/>
        <v>-75.6</v>
      </c>
      <c r="G52" s="36" t="s">
        <v>827</v>
      </c>
    </row>
    <row r="53" s="24" customFormat="1" ht="43" customHeight="1" spans="1:7">
      <c r="A53" s="37"/>
      <c r="B53" s="32" t="s">
        <v>207</v>
      </c>
      <c r="C53" s="33" t="s">
        <v>828</v>
      </c>
      <c r="D53" s="34">
        <v>80</v>
      </c>
      <c r="E53" s="32" t="s">
        <v>97</v>
      </c>
      <c r="F53" s="35">
        <f ca="1" t="shared" si="2"/>
        <v>-15.768</v>
      </c>
      <c r="G53" s="36" t="s">
        <v>829</v>
      </c>
    </row>
    <row r="54" s="24" customFormat="1" ht="43" customHeight="1" spans="1:7">
      <c r="A54" s="37"/>
      <c r="B54" s="32" t="s">
        <v>207</v>
      </c>
      <c r="C54" s="33" t="s">
        <v>830</v>
      </c>
      <c r="D54" s="34">
        <v>80</v>
      </c>
      <c r="E54" s="32" t="s">
        <v>97</v>
      </c>
      <c r="F54" s="35">
        <f ca="1" t="shared" si="2"/>
        <v>-5.326</v>
      </c>
      <c r="G54" s="36" t="s">
        <v>831</v>
      </c>
    </row>
    <row r="55" s="24" customFormat="1" ht="43" customHeight="1" spans="1:7">
      <c r="A55" s="37"/>
      <c r="B55" s="32" t="s">
        <v>207</v>
      </c>
      <c r="C55" s="33" t="s">
        <v>832</v>
      </c>
      <c r="D55" s="34">
        <v>80</v>
      </c>
      <c r="E55" s="32" t="s">
        <v>97</v>
      </c>
      <c r="F55" s="35">
        <f ca="1" t="shared" si="2"/>
        <v>410.93</v>
      </c>
      <c r="G55" s="36" t="s">
        <v>833</v>
      </c>
    </row>
    <row r="56" s="24" customFormat="1" ht="48" customHeight="1" spans="1:7">
      <c r="A56" s="37"/>
      <c r="B56" s="32" t="s">
        <v>207</v>
      </c>
      <c r="C56" s="33" t="s">
        <v>834</v>
      </c>
      <c r="D56" s="34">
        <v>80</v>
      </c>
      <c r="E56" s="32" t="s">
        <v>97</v>
      </c>
      <c r="F56" s="35">
        <f ca="1" t="shared" si="2"/>
        <v>-45.78</v>
      </c>
      <c r="G56" s="36" t="s">
        <v>835</v>
      </c>
    </row>
    <row r="57" s="24" customFormat="1" ht="43" customHeight="1" spans="1:7">
      <c r="A57" s="37"/>
      <c r="B57" s="32" t="s">
        <v>207</v>
      </c>
      <c r="C57" s="33" t="s">
        <v>836</v>
      </c>
      <c r="D57" s="34">
        <v>80</v>
      </c>
      <c r="E57" s="32" t="s">
        <v>97</v>
      </c>
      <c r="F57" s="35">
        <f ca="1" t="shared" si="2"/>
        <v>253.5624</v>
      </c>
      <c r="G57" s="46" t="s">
        <v>837</v>
      </c>
    </row>
    <row r="58" s="24" customFormat="1" ht="43" customHeight="1" spans="1:7">
      <c r="A58" s="37"/>
      <c r="B58" s="32" t="s">
        <v>207</v>
      </c>
      <c r="C58" s="33" t="s">
        <v>838</v>
      </c>
      <c r="D58" s="34">
        <v>80</v>
      </c>
      <c r="E58" s="32" t="s">
        <v>97</v>
      </c>
      <c r="F58" s="35">
        <f ca="1" t="shared" si="2"/>
        <v>-30.24</v>
      </c>
      <c r="G58" s="36" t="s">
        <v>839</v>
      </c>
    </row>
    <row r="59" s="24" customFormat="1" ht="43" customHeight="1" spans="1:7">
      <c r="A59" s="37"/>
      <c r="B59" s="32" t="s">
        <v>207</v>
      </c>
      <c r="C59" s="33" t="s">
        <v>840</v>
      </c>
      <c r="D59" s="34">
        <v>80</v>
      </c>
      <c r="E59" s="32" t="s">
        <v>97</v>
      </c>
      <c r="F59" s="35">
        <f ca="1" t="shared" si="2"/>
        <v>-12.432</v>
      </c>
      <c r="G59" s="36" t="s">
        <v>841</v>
      </c>
    </row>
    <row r="60" s="24" customFormat="1" ht="43" customHeight="1" spans="1:7">
      <c r="A60" s="37"/>
      <c r="B60" s="32" t="s">
        <v>207</v>
      </c>
      <c r="C60" s="33" t="s">
        <v>842</v>
      </c>
      <c r="D60" s="34">
        <v>80</v>
      </c>
      <c r="E60" s="32" t="s">
        <v>97</v>
      </c>
      <c r="F60" s="35">
        <f ca="1" t="shared" si="2"/>
        <v>-5.326</v>
      </c>
      <c r="G60" s="36" t="s">
        <v>831</v>
      </c>
    </row>
    <row r="61" s="24" customFormat="1" ht="43" customHeight="1" spans="1:7">
      <c r="A61" s="37"/>
      <c r="B61" s="32" t="s">
        <v>207</v>
      </c>
      <c r="C61" s="33" t="s">
        <v>843</v>
      </c>
      <c r="D61" s="34">
        <v>80</v>
      </c>
      <c r="E61" s="32" t="s">
        <v>97</v>
      </c>
      <c r="F61" s="35">
        <f ca="1" t="shared" si="2"/>
        <v>19.398</v>
      </c>
      <c r="G61" s="36" t="s">
        <v>844</v>
      </c>
    </row>
    <row r="62" s="24" customFormat="1" ht="43" customHeight="1" spans="1:7">
      <c r="A62" s="37"/>
      <c r="B62" s="32" t="s">
        <v>207</v>
      </c>
      <c r="C62" s="33" t="s">
        <v>845</v>
      </c>
      <c r="D62" s="34">
        <v>80</v>
      </c>
      <c r="E62" s="32" t="s">
        <v>97</v>
      </c>
      <c r="F62" s="35">
        <f ca="1" t="shared" si="2"/>
        <v>112.922</v>
      </c>
      <c r="G62" s="36" t="s">
        <v>846</v>
      </c>
    </row>
    <row r="63" s="24" customFormat="1" ht="43" customHeight="1" spans="1:7">
      <c r="A63" s="37"/>
      <c r="B63" s="32" t="s">
        <v>221</v>
      </c>
      <c r="C63" s="33" t="s">
        <v>847</v>
      </c>
      <c r="D63" s="34" t="s">
        <v>223</v>
      </c>
      <c r="E63" s="32" t="s">
        <v>105</v>
      </c>
      <c r="F63" s="35">
        <f ca="1" t="shared" si="2"/>
        <v>17.24</v>
      </c>
      <c r="G63" s="36" t="s">
        <v>848</v>
      </c>
    </row>
    <row r="64" s="24" customFormat="1" ht="43" customHeight="1" spans="1:7">
      <c r="A64" s="37"/>
      <c r="B64" s="32" t="s">
        <v>225</v>
      </c>
      <c r="C64" s="33" t="s">
        <v>847</v>
      </c>
      <c r="D64" s="34" t="s">
        <v>226</v>
      </c>
      <c r="E64" s="32" t="s">
        <v>105</v>
      </c>
      <c r="F64" s="35">
        <f ca="1" t="shared" si="2"/>
        <v>17.24</v>
      </c>
      <c r="G64" s="36" t="s">
        <v>848</v>
      </c>
    </row>
    <row r="65" s="24" customFormat="1" ht="43" customHeight="1" spans="1:7">
      <c r="A65" s="37"/>
      <c r="B65" s="32" t="s">
        <v>207</v>
      </c>
      <c r="C65" s="33" t="s">
        <v>849</v>
      </c>
      <c r="D65" s="34">
        <v>80</v>
      </c>
      <c r="E65" s="32" t="s">
        <v>97</v>
      </c>
      <c r="F65" s="35">
        <f ca="1" t="shared" si="2"/>
        <v>14.448</v>
      </c>
      <c r="G65" s="36" t="s">
        <v>850</v>
      </c>
    </row>
    <row r="66" s="24" customFormat="1" ht="43" customHeight="1" spans="1:7">
      <c r="A66" s="37"/>
      <c r="B66" s="32" t="s">
        <v>207</v>
      </c>
      <c r="C66" s="33" t="s">
        <v>851</v>
      </c>
      <c r="D66" s="34">
        <v>80</v>
      </c>
      <c r="E66" s="32" t="s">
        <v>97</v>
      </c>
      <c r="F66" s="35">
        <f ca="1" t="shared" si="2"/>
        <v>344.1204</v>
      </c>
      <c r="G66" s="36" t="s">
        <v>852</v>
      </c>
    </row>
    <row r="67" s="24" customFormat="1" ht="43" customHeight="1" spans="1:7">
      <c r="A67" s="37"/>
      <c r="B67" s="32" t="s">
        <v>207</v>
      </c>
      <c r="C67" s="33" t="s">
        <v>853</v>
      </c>
      <c r="D67" s="34">
        <v>80</v>
      </c>
      <c r="E67" s="32" t="s">
        <v>97</v>
      </c>
      <c r="F67" s="35">
        <f ca="1" t="shared" si="2"/>
        <v>-16.8</v>
      </c>
      <c r="G67" s="36" t="s">
        <v>854</v>
      </c>
    </row>
    <row r="68" s="24" customFormat="1" ht="43" customHeight="1" spans="1:7">
      <c r="A68" s="37"/>
      <c r="B68" s="32" t="s">
        <v>207</v>
      </c>
      <c r="C68" s="33" t="s">
        <v>855</v>
      </c>
      <c r="D68" s="34">
        <v>80</v>
      </c>
      <c r="E68" s="32" t="s">
        <v>97</v>
      </c>
      <c r="F68" s="35">
        <f ca="1" t="shared" si="2"/>
        <v>-7.92</v>
      </c>
      <c r="G68" s="36" t="s">
        <v>856</v>
      </c>
    </row>
    <row r="69" s="24" customFormat="1" ht="43" customHeight="1" spans="1:7">
      <c r="A69" s="37"/>
      <c r="B69" s="32" t="s">
        <v>207</v>
      </c>
      <c r="C69" s="33" t="s">
        <v>857</v>
      </c>
      <c r="D69" s="34">
        <v>80</v>
      </c>
      <c r="E69" s="32" t="s">
        <v>97</v>
      </c>
      <c r="F69" s="35">
        <f ca="1" t="shared" ref="F69:F74" si="3">EVALUATE(G69)</f>
        <v>-5.326</v>
      </c>
      <c r="G69" s="36" t="s">
        <v>831</v>
      </c>
    </row>
    <row r="70" s="24" customFormat="1" ht="43" customHeight="1" spans="1:7">
      <c r="A70" s="32" t="s">
        <v>280</v>
      </c>
      <c r="B70" s="32" t="s">
        <v>207</v>
      </c>
      <c r="C70" s="33" t="s">
        <v>314</v>
      </c>
      <c r="D70" s="34">
        <v>80</v>
      </c>
      <c r="E70" s="32" t="s">
        <v>97</v>
      </c>
      <c r="F70" s="35">
        <f ca="1" t="shared" si="3"/>
        <v>300.276</v>
      </c>
      <c r="G70" s="36" t="s">
        <v>858</v>
      </c>
    </row>
    <row r="71" s="24" customFormat="1" ht="43" customHeight="1" spans="1:7">
      <c r="A71" s="32"/>
      <c r="B71" s="32" t="s">
        <v>207</v>
      </c>
      <c r="C71" s="33" t="s">
        <v>859</v>
      </c>
      <c r="D71" s="34">
        <v>50</v>
      </c>
      <c r="E71" s="32" t="s">
        <v>97</v>
      </c>
      <c r="F71" s="35">
        <f ca="1" t="shared" si="3"/>
        <v>54.72</v>
      </c>
      <c r="G71" s="36" t="s">
        <v>860</v>
      </c>
    </row>
    <row r="72" s="24" customFormat="1" ht="43" customHeight="1" spans="1:7">
      <c r="A72" s="32"/>
      <c r="B72" s="32" t="s">
        <v>207</v>
      </c>
      <c r="C72" s="33" t="s">
        <v>861</v>
      </c>
      <c r="D72" s="34">
        <v>80</v>
      </c>
      <c r="E72" s="32" t="s">
        <v>97</v>
      </c>
      <c r="F72" s="35">
        <f ca="1" t="shared" si="3"/>
        <v>13.2</v>
      </c>
      <c r="G72" s="36" t="s">
        <v>862</v>
      </c>
    </row>
    <row r="73" s="24" customFormat="1" ht="34" customHeight="1" spans="1:7">
      <c r="A73" s="45" t="s">
        <v>285</v>
      </c>
      <c r="B73" s="32" t="s">
        <v>207</v>
      </c>
      <c r="C73" s="33" t="s">
        <v>316</v>
      </c>
      <c r="D73" s="34">
        <v>80</v>
      </c>
      <c r="E73" s="32" t="s">
        <v>97</v>
      </c>
      <c r="F73" s="35">
        <f ca="1" t="shared" si="3"/>
        <v>300.276</v>
      </c>
      <c r="G73" s="36" t="s">
        <v>858</v>
      </c>
    </row>
    <row r="74" s="24" customFormat="1" ht="34" customHeight="1" spans="1:7">
      <c r="A74" s="52"/>
      <c r="B74" s="32" t="s">
        <v>207</v>
      </c>
      <c r="C74" s="33" t="s">
        <v>863</v>
      </c>
      <c r="D74" s="34">
        <v>50</v>
      </c>
      <c r="E74" s="32" t="s">
        <v>97</v>
      </c>
      <c r="F74" s="35">
        <f ca="1" t="shared" si="3"/>
        <v>54.72</v>
      </c>
      <c r="G74" s="36" t="s">
        <v>860</v>
      </c>
    </row>
    <row r="75" s="24" customFormat="1" ht="42" customHeight="1" spans="1:7">
      <c r="A75" s="52"/>
      <c r="B75" s="32" t="s">
        <v>207</v>
      </c>
      <c r="C75" s="33" t="s">
        <v>864</v>
      </c>
      <c r="D75" s="34">
        <v>80</v>
      </c>
      <c r="E75" s="32" t="s">
        <v>97</v>
      </c>
      <c r="F75" s="35">
        <f ca="1" t="shared" ref="F75:F83" si="4">EVALUATE(G75)</f>
        <v>13.2</v>
      </c>
      <c r="G75" s="36" t="s">
        <v>862</v>
      </c>
    </row>
    <row r="76" s="24" customFormat="1" ht="42" customHeight="1" spans="1:7">
      <c r="A76" s="52"/>
      <c r="B76" s="32" t="s">
        <v>207</v>
      </c>
      <c r="C76" s="33" t="s">
        <v>288</v>
      </c>
      <c r="D76" s="34">
        <v>80</v>
      </c>
      <c r="E76" s="32" t="s">
        <v>97</v>
      </c>
      <c r="F76" s="35">
        <f ca="1" t="shared" si="4"/>
        <v>-60.48</v>
      </c>
      <c r="G76" s="36" t="s">
        <v>865</v>
      </c>
    </row>
    <row r="77" s="24" customFormat="1" ht="39" customHeight="1" spans="1:7">
      <c r="A77" s="32" t="s">
        <v>289</v>
      </c>
      <c r="B77" s="34" t="s">
        <v>290</v>
      </c>
      <c r="C77" s="33" t="s">
        <v>291</v>
      </c>
      <c r="D77" s="34">
        <v>80</v>
      </c>
      <c r="E77" s="32" t="s">
        <v>97</v>
      </c>
      <c r="F77" s="35">
        <f ca="1" t="shared" si="4"/>
        <v>48.4500000000001</v>
      </c>
      <c r="G77" s="36" t="s">
        <v>866</v>
      </c>
    </row>
    <row r="78" s="24" customFormat="1" ht="39" customHeight="1" spans="1:7">
      <c r="A78" s="45"/>
      <c r="B78" s="34" t="s">
        <v>290</v>
      </c>
      <c r="C78" s="33" t="s">
        <v>867</v>
      </c>
      <c r="D78" s="34">
        <v>80</v>
      </c>
      <c r="E78" s="32" t="s">
        <v>97</v>
      </c>
      <c r="F78" s="35">
        <f ca="1" t="shared" si="4"/>
        <v>-4.83</v>
      </c>
      <c r="G78" s="36" t="s">
        <v>868</v>
      </c>
    </row>
    <row r="79" s="24" customFormat="1" ht="39" customHeight="1" spans="1:7">
      <c r="A79" s="45"/>
      <c r="B79" s="34" t="s">
        <v>290</v>
      </c>
      <c r="C79" s="33" t="s">
        <v>295</v>
      </c>
      <c r="D79" s="34">
        <v>80</v>
      </c>
      <c r="E79" s="32" t="s">
        <v>97</v>
      </c>
      <c r="F79" s="35">
        <f ca="1" t="shared" si="4"/>
        <v>67.34</v>
      </c>
      <c r="G79" s="36" t="s">
        <v>869</v>
      </c>
    </row>
    <row r="80" s="24" customFormat="1" ht="39" customHeight="1" spans="1:7">
      <c r="A80" s="45"/>
      <c r="B80" s="34" t="s">
        <v>290</v>
      </c>
      <c r="C80" s="33" t="s">
        <v>870</v>
      </c>
      <c r="D80" s="34">
        <v>80</v>
      </c>
      <c r="E80" s="32" t="s">
        <v>97</v>
      </c>
      <c r="F80" s="35">
        <f ca="1" t="shared" si="4"/>
        <v>7.91999999999997</v>
      </c>
      <c r="G80" s="36" t="s">
        <v>871</v>
      </c>
    </row>
    <row r="81" s="24" customFormat="1" ht="39" customHeight="1" spans="1:7">
      <c r="A81" s="45"/>
      <c r="B81" s="34" t="s">
        <v>290</v>
      </c>
      <c r="C81" s="33" t="s">
        <v>872</v>
      </c>
      <c r="D81" s="34">
        <v>80</v>
      </c>
      <c r="E81" s="32" t="s">
        <v>97</v>
      </c>
      <c r="F81" s="35">
        <f ca="1" t="shared" si="4"/>
        <v>-8.49</v>
      </c>
      <c r="G81" s="36" t="s">
        <v>873</v>
      </c>
    </row>
    <row r="82" s="24" customFormat="1" ht="39" customHeight="1" spans="1:7">
      <c r="A82" s="45"/>
      <c r="B82" s="34" t="s">
        <v>290</v>
      </c>
      <c r="C82" s="33" t="s">
        <v>874</v>
      </c>
      <c r="D82" s="34">
        <v>80</v>
      </c>
      <c r="E82" s="32" t="s">
        <v>97</v>
      </c>
      <c r="F82" s="35">
        <f ca="1" t="shared" si="4"/>
        <v>55.51</v>
      </c>
      <c r="G82" s="36" t="s">
        <v>875</v>
      </c>
    </row>
    <row r="83" s="24" customFormat="1" ht="61" customHeight="1" spans="1:7">
      <c r="A83" s="45"/>
      <c r="B83" s="34" t="s">
        <v>290</v>
      </c>
      <c r="C83" s="33" t="s">
        <v>876</v>
      </c>
      <c r="D83" s="34">
        <v>80</v>
      </c>
      <c r="E83" s="32" t="s">
        <v>97</v>
      </c>
      <c r="F83" s="35">
        <f ca="1" t="shared" si="4"/>
        <v>-14.235</v>
      </c>
      <c r="G83" s="36" t="s">
        <v>877</v>
      </c>
    </row>
    <row r="84" s="24" customFormat="1" ht="39" customHeight="1" spans="1:7">
      <c r="A84" s="45"/>
      <c r="B84" s="34" t="s">
        <v>290</v>
      </c>
      <c r="C84" s="47" t="s">
        <v>878</v>
      </c>
      <c r="D84" s="34">
        <v>80</v>
      </c>
      <c r="E84" s="32" t="s">
        <v>97</v>
      </c>
      <c r="F84" s="35">
        <f ca="1" t="shared" ref="F84:F86" si="5">EVALUATE(G84)</f>
        <v>102.83</v>
      </c>
      <c r="G84" s="36" t="s">
        <v>879</v>
      </c>
    </row>
    <row r="85" s="24" customFormat="1" ht="39" customHeight="1" spans="1:7">
      <c r="A85" s="45"/>
      <c r="B85" s="34" t="s">
        <v>290</v>
      </c>
      <c r="C85" s="47" t="s">
        <v>880</v>
      </c>
      <c r="D85" s="34">
        <v>80</v>
      </c>
      <c r="E85" s="32" t="s">
        <v>97</v>
      </c>
      <c r="F85" s="35">
        <f ca="1" t="shared" si="5"/>
        <v>-9.4</v>
      </c>
      <c r="G85" s="36" t="s">
        <v>881</v>
      </c>
    </row>
    <row r="86" s="24" customFormat="1" ht="39" customHeight="1" spans="1:7">
      <c r="A86" s="45"/>
      <c r="B86" s="34" t="s">
        <v>290</v>
      </c>
      <c r="C86" s="47" t="s">
        <v>299</v>
      </c>
      <c r="D86" s="34">
        <v>50</v>
      </c>
      <c r="E86" s="32" t="s">
        <v>97</v>
      </c>
      <c r="F86" s="35">
        <f ca="1" t="shared" si="5"/>
        <v>30.3050000000002</v>
      </c>
      <c r="G86" s="36" t="s">
        <v>882</v>
      </c>
    </row>
    <row r="87" s="24" customFormat="1" ht="31" customHeight="1" spans="1:7">
      <c r="A87" s="38" t="s">
        <v>301</v>
      </c>
      <c r="B87" s="39"/>
      <c r="C87" s="40"/>
      <c r="D87" s="29"/>
      <c r="E87" s="29" t="s">
        <v>97</v>
      </c>
      <c r="F87" s="40">
        <f ca="1">SUM(F3:F86)</f>
        <v>5040.914</v>
      </c>
      <c r="G87" s="41"/>
    </row>
    <row r="88" ht="36" customHeight="1" spans="1:7">
      <c r="A88" s="29" t="s">
        <v>302</v>
      </c>
      <c r="B88" s="29"/>
      <c r="C88" s="40"/>
      <c r="D88" s="30">
        <v>80</v>
      </c>
      <c r="E88" s="29" t="s">
        <v>97</v>
      </c>
      <c r="F88" s="40">
        <f ca="1">SUMIF(D3:D86,D88,F3:F86)</f>
        <v>4355.495</v>
      </c>
      <c r="G88" s="33"/>
    </row>
    <row r="89" ht="36" customHeight="1" spans="1:7">
      <c r="A89" s="29" t="s">
        <v>303</v>
      </c>
      <c r="B89" s="29"/>
      <c r="C89" s="40"/>
      <c r="D89" s="29">
        <v>50</v>
      </c>
      <c r="E89" s="29" t="s">
        <v>97</v>
      </c>
      <c r="F89" s="40">
        <f ca="1">SUMIF(D3:D86,D89,F3:F86)</f>
        <v>211.597</v>
      </c>
      <c r="G89" s="33"/>
    </row>
    <row r="90" ht="36" customHeight="1" spans="1:7">
      <c r="A90" s="29" t="s">
        <v>304</v>
      </c>
      <c r="B90" s="29"/>
      <c r="C90" s="40"/>
      <c r="D90" s="29">
        <v>100</v>
      </c>
      <c r="E90" s="29" t="s">
        <v>97</v>
      </c>
      <c r="F90" s="40">
        <f ca="1">SUMIF(D3:D86,D90,F3:F86)</f>
        <v>272.93</v>
      </c>
      <c r="G90" s="33"/>
    </row>
    <row r="91" ht="36" customHeight="1" spans="1:7">
      <c r="A91" s="29" t="s">
        <v>305</v>
      </c>
      <c r="B91" s="29"/>
      <c r="C91" s="40"/>
      <c r="D91" s="29">
        <v>250</v>
      </c>
      <c r="E91" s="29" t="s">
        <v>97</v>
      </c>
      <c r="F91" s="40">
        <f ca="1">SUMIF(D3:D86,D91,F3:F86)</f>
        <v>44.492</v>
      </c>
      <c r="G91" s="33"/>
    </row>
    <row r="92" ht="36" customHeight="1" spans="1:7">
      <c r="A92" s="29" t="s">
        <v>307</v>
      </c>
      <c r="B92" s="29"/>
      <c r="C92" s="40"/>
      <c r="D92" s="29" t="s">
        <v>223</v>
      </c>
      <c r="E92" s="29" t="s">
        <v>105</v>
      </c>
      <c r="F92" s="40">
        <f ca="1">SUMIF(D3:D86,D92,F3:F86)</f>
        <v>78.2</v>
      </c>
      <c r="G92" s="33"/>
    </row>
    <row r="93" ht="36" customHeight="1" spans="1:7">
      <c r="A93" s="29" t="s">
        <v>308</v>
      </c>
      <c r="B93" s="29"/>
      <c r="C93" s="40"/>
      <c r="D93" s="29" t="s">
        <v>226</v>
      </c>
      <c r="E93" s="29" t="s">
        <v>105</v>
      </c>
      <c r="F93" s="40">
        <f ca="1">SUMIF(D3:D86,D93,F3:F86)</f>
        <v>78.2</v>
      </c>
      <c r="G93" s="33"/>
    </row>
    <row r="94" ht="36" customHeight="1" spans="1:7">
      <c r="A94" s="29" t="s">
        <v>310</v>
      </c>
      <c r="B94" s="29"/>
      <c r="C94" s="40"/>
      <c r="D94" s="29" t="s">
        <v>246</v>
      </c>
      <c r="E94" s="29" t="s">
        <v>105</v>
      </c>
      <c r="F94" s="40">
        <f ca="1">SUMIF(D3:D86,D94,F3:F86)</f>
        <v>0</v>
      </c>
      <c r="G94" s="33"/>
    </row>
    <row r="95" ht="36" customHeight="1" spans="1:7">
      <c r="A95" s="29" t="s">
        <v>883</v>
      </c>
      <c r="B95" s="29"/>
      <c r="C95" s="40"/>
      <c r="D95" s="29" t="s">
        <v>884</v>
      </c>
      <c r="E95" s="29" t="s">
        <v>105</v>
      </c>
      <c r="F95" s="40">
        <f ca="1">SUMIF(D3:D86,D95,F3:F86)</f>
        <v>0</v>
      </c>
      <c r="G95" s="33"/>
    </row>
  </sheetData>
  <mergeCells count="15">
    <mergeCell ref="A1:G1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3:A37"/>
    <mergeCell ref="A38:A69"/>
    <mergeCell ref="A70:A72"/>
    <mergeCell ref="A73:A76"/>
    <mergeCell ref="A77:A8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16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" defaultRowHeight="14.25" outlineLevelCol="7"/>
  <cols>
    <col min="1" max="1" width="10" style="24" customWidth="1"/>
    <col min="2" max="2" width="11.8833333333333" style="25" customWidth="1"/>
    <col min="3" max="3" width="21.3833333333333" style="24" customWidth="1"/>
    <col min="4" max="4" width="8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s="24" customFormat="1" ht="66" customHeight="1" spans="1:7">
      <c r="A1" s="27" t="s">
        <v>885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7"/>
      <c r="B3" s="32" t="s">
        <v>207</v>
      </c>
      <c r="C3" s="33" t="s">
        <v>886</v>
      </c>
      <c r="D3" s="34" t="s">
        <v>114</v>
      </c>
      <c r="E3" s="32" t="s">
        <v>105</v>
      </c>
      <c r="F3" s="35">
        <f ca="1" t="shared" ref="F3:F11" si="0">EVALUATE(G3)</f>
        <v>21.2</v>
      </c>
      <c r="G3" s="33" t="s">
        <v>887</v>
      </c>
    </row>
    <row r="4" s="24" customFormat="1" ht="39" customHeight="1" spans="1:7">
      <c r="A4" s="37"/>
      <c r="B4" s="32" t="s">
        <v>207</v>
      </c>
      <c r="C4" s="33" t="s">
        <v>888</v>
      </c>
      <c r="D4" s="34" t="s">
        <v>114</v>
      </c>
      <c r="E4" s="32" t="s">
        <v>105</v>
      </c>
      <c r="F4" s="35">
        <f ca="1" t="shared" si="0"/>
        <v>3.6</v>
      </c>
      <c r="G4" s="33" t="s">
        <v>889</v>
      </c>
    </row>
    <row r="5" s="24" customFormat="1" ht="39" customHeight="1" spans="1:7">
      <c r="A5" s="37"/>
      <c r="B5" s="32" t="s">
        <v>207</v>
      </c>
      <c r="C5" s="33" t="s">
        <v>775</v>
      </c>
      <c r="D5" s="34" t="s">
        <v>114</v>
      </c>
      <c r="E5" s="32" t="s">
        <v>105</v>
      </c>
      <c r="F5" s="35">
        <f ca="1" t="shared" si="0"/>
        <v>8.2</v>
      </c>
      <c r="G5" s="33" t="s">
        <v>890</v>
      </c>
    </row>
    <row r="6" s="24" customFormat="1" ht="35" customHeight="1" spans="1:7">
      <c r="A6" s="31" t="s">
        <v>234</v>
      </c>
      <c r="B6" s="32" t="s">
        <v>207</v>
      </c>
      <c r="C6" s="33" t="s">
        <v>891</v>
      </c>
      <c r="D6" s="34" t="s">
        <v>114</v>
      </c>
      <c r="E6" s="32" t="s">
        <v>105</v>
      </c>
      <c r="F6" s="35">
        <f ca="1" t="shared" si="0"/>
        <v>2.4</v>
      </c>
      <c r="G6" s="33" t="s">
        <v>892</v>
      </c>
    </row>
    <row r="7" s="24" customFormat="1" ht="35" customHeight="1" spans="1:7">
      <c r="A7" s="37"/>
      <c r="B7" s="32" t="s">
        <v>207</v>
      </c>
      <c r="C7" s="33" t="s">
        <v>893</v>
      </c>
      <c r="D7" s="34" t="s">
        <v>114</v>
      </c>
      <c r="E7" s="32" t="s">
        <v>105</v>
      </c>
      <c r="F7" s="35">
        <f ca="1" t="shared" si="0"/>
        <v>5.4</v>
      </c>
      <c r="G7" s="33" t="s">
        <v>894</v>
      </c>
    </row>
    <row r="8" s="24" customFormat="1" ht="35" customHeight="1" spans="1:7">
      <c r="A8" s="37"/>
      <c r="B8" s="32" t="s">
        <v>207</v>
      </c>
      <c r="C8" s="33" t="s">
        <v>832</v>
      </c>
      <c r="D8" s="34" t="s">
        <v>114</v>
      </c>
      <c r="E8" s="32" t="s">
        <v>105</v>
      </c>
      <c r="F8" s="35">
        <f ca="1" t="shared" si="0"/>
        <v>13.2</v>
      </c>
      <c r="G8" s="33" t="s">
        <v>895</v>
      </c>
    </row>
    <row r="9" s="24" customFormat="1" ht="64" customHeight="1" spans="1:8">
      <c r="A9" s="37"/>
      <c r="B9" s="32" t="s">
        <v>207</v>
      </c>
      <c r="C9" s="33" t="s">
        <v>896</v>
      </c>
      <c r="D9" s="34" t="s">
        <v>114</v>
      </c>
      <c r="E9" s="32" t="s">
        <v>105</v>
      </c>
      <c r="F9" s="35">
        <f ca="1" t="shared" si="0"/>
        <v>8.4</v>
      </c>
      <c r="G9" s="33" t="s">
        <v>897</v>
      </c>
      <c r="H9" s="48" t="s">
        <v>898</v>
      </c>
    </row>
    <row r="10" s="24" customFormat="1" ht="43" customHeight="1" spans="1:7">
      <c r="A10" s="32" t="s">
        <v>280</v>
      </c>
      <c r="B10" s="32" t="s">
        <v>207</v>
      </c>
      <c r="C10" s="33" t="s">
        <v>314</v>
      </c>
      <c r="D10" s="34" t="s">
        <v>114</v>
      </c>
      <c r="E10" s="32" t="s">
        <v>105</v>
      </c>
      <c r="F10" s="35">
        <f ca="1" t="shared" si="0"/>
        <v>8.5</v>
      </c>
      <c r="G10" s="33" t="s">
        <v>899</v>
      </c>
    </row>
    <row r="11" s="24" customFormat="1" ht="43" customHeight="1" spans="1:7">
      <c r="A11" s="32" t="s">
        <v>285</v>
      </c>
      <c r="B11" s="32" t="s">
        <v>207</v>
      </c>
      <c r="C11" s="33" t="s">
        <v>316</v>
      </c>
      <c r="D11" s="34" t="s">
        <v>114</v>
      </c>
      <c r="E11" s="32" t="s">
        <v>105</v>
      </c>
      <c r="F11" s="35">
        <f ca="1" t="shared" si="0"/>
        <v>8.5</v>
      </c>
      <c r="G11" s="33" t="s">
        <v>899</v>
      </c>
    </row>
    <row r="12" s="24" customFormat="1" ht="31" customHeight="1" spans="1:7">
      <c r="A12" s="38" t="s">
        <v>301</v>
      </c>
      <c r="B12" s="39"/>
      <c r="C12" s="40"/>
      <c r="D12" s="29"/>
      <c r="E12" s="32" t="s">
        <v>105</v>
      </c>
      <c r="F12" s="40">
        <v>79.2</v>
      </c>
      <c r="G12" s="41"/>
    </row>
    <row r="13" s="24" customFormat="1" ht="38" customHeight="1" spans="1:7">
      <c r="A13" s="49"/>
      <c r="B13" s="50"/>
      <c r="C13" s="49"/>
      <c r="D13" s="50"/>
      <c r="E13" s="50"/>
      <c r="F13" s="49"/>
      <c r="G13" s="51"/>
    </row>
    <row r="14" s="24" customFormat="1" spans="2:7">
      <c r="B14" s="25"/>
      <c r="C14" s="24"/>
      <c r="D14" s="25"/>
      <c r="E14" s="25"/>
      <c r="F14" s="24"/>
      <c r="G14" s="26"/>
    </row>
    <row r="15" s="24" customFormat="1" spans="2:7">
      <c r="B15" s="25"/>
      <c r="C15" s="24"/>
      <c r="D15" s="25"/>
      <c r="E15" s="25"/>
      <c r="F15" s="24"/>
      <c r="G15" s="26"/>
    </row>
    <row r="16" s="24" customFormat="1" spans="2:7">
      <c r="B16" s="25"/>
      <c r="C16" s="24"/>
      <c r="D16" s="25"/>
      <c r="E16" s="25"/>
      <c r="F16" s="24"/>
      <c r="G16" s="26"/>
    </row>
  </sheetData>
  <mergeCells count="4">
    <mergeCell ref="A1:G1"/>
    <mergeCell ref="A12:B12"/>
    <mergeCell ref="A3:A5"/>
    <mergeCell ref="A6:A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50"/>
  <sheetViews>
    <sheetView workbookViewId="0">
      <pane ySplit="2" topLeftCell="A134" activePane="bottomLeft" state="frozen"/>
      <selection/>
      <selection pane="bottomLeft" activeCell="G149" sqref="G149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900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216</v>
      </c>
      <c r="C3" s="33" t="s">
        <v>901</v>
      </c>
      <c r="D3" s="34" t="s">
        <v>329</v>
      </c>
      <c r="E3" s="32" t="s">
        <v>97</v>
      </c>
      <c r="F3" s="35">
        <f ca="1" t="shared" ref="F3:F18" si="0">EVALUATE(G3)</f>
        <v>11.16</v>
      </c>
      <c r="G3" s="36" t="s">
        <v>902</v>
      </c>
    </row>
    <row r="4" s="24" customFormat="1" ht="39" customHeight="1" spans="1:7">
      <c r="A4" s="37"/>
      <c r="B4" s="32" t="s">
        <v>219</v>
      </c>
      <c r="C4" s="33" t="s">
        <v>901</v>
      </c>
      <c r="D4" s="34" t="s">
        <v>188</v>
      </c>
      <c r="E4" s="32" t="s">
        <v>97</v>
      </c>
      <c r="F4" s="35">
        <f ca="1" t="shared" si="0"/>
        <v>50.67</v>
      </c>
      <c r="G4" s="36" t="s">
        <v>903</v>
      </c>
    </row>
    <row r="5" s="24" customFormat="1" ht="57" customHeight="1" spans="1:7">
      <c r="A5" s="37"/>
      <c r="B5" s="32" t="s">
        <v>216</v>
      </c>
      <c r="C5" s="33" t="s">
        <v>904</v>
      </c>
      <c r="D5" s="34" t="s">
        <v>329</v>
      </c>
      <c r="E5" s="32" t="s">
        <v>97</v>
      </c>
      <c r="F5" s="35">
        <f ca="1" t="shared" si="0"/>
        <v>32.576</v>
      </c>
      <c r="G5" s="36" t="s">
        <v>905</v>
      </c>
    </row>
    <row r="6" s="24" customFormat="1" ht="39" customHeight="1" spans="1:7">
      <c r="A6" s="37"/>
      <c r="B6" s="32" t="s">
        <v>219</v>
      </c>
      <c r="C6" s="33" t="s">
        <v>906</v>
      </c>
      <c r="D6" s="34" t="s">
        <v>188</v>
      </c>
      <c r="E6" s="32" t="s">
        <v>97</v>
      </c>
      <c r="F6" s="35">
        <f ca="1" t="shared" si="0"/>
        <v>120.628</v>
      </c>
      <c r="G6" s="36" t="s">
        <v>907</v>
      </c>
    </row>
    <row r="7" s="24" customFormat="1" ht="39" customHeight="1" spans="1:7">
      <c r="A7" s="37"/>
      <c r="B7" s="32" t="s">
        <v>207</v>
      </c>
      <c r="C7" s="33" t="s">
        <v>908</v>
      </c>
      <c r="D7" s="34" t="s">
        <v>188</v>
      </c>
      <c r="E7" s="32" t="s">
        <v>97</v>
      </c>
      <c r="F7" s="35">
        <f ca="1" t="shared" si="0"/>
        <v>10.32</v>
      </c>
      <c r="G7" s="46" t="s">
        <v>397</v>
      </c>
    </row>
    <row r="8" s="24" customFormat="1" ht="39" customHeight="1" spans="1:7">
      <c r="A8" s="37"/>
      <c r="B8" s="32" t="s">
        <v>207</v>
      </c>
      <c r="C8" s="33" t="s">
        <v>909</v>
      </c>
      <c r="D8" s="34" t="s">
        <v>188</v>
      </c>
      <c r="E8" s="32" t="s">
        <v>97</v>
      </c>
      <c r="F8" s="35">
        <f ca="1" t="shared" si="0"/>
        <v>59.04</v>
      </c>
      <c r="G8" s="36" t="s">
        <v>910</v>
      </c>
    </row>
    <row r="9" s="24" customFormat="1" ht="39" customHeight="1" spans="1:7">
      <c r="A9" s="37"/>
      <c r="B9" s="32" t="s">
        <v>216</v>
      </c>
      <c r="C9" s="33" t="s">
        <v>911</v>
      </c>
      <c r="D9" s="34" t="s">
        <v>329</v>
      </c>
      <c r="E9" s="32" t="s">
        <v>97</v>
      </c>
      <c r="F9" s="35">
        <f ca="1" t="shared" si="0"/>
        <v>7.61616</v>
      </c>
      <c r="G9" s="36" t="s">
        <v>912</v>
      </c>
    </row>
    <row r="10" s="24" customFormat="1" ht="39" customHeight="1" spans="1:7">
      <c r="A10" s="37"/>
      <c r="B10" s="32" t="s">
        <v>219</v>
      </c>
      <c r="C10" s="33" t="s">
        <v>911</v>
      </c>
      <c r="D10" s="34" t="s">
        <v>188</v>
      </c>
      <c r="E10" s="32" t="s">
        <v>97</v>
      </c>
      <c r="F10" s="35">
        <f ca="1" t="shared" si="0"/>
        <v>28.54944</v>
      </c>
      <c r="G10" s="36" t="s">
        <v>913</v>
      </c>
    </row>
    <row r="11" s="24" customFormat="1" ht="39" customHeight="1" spans="1:7">
      <c r="A11" s="37"/>
      <c r="B11" s="32" t="s">
        <v>251</v>
      </c>
      <c r="C11" s="33" t="s">
        <v>914</v>
      </c>
      <c r="D11" s="34" t="s">
        <v>188</v>
      </c>
      <c r="E11" s="32" t="s">
        <v>97</v>
      </c>
      <c r="F11" s="35">
        <f ca="1" t="shared" si="0"/>
        <v>36.608</v>
      </c>
      <c r="G11" s="36" t="s">
        <v>915</v>
      </c>
    </row>
    <row r="12" s="24" customFormat="1" ht="39" customHeight="1" spans="1:7">
      <c r="A12" s="37"/>
      <c r="B12" s="32" t="s">
        <v>207</v>
      </c>
      <c r="C12" s="33" t="s">
        <v>916</v>
      </c>
      <c r="D12" s="34" t="s">
        <v>188</v>
      </c>
      <c r="E12" s="32" t="s">
        <v>97</v>
      </c>
      <c r="F12" s="35">
        <f ca="1" t="shared" si="0"/>
        <v>254.9556</v>
      </c>
      <c r="G12" s="36" t="s">
        <v>917</v>
      </c>
    </row>
    <row r="13" s="24" customFormat="1" ht="39" customHeight="1" spans="1:7">
      <c r="A13" s="37"/>
      <c r="B13" s="32" t="s">
        <v>207</v>
      </c>
      <c r="C13" s="33" t="s">
        <v>918</v>
      </c>
      <c r="D13" s="34" t="s">
        <v>188</v>
      </c>
      <c r="E13" s="32" t="s">
        <v>97</v>
      </c>
      <c r="F13" s="35">
        <f ca="1" t="shared" si="0"/>
        <v>42.048</v>
      </c>
      <c r="G13" s="36" t="s">
        <v>919</v>
      </c>
    </row>
    <row r="14" s="24" customFormat="1" ht="39" customHeight="1" spans="1:7">
      <c r="A14" s="37"/>
      <c r="B14" s="32" t="s">
        <v>207</v>
      </c>
      <c r="C14" s="33" t="s">
        <v>920</v>
      </c>
      <c r="D14" s="34" t="s">
        <v>188</v>
      </c>
      <c r="E14" s="32" t="s">
        <v>97</v>
      </c>
      <c r="F14" s="35">
        <f ca="1" t="shared" ref="F14:F28" si="1">EVALUATE(G14)</f>
        <v>18.576</v>
      </c>
      <c r="G14" s="46" t="s">
        <v>921</v>
      </c>
    </row>
    <row r="15" s="24" customFormat="1" ht="39" customHeight="1" spans="1:7">
      <c r="A15" s="37"/>
      <c r="B15" s="32" t="s">
        <v>207</v>
      </c>
      <c r="C15" s="33" t="s">
        <v>922</v>
      </c>
      <c r="D15" s="34" t="s">
        <v>188</v>
      </c>
      <c r="E15" s="32" t="s">
        <v>97</v>
      </c>
      <c r="F15" s="35">
        <f ca="1" t="shared" si="1"/>
        <v>-20.16</v>
      </c>
      <c r="G15" s="36" t="s">
        <v>277</v>
      </c>
    </row>
    <row r="16" s="24" customFormat="1" ht="39" customHeight="1" spans="1:7">
      <c r="A16" s="37"/>
      <c r="B16" s="32" t="s">
        <v>207</v>
      </c>
      <c r="C16" s="33" t="s">
        <v>923</v>
      </c>
      <c r="D16" s="34" t="s">
        <v>188</v>
      </c>
      <c r="E16" s="32" t="s">
        <v>97</v>
      </c>
      <c r="F16" s="35">
        <f ca="1" t="shared" si="1"/>
        <v>11.52</v>
      </c>
      <c r="G16" s="46" t="s">
        <v>924</v>
      </c>
    </row>
    <row r="17" s="24" customFormat="1" ht="54" customHeight="1" spans="1:7">
      <c r="A17" s="37"/>
      <c r="B17" s="32" t="s">
        <v>207</v>
      </c>
      <c r="C17" s="33" t="s">
        <v>763</v>
      </c>
      <c r="D17" s="34" t="s">
        <v>188</v>
      </c>
      <c r="E17" s="32" t="s">
        <v>97</v>
      </c>
      <c r="F17" s="35">
        <f ca="1" t="shared" si="1"/>
        <v>-11.792</v>
      </c>
      <c r="G17" s="36" t="s">
        <v>925</v>
      </c>
    </row>
    <row r="18" s="24" customFormat="1" ht="51" customHeight="1" spans="1:7">
      <c r="A18" s="37"/>
      <c r="B18" s="32" t="s">
        <v>207</v>
      </c>
      <c r="C18" s="33" t="s">
        <v>765</v>
      </c>
      <c r="D18" s="34" t="s">
        <v>188</v>
      </c>
      <c r="E18" s="32" t="s">
        <v>97</v>
      </c>
      <c r="F18" s="35">
        <f ca="1" t="shared" si="1"/>
        <v>-10.56</v>
      </c>
      <c r="G18" s="36" t="s">
        <v>926</v>
      </c>
    </row>
    <row r="19" s="24" customFormat="1" ht="39" customHeight="1" spans="1:7">
      <c r="A19" s="37"/>
      <c r="B19" s="32" t="s">
        <v>216</v>
      </c>
      <c r="C19" s="33" t="s">
        <v>927</v>
      </c>
      <c r="D19" s="34" t="s">
        <v>329</v>
      </c>
      <c r="E19" s="32" t="s">
        <v>97</v>
      </c>
      <c r="F19" s="35">
        <f ca="1" t="shared" si="1"/>
        <v>114.328</v>
      </c>
      <c r="G19" s="36" t="s">
        <v>928</v>
      </c>
    </row>
    <row r="20" s="24" customFormat="1" ht="39" customHeight="1" spans="1:7">
      <c r="A20" s="37"/>
      <c r="B20" s="32" t="s">
        <v>216</v>
      </c>
      <c r="C20" s="33" t="s">
        <v>922</v>
      </c>
      <c r="D20" s="34" t="s">
        <v>329</v>
      </c>
      <c r="E20" s="32" t="s">
        <v>97</v>
      </c>
      <c r="F20" s="35">
        <f ca="1" t="shared" si="1"/>
        <v>-11.64</v>
      </c>
      <c r="G20" s="36" t="s">
        <v>929</v>
      </c>
    </row>
    <row r="21" s="24" customFormat="1" ht="39" customHeight="1" spans="1:7">
      <c r="A21" s="37"/>
      <c r="B21" s="32" t="s">
        <v>216</v>
      </c>
      <c r="C21" s="33" t="s">
        <v>923</v>
      </c>
      <c r="D21" s="34" t="s">
        <v>329</v>
      </c>
      <c r="E21" s="32" t="s">
        <v>97</v>
      </c>
      <c r="F21" s="35">
        <f ca="1" t="shared" si="1"/>
        <v>3.968</v>
      </c>
      <c r="G21" s="36" t="s">
        <v>930</v>
      </c>
    </row>
    <row r="22" s="24" customFormat="1" ht="39" customHeight="1" spans="1:7">
      <c r="A22" s="37"/>
      <c r="B22" s="32" t="s">
        <v>207</v>
      </c>
      <c r="C22" s="33" t="s">
        <v>927</v>
      </c>
      <c r="D22" s="34" t="s">
        <v>188</v>
      </c>
      <c r="E22" s="32" t="s">
        <v>97</v>
      </c>
      <c r="F22" s="35">
        <f ca="1" t="shared" si="1"/>
        <v>519.086</v>
      </c>
      <c r="G22" s="36" t="s">
        <v>931</v>
      </c>
    </row>
    <row r="23" s="24" customFormat="1" ht="39" customHeight="1" spans="1:7">
      <c r="A23" s="37"/>
      <c r="B23" s="32" t="s">
        <v>207</v>
      </c>
      <c r="C23" s="33" t="s">
        <v>922</v>
      </c>
      <c r="D23" s="34" t="s">
        <v>188</v>
      </c>
      <c r="E23" s="32" t="s">
        <v>97</v>
      </c>
      <c r="F23" s="35">
        <f ca="1" t="shared" si="1"/>
        <v>-58.2</v>
      </c>
      <c r="G23" s="36" t="s">
        <v>932</v>
      </c>
    </row>
    <row r="24" s="24" customFormat="1" ht="39" customHeight="1" spans="1:7">
      <c r="A24" s="37"/>
      <c r="B24" s="32" t="s">
        <v>207</v>
      </c>
      <c r="C24" s="33" t="s">
        <v>923</v>
      </c>
      <c r="D24" s="34" t="s">
        <v>188</v>
      </c>
      <c r="E24" s="32" t="s">
        <v>97</v>
      </c>
      <c r="F24" s="35">
        <f ca="1" t="shared" si="1"/>
        <v>19.84</v>
      </c>
      <c r="G24" s="36" t="s">
        <v>933</v>
      </c>
    </row>
    <row r="25" s="24" customFormat="1" ht="39" customHeight="1" spans="1:7">
      <c r="A25" s="37"/>
      <c r="B25" s="32" t="s">
        <v>350</v>
      </c>
      <c r="C25" s="33" t="s">
        <v>934</v>
      </c>
      <c r="D25" s="34" t="s">
        <v>188</v>
      </c>
      <c r="E25" s="32" t="s">
        <v>97</v>
      </c>
      <c r="F25" s="35">
        <f ca="1" t="shared" si="1"/>
        <v>5.9136</v>
      </c>
      <c r="G25" s="36" t="s">
        <v>935</v>
      </c>
    </row>
    <row r="26" s="24" customFormat="1" ht="39" customHeight="1" spans="1:7">
      <c r="A26" s="37"/>
      <c r="B26" s="32" t="s">
        <v>767</v>
      </c>
      <c r="C26" s="33" t="s">
        <v>768</v>
      </c>
      <c r="D26" s="34" t="s">
        <v>329</v>
      </c>
      <c r="E26" s="32" t="s">
        <v>97</v>
      </c>
      <c r="F26" s="35">
        <f ca="1" t="shared" si="1"/>
        <v>7.38</v>
      </c>
      <c r="G26" s="36" t="s">
        <v>936</v>
      </c>
    </row>
    <row r="27" s="24" customFormat="1" ht="39" customHeight="1" spans="1:7">
      <c r="A27" s="37"/>
      <c r="B27" s="32" t="s">
        <v>767</v>
      </c>
      <c r="C27" s="33" t="s">
        <v>937</v>
      </c>
      <c r="D27" s="34" t="s">
        <v>329</v>
      </c>
      <c r="E27" s="32" t="s">
        <v>97</v>
      </c>
      <c r="F27" s="35">
        <f ca="1" t="shared" si="1"/>
        <v>11.52</v>
      </c>
      <c r="G27" s="36" t="s">
        <v>938</v>
      </c>
    </row>
    <row r="28" s="24" customFormat="1" ht="39" customHeight="1" spans="1:7">
      <c r="A28" s="37"/>
      <c r="B28" s="32" t="s">
        <v>219</v>
      </c>
      <c r="C28" s="33" t="s">
        <v>768</v>
      </c>
      <c r="D28" s="34" t="s">
        <v>188</v>
      </c>
      <c r="E28" s="32" t="s">
        <v>97</v>
      </c>
      <c r="F28" s="35">
        <f ca="1" t="shared" si="1"/>
        <v>101.34</v>
      </c>
      <c r="G28" s="36" t="s">
        <v>939</v>
      </c>
    </row>
    <row r="29" s="24" customFormat="1" ht="39" customHeight="1" spans="1:7">
      <c r="A29" s="37"/>
      <c r="B29" s="32" t="s">
        <v>219</v>
      </c>
      <c r="C29" s="33" t="s">
        <v>937</v>
      </c>
      <c r="D29" s="34" t="s">
        <v>188</v>
      </c>
      <c r="E29" s="32" t="s">
        <v>97</v>
      </c>
      <c r="F29" s="35">
        <f ca="1" t="shared" ref="F29:F41" si="2">EVALUATE(G29)</f>
        <v>109.248</v>
      </c>
      <c r="G29" s="36" t="s">
        <v>940</v>
      </c>
    </row>
    <row r="30" s="24" customFormat="1" ht="39" customHeight="1" spans="1:7">
      <c r="A30" s="37"/>
      <c r="B30" s="32" t="s">
        <v>207</v>
      </c>
      <c r="C30" s="33" t="s">
        <v>941</v>
      </c>
      <c r="D30" s="34" t="s">
        <v>188</v>
      </c>
      <c r="E30" s="32" t="s">
        <v>97</v>
      </c>
      <c r="F30" s="35">
        <f ca="1" t="shared" si="2"/>
        <v>16.992</v>
      </c>
      <c r="G30" s="36" t="s">
        <v>942</v>
      </c>
    </row>
    <row r="31" s="24" customFormat="1" ht="39" customHeight="1" spans="1:7">
      <c r="A31" s="37"/>
      <c r="B31" s="32" t="s">
        <v>216</v>
      </c>
      <c r="C31" s="33" t="s">
        <v>943</v>
      </c>
      <c r="D31" s="34" t="s">
        <v>329</v>
      </c>
      <c r="E31" s="32" t="s">
        <v>97</v>
      </c>
      <c r="F31" s="35">
        <f ca="1" t="shared" si="2"/>
        <v>53.152</v>
      </c>
      <c r="G31" s="36" t="s">
        <v>944</v>
      </c>
    </row>
    <row r="32" s="24" customFormat="1" ht="39" customHeight="1" spans="1:7">
      <c r="A32" s="37"/>
      <c r="B32" s="32" t="s">
        <v>216</v>
      </c>
      <c r="C32" s="33" t="s">
        <v>945</v>
      </c>
      <c r="D32" s="34" t="s">
        <v>329</v>
      </c>
      <c r="E32" s="32" t="s">
        <v>97</v>
      </c>
      <c r="F32" s="35">
        <f ca="1" t="shared" si="2"/>
        <v>11.05</v>
      </c>
      <c r="G32" s="36" t="s">
        <v>946</v>
      </c>
    </row>
    <row r="33" s="24" customFormat="1" ht="39" customHeight="1" spans="1:7">
      <c r="A33" s="37"/>
      <c r="B33" s="32" t="s">
        <v>219</v>
      </c>
      <c r="C33" s="33" t="s">
        <v>947</v>
      </c>
      <c r="D33" s="34" t="s">
        <v>188</v>
      </c>
      <c r="E33" s="32" t="s">
        <v>97</v>
      </c>
      <c r="F33" s="35">
        <f ca="1" t="shared" si="2"/>
        <v>252.224</v>
      </c>
      <c r="G33" s="36" t="s">
        <v>948</v>
      </c>
    </row>
    <row r="34" s="24" customFormat="1" ht="39" customHeight="1" spans="1:7">
      <c r="A34" s="37"/>
      <c r="B34" s="32" t="s">
        <v>219</v>
      </c>
      <c r="C34" s="33" t="s">
        <v>945</v>
      </c>
      <c r="D34" s="34" t="s">
        <v>188</v>
      </c>
      <c r="E34" s="32" t="s">
        <v>97</v>
      </c>
      <c r="F34" s="35">
        <f ca="1" t="shared" si="2"/>
        <v>29.588</v>
      </c>
      <c r="G34" s="36" t="s">
        <v>949</v>
      </c>
    </row>
    <row r="35" s="24" customFormat="1" ht="39" customHeight="1" spans="1:7">
      <c r="A35" s="37"/>
      <c r="B35" s="32" t="s">
        <v>207</v>
      </c>
      <c r="C35" s="33" t="s">
        <v>950</v>
      </c>
      <c r="D35" s="34" t="s">
        <v>188</v>
      </c>
      <c r="E35" s="32" t="s">
        <v>97</v>
      </c>
      <c r="F35" s="35">
        <f ca="1" t="shared" si="2"/>
        <v>15.408</v>
      </c>
      <c r="G35" s="46" t="s">
        <v>951</v>
      </c>
    </row>
    <row r="36" s="24" customFormat="1" ht="39" customHeight="1" spans="1:7">
      <c r="A36" s="37"/>
      <c r="B36" s="32" t="s">
        <v>207</v>
      </c>
      <c r="C36" s="33" t="s">
        <v>952</v>
      </c>
      <c r="D36" s="34" t="s">
        <v>188</v>
      </c>
      <c r="E36" s="32" t="s">
        <v>97</v>
      </c>
      <c r="F36" s="35">
        <f ca="1" t="shared" si="2"/>
        <v>163.0044</v>
      </c>
      <c r="G36" s="36" t="s">
        <v>953</v>
      </c>
    </row>
    <row r="37" s="24" customFormat="1" ht="39" customHeight="1" spans="1:7">
      <c r="A37" s="37"/>
      <c r="B37" s="32" t="s">
        <v>207</v>
      </c>
      <c r="C37" s="33" t="s">
        <v>954</v>
      </c>
      <c r="D37" s="34" t="s">
        <v>188</v>
      </c>
      <c r="E37" s="32" t="s">
        <v>97</v>
      </c>
      <c r="F37" s="35">
        <f ca="1" t="shared" si="2"/>
        <v>-40.32</v>
      </c>
      <c r="G37" s="36" t="s">
        <v>955</v>
      </c>
    </row>
    <row r="38" s="24" customFormat="1" ht="39" customHeight="1" spans="1:7">
      <c r="A38" s="37"/>
      <c r="B38" s="32" t="s">
        <v>207</v>
      </c>
      <c r="C38" s="33" t="s">
        <v>956</v>
      </c>
      <c r="D38" s="34" t="s">
        <v>188</v>
      </c>
      <c r="E38" s="32" t="s">
        <v>97</v>
      </c>
      <c r="F38" s="35">
        <f ca="1" t="shared" si="2"/>
        <v>14.976</v>
      </c>
      <c r="G38" s="46" t="s">
        <v>957</v>
      </c>
    </row>
    <row r="39" s="24" customFormat="1" ht="39" customHeight="1" spans="1:7">
      <c r="A39" s="37"/>
      <c r="B39" s="32" t="s">
        <v>207</v>
      </c>
      <c r="C39" s="33" t="s">
        <v>958</v>
      </c>
      <c r="D39" s="34" t="s">
        <v>188</v>
      </c>
      <c r="E39" s="32" t="s">
        <v>97</v>
      </c>
      <c r="F39" s="35">
        <f ca="1" t="shared" si="2"/>
        <v>22.3696</v>
      </c>
      <c r="G39" s="36" t="s">
        <v>959</v>
      </c>
    </row>
    <row r="40" s="24" customFormat="1" ht="39" customHeight="1" spans="1:7">
      <c r="A40" s="37"/>
      <c r="B40" s="32" t="s">
        <v>207</v>
      </c>
      <c r="C40" s="33" t="s">
        <v>960</v>
      </c>
      <c r="D40" s="34" t="s">
        <v>188</v>
      </c>
      <c r="E40" s="32" t="s">
        <v>97</v>
      </c>
      <c r="F40" s="35">
        <f ca="1" t="shared" si="2"/>
        <v>-2.976</v>
      </c>
      <c r="G40" s="36" t="s">
        <v>961</v>
      </c>
    </row>
    <row r="41" s="24" customFormat="1" ht="39" customHeight="1" spans="1:7">
      <c r="A41" s="37"/>
      <c r="B41" s="32" t="s">
        <v>207</v>
      </c>
      <c r="C41" s="33" t="s">
        <v>962</v>
      </c>
      <c r="D41" s="34" t="s">
        <v>188</v>
      </c>
      <c r="E41" s="32" t="s">
        <v>97</v>
      </c>
      <c r="F41" s="35">
        <f ca="1" t="shared" si="2"/>
        <v>92.55568</v>
      </c>
      <c r="G41" s="36" t="s">
        <v>963</v>
      </c>
    </row>
    <row r="42" s="24" customFormat="1" ht="39" customHeight="1" spans="1:7">
      <c r="A42" s="37"/>
      <c r="B42" s="32" t="s">
        <v>207</v>
      </c>
      <c r="C42" s="33" t="s">
        <v>964</v>
      </c>
      <c r="D42" s="34" t="s">
        <v>188</v>
      </c>
      <c r="E42" s="32" t="s">
        <v>97</v>
      </c>
      <c r="F42" s="35">
        <f ca="1" t="shared" ref="F42:F48" si="3">EVALUATE(G42)</f>
        <v>117.0041</v>
      </c>
      <c r="G42" s="36" t="s">
        <v>965</v>
      </c>
    </row>
    <row r="43" s="24" customFormat="1" ht="39" customHeight="1" spans="1:7">
      <c r="A43" s="37"/>
      <c r="B43" s="32" t="s">
        <v>207</v>
      </c>
      <c r="C43" s="33" t="s">
        <v>966</v>
      </c>
      <c r="D43" s="34" t="s">
        <v>188</v>
      </c>
      <c r="E43" s="32" t="s">
        <v>97</v>
      </c>
      <c r="F43" s="35">
        <f ca="1" t="shared" si="3"/>
        <v>19.584</v>
      </c>
      <c r="G43" s="46" t="s">
        <v>967</v>
      </c>
    </row>
    <row r="44" s="24" customFormat="1" ht="39" customHeight="1" spans="1:7">
      <c r="A44" s="37"/>
      <c r="B44" s="32" t="s">
        <v>221</v>
      </c>
      <c r="C44" s="33" t="s">
        <v>968</v>
      </c>
      <c r="D44" s="34" t="s">
        <v>329</v>
      </c>
      <c r="E44" s="32" t="s">
        <v>97</v>
      </c>
      <c r="F44" s="35">
        <f ca="1" t="shared" si="3"/>
        <v>21.7544</v>
      </c>
      <c r="G44" s="36" t="s">
        <v>969</v>
      </c>
    </row>
    <row r="45" s="24" customFormat="1" ht="39" customHeight="1" spans="1:7">
      <c r="A45" s="37"/>
      <c r="B45" s="32" t="s">
        <v>225</v>
      </c>
      <c r="C45" s="33" t="s">
        <v>968</v>
      </c>
      <c r="D45" s="34" t="s">
        <v>188</v>
      </c>
      <c r="E45" s="32" t="s">
        <v>97</v>
      </c>
      <c r="F45" s="35">
        <f ca="1" t="shared" si="3"/>
        <v>20.1144</v>
      </c>
      <c r="G45" s="36" t="s">
        <v>970</v>
      </c>
    </row>
    <row r="46" s="24" customFormat="1" ht="39" customHeight="1" spans="1:7">
      <c r="A46" s="37"/>
      <c r="B46" s="32" t="s">
        <v>350</v>
      </c>
      <c r="C46" s="33" t="s">
        <v>971</v>
      </c>
      <c r="D46" s="34" t="s">
        <v>188</v>
      </c>
      <c r="E46" s="32" t="s">
        <v>97</v>
      </c>
      <c r="F46" s="35">
        <f ca="1" t="shared" si="3"/>
        <v>13.19056</v>
      </c>
      <c r="G46" s="46" t="s">
        <v>972</v>
      </c>
    </row>
    <row r="47" s="24" customFormat="1" ht="39" customHeight="1" spans="1:7">
      <c r="A47" s="37"/>
      <c r="B47" s="32" t="s">
        <v>207</v>
      </c>
      <c r="C47" s="33" t="s">
        <v>973</v>
      </c>
      <c r="D47" s="34" t="s">
        <v>188</v>
      </c>
      <c r="E47" s="32" t="s">
        <v>97</v>
      </c>
      <c r="F47" s="35">
        <f ca="1" t="shared" si="3"/>
        <v>39.9456</v>
      </c>
      <c r="G47" s="46" t="s">
        <v>974</v>
      </c>
    </row>
    <row r="48" s="24" customFormat="1" ht="39" customHeight="1" spans="1:7">
      <c r="A48" s="37"/>
      <c r="B48" s="32" t="s">
        <v>207</v>
      </c>
      <c r="C48" s="33" t="s">
        <v>975</v>
      </c>
      <c r="D48" s="34" t="s">
        <v>188</v>
      </c>
      <c r="E48" s="32" t="s">
        <v>97</v>
      </c>
      <c r="F48" s="35">
        <f ca="1" t="shared" si="3"/>
        <v>18.576</v>
      </c>
      <c r="G48" s="46" t="s">
        <v>921</v>
      </c>
    </row>
    <row r="49" s="24" customFormat="1" ht="39" customHeight="1" spans="1:7">
      <c r="A49" s="37"/>
      <c r="B49" s="32" t="s">
        <v>216</v>
      </c>
      <c r="C49" s="33" t="s">
        <v>976</v>
      </c>
      <c r="D49" s="34" t="s">
        <v>329</v>
      </c>
      <c r="E49" s="32" t="s">
        <v>97</v>
      </c>
      <c r="F49" s="35">
        <f ca="1" t="shared" ref="F49:F54" si="4">EVALUATE(G49)</f>
        <v>14.88</v>
      </c>
      <c r="G49" s="36" t="s">
        <v>977</v>
      </c>
    </row>
    <row r="50" s="24" customFormat="1" ht="39" customHeight="1" spans="1:7">
      <c r="A50" s="37"/>
      <c r="B50" s="32" t="s">
        <v>219</v>
      </c>
      <c r="C50" s="33" t="s">
        <v>976</v>
      </c>
      <c r="D50" s="34" t="s">
        <v>188</v>
      </c>
      <c r="E50" s="32" t="s">
        <v>97</v>
      </c>
      <c r="F50" s="35">
        <f ca="1" t="shared" si="4"/>
        <v>67.56</v>
      </c>
      <c r="G50" s="36" t="s">
        <v>978</v>
      </c>
    </row>
    <row r="51" s="24" customFormat="1" ht="39" customHeight="1" spans="1:7">
      <c r="A51" s="37"/>
      <c r="B51" s="32" t="s">
        <v>216</v>
      </c>
      <c r="C51" s="33" t="s">
        <v>979</v>
      </c>
      <c r="D51" s="34" t="s">
        <v>329</v>
      </c>
      <c r="E51" s="32" t="s">
        <v>97</v>
      </c>
      <c r="F51" s="35">
        <f ca="1" t="shared" si="4"/>
        <v>33.72</v>
      </c>
      <c r="G51" s="36" t="s">
        <v>980</v>
      </c>
    </row>
    <row r="52" s="24" customFormat="1" ht="39" customHeight="1" spans="1:7">
      <c r="A52" s="37"/>
      <c r="B52" s="32" t="s">
        <v>219</v>
      </c>
      <c r="C52" s="33" t="s">
        <v>979</v>
      </c>
      <c r="D52" s="34" t="s">
        <v>188</v>
      </c>
      <c r="E52" s="32" t="s">
        <v>97</v>
      </c>
      <c r="F52" s="35">
        <f ca="1" t="shared" si="4"/>
        <v>136.56</v>
      </c>
      <c r="G52" s="36" t="s">
        <v>981</v>
      </c>
    </row>
    <row r="53" s="24" customFormat="1" ht="51" customHeight="1" spans="1:7">
      <c r="A53" s="37"/>
      <c r="B53" s="32" t="s">
        <v>207</v>
      </c>
      <c r="C53" s="33" t="s">
        <v>982</v>
      </c>
      <c r="D53" s="34" t="s">
        <v>188</v>
      </c>
      <c r="E53" s="32" t="s">
        <v>97</v>
      </c>
      <c r="F53" s="35">
        <f ca="1" t="shared" si="4"/>
        <v>19.608</v>
      </c>
      <c r="G53" s="36" t="s">
        <v>983</v>
      </c>
    </row>
    <row r="54" s="24" customFormat="1" ht="39" customHeight="1" spans="1:7">
      <c r="A54" s="37"/>
      <c r="B54" s="32" t="s">
        <v>207</v>
      </c>
      <c r="C54" s="33" t="s">
        <v>984</v>
      </c>
      <c r="D54" s="34" t="s">
        <v>188</v>
      </c>
      <c r="E54" s="32" t="s">
        <v>97</v>
      </c>
      <c r="F54" s="35">
        <f ca="1" t="shared" si="4"/>
        <v>6.87</v>
      </c>
      <c r="G54" s="36" t="s">
        <v>985</v>
      </c>
    </row>
    <row r="55" s="24" customFormat="1" ht="35" customHeight="1" spans="1:7">
      <c r="A55" s="31" t="s">
        <v>234</v>
      </c>
      <c r="B55" s="32" t="s">
        <v>207</v>
      </c>
      <c r="C55" s="33" t="s">
        <v>986</v>
      </c>
      <c r="D55" s="34" t="s">
        <v>188</v>
      </c>
      <c r="E55" s="32" t="s">
        <v>97</v>
      </c>
      <c r="F55" s="35">
        <f ca="1" t="shared" ref="F55:F72" si="5">EVALUATE(G55)</f>
        <v>100.604</v>
      </c>
      <c r="G55" s="36" t="s">
        <v>987</v>
      </c>
    </row>
    <row r="56" s="24" customFormat="1" ht="35" customHeight="1" spans="1:7">
      <c r="A56" s="37"/>
      <c r="B56" s="32" t="s">
        <v>207</v>
      </c>
      <c r="C56" s="33" t="s">
        <v>988</v>
      </c>
      <c r="D56" s="34" t="s">
        <v>188</v>
      </c>
      <c r="E56" s="32" t="s">
        <v>97</v>
      </c>
      <c r="F56" s="35">
        <f ca="1" t="shared" si="5"/>
        <v>58.3248</v>
      </c>
      <c r="G56" s="36" t="s">
        <v>989</v>
      </c>
    </row>
    <row r="57" s="24" customFormat="1" ht="35" customHeight="1" spans="1:7">
      <c r="A57" s="37"/>
      <c r="B57" s="32" t="s">
        <v>207</v>
      </c>
      <c r="C57" s="33" t="s">
        <v>990</v>
      </c>
      <c r="D57" s="34" t="s">
        <v>188</v>
      </c>
      <c r="E57" s="32" t="s">
        <v>97</v>
      </c>
      <c r="F57" s="35">
        <f ca="1" t="shared" si="5"/>
        <v>8.064</v>
      </c>
      <c r="G57" s="46" t="s">
        <v>991</v>
      </c>
    </row>
    <row r="58" s="24" customFormat="1" ht="35" customHeight="1" spans="1:7">
      <c r="A58" s="37"/>
      <c r="B58" s="32" t="s">
        <v>216</v>
      </c>
      <c r="C58" s="33" t="s">
        <v>992</v>
      </c>
      <c r="D58" s="34" t="s">
        <v>329</v>
      </c>
      <c r="E58" s="32" t="s">
        <v>97</v>
      </c>
      <c r="F58" s="35">
        <f ca="1" t="shared" si="5"/>
        <v>17.608</v>
      </c>
      <c r="G58" s="36" t="s">
        <v>993</v>
      </c>
    </row>
    <row r="59" s="24" customFormat="1" ht="35" customHeight="1" spans="1:7">
      <c r="A59" s="37"/>
      <c r="B59" s="32" t="s">
        <v>219</v>
      </c>
      <c r="C59" s="33" t="s">
        <v>992</v>
      </c>
      <c r="D59" s="34" t="s">
        <v>188</v>
      </c>
      <c r="E59" s="32" t="s">
        <v>97</v>
      </c>
      <c r="F59" s="35">
        <f ca="1" t="shared" si="5"/>
        <v>79.946</v>
      </c>
      <c r="G59" s="36" t="s">
        <v>994</v>
      </c>
    </row>
    <row r="60" s="24" customFormat="1" ht="35" customHeight="1" spans="1:7">
      <c r="A60" s="37"/>
      <c r="B60" s="32" t="s">
        <v>216</v>
      </c>
      <c r="C60" s="33" t="s">
        <v>995</v>
      </c>
      <c r="D60" s="34" t="s">
        <v>329</v>
      </c>
      <c r="E60" s="32" t="s">
        <v>97</v>
      </c>
      <c r="F60" s="35">
        <f ca="1" t="shared" si="5"/>
        <v>7.306</v>
      </c>
      <c r="G60" s="36" t="s">
        <v>996</v>
      </c>
    </row>
    <row r="61" s="24" customFormat="1" ht="35" customHeight="1" spans="1:7">
      <c r="A61" s="37"/>
      <c r="B61" s="32" t="s">
        <v>219</v>
      </c>
      <c r="C61" s="33" t="s">
        <v>995</v>
      </c>
      <c r="D61" s="34" t="s">
        <v>188</v>
      </c>
      <c r="E61" s="32" t="s">
        <v>97</v>
      </c>
      <c r="F61" s="35">
        <f ca="1" t="shared" si="5"/>
        <v>29.588</v>
      </c>
      <c r="G61" s="36" t="s">
        <v>997</v>
      </c>
    </row>
    <row r="62" s="24" customFormat="1" ht="38" customHeight="1" spans="1:7">
      <c r="A62" s="37"/>
      <c r="B62" s="32" t="s">
        <v>207</v>
      </c>
      <c r="C62" s="33" t="s">
        <v>998</v>
      </c>
      <c r="D62" s="34" t="s">
        <v>188</v>
      </c>
      <c r="E62" s="32" t="s">
        <v>97</v>
      </c>
      <c r="F62" s="35">
        <f ca="1" t="shared" si="5"/>
        <v>18.576</v>
      </c>
      <c r="G62" s="36" t="s">
        <v>999</v>
      </c>
    </row>
    <row r="63" s="24" customFormat="1" ht="35" customHeight="1" spans="1:7">
      <c r="A63" s="37"/>
      <c r="B63" s="32" t="s">
        <v>216</v>
      </c>
      <c r="C63" s="33" t="s">
        <v>1000</v>
      </c>
      <c r="D63" s="34" t="s">
        <v>329</v>
      </c>
      <c r="E63" s="32" t="s">
        <v>97</v>
      </c>
      <c r="F63" s="35">
        <f ca="1" t="shared" si="5"/>
        <v>11.16</v>
      </c>
      <c r="G63" s="36" t="s">
        <v>902</v>
      </c>
    </row>
    <row r="64" s="24" customFormat="1" ht="35" customHeight="1" spans="1:7">
      <c r="A64" s="37"/>
      <c r="B64" s="32" t="s">
        <v>219</v>
      </c>
      <c r="C64" s="33" t="s">
        <v>1000</v>
      </c>
      <c r="D64" s="34" t="s">
        <v>188</v>
      </c>
      <c r="E64" s="32" t="s">
        <v>97</v>
      </c>
      <c r="F64" s="35">
        <f ca="1" t="shared" si="5"/>
        <v>50.67</v>
      </c>
      <c r="G64" s="36" t="s">
        <v>903</v>
      </c>
    </row>
    <row r="65" s="24" customFormat="1" ht="35" customHeight="1" spans="1:7">
      <c r="A65" s="37"/>
      <c r="B65" s="32" t="s">
        <v>216</v>
      </c>
      <c r="C65" s="33" t="s">
        <v>1001</v>
      </c>
      <c r="D65" s="34" t="s">
        <v>329</v>
      </c>
      <c r="E65" s="32" t="s">
        <v>97</v>
      </c>
      <c r="F65" s="35">
        <f ca="1" t="shared" si="5"/>
        <v>38.216</v>
      </c>
      <c r="G65" s="36" t="s">
        <v>1002</v>
      </c>
    </row>
    <row r="66" s="24" customFormat="1" ht="35" customHeight="1" spans="1:7">
      <c r="A66" s="37"/>
      <c r="B66" s="32" t="s">
        <v>219</v>
      </c>
      <c r="C66" s="33" t="s">
        <v>1001</v>
      </c>
      <c r="D66" s="34" t="s">
        <v>188</v>
      </c>
      <c r="E66" s="32" t="s">
        <v>97</v>
      </c>
      <c r="F66" s="35">
        <f ca="1" t="shared" si="5"/>
        <v>154.768</v>
      </c>
      <c r="G66" s="36" t="s">
        <v>1003</v>
      </c>
    </row>
    <row r="67" s="24" customFormat="1" ht="35" customHeight="1" spans="1:7">
      <c r="A67" s="37"/>
      <c r="B67" s="32" t="s">
        <v>207</v>
      </c>
      <c r="C67" s="33" t="s">
        <v>1004</v>
      </c>
      <c r="D67" s="34" t="s">
        <v>188</v>
      </c>
      <c r="E67" s="32" t="s">
        <v>97</v>
      </c>
      <c r="F67" s="35">
        <f ca="1" t="shared" si="5"/>
        <v>10.32</v>
      </c>
      <c r="G67" s="36" t="s">
        <v>1005</v>
      </c>
    </row>
    <row r="68" s="24" customFormat="1" ht="35" customHeight="1" spans="1:7">
      <c r="A68" s="37"/>
      <c r="B68" s="32" t="s">
        <v>216</v>
      </c>
      <c r="C68" s="33" t="s">
        <v>1006</v>
      </c>
      <c r="D68" s="34" t="s">
        <v>329</v>
      </c>
      <c r="E68" s="32" t="s">
        <v>97</v>
      </c>
      <c r="F68" s="35">
        <f ca="1" t="shared" si="5"/>
        <v>7.306</v>
      </c>
      <c r="G68" s="36" t="s">
        <v>996</v>
      </c>
    </row>
    <row r="69" s="24" customFormat="1" ht="35" customHeight="1" spans="1:7">
      <c r="A69" s="37"/>
      <c r="B69" s="32" t="s">
        <v>219</v>
      </c>
      <c r="C69" s="33" t="s">
        <v>1006</v>
      </c>
      <c r="D69" s="34" t="s">
        <v>188</v>
      </c>
      <c r="E69" s="32" t="s">
        <v>97</v>
      </c>
      <c r="F69" s="35">
        <f ca="1" t="shared" si="5"/>
        <v>29.588</v>
      </c>
      <c r="G69" s="36" t="s">
        <v>997</v>
      </c>
    </row>
    <row r="70" s="24" customFormat="1" ht="35" customHeight="1" spans="1:7">
      <c r="A70" s="37"/>
      <c r="B70" s="32" t="s">
        <v>207</v>
      </c>
      <c r="C70" s="33" t="s">
        <v>1007</v>
      </c>
      <c r="D70" s="34" t="s">
        <v>188</v>
      </c>
      <c r="E70" s="32" t="s">
        <v>97</v>
      </c>
      <c r="F70" s="35">
        <f ca="1" t="shared" si="5"/>
        <v>9.288</v>
      </c>
      <c r="G70" s="36" t="s">
        <v>1008</v>
      </c>
    </row>
    <row r="71" s="24" customFormat="1" ht="35" customHeight="1" spans="1:7">
      <c r="A71" s="37"/>
      <c r="B71" s="32" t="s">
        <v>216</v>
      </c>
      <c r="C71" s="33" t="s">
        <v>1009</v>
      </c>
      <c r="D71" s="34" t="s">
        <v>329</v>
      </c>
      <c r="E71" s="32" t="s">
        <v>97</v>
      </c>
      <c r="F71" s="35">
        <f ca="1" t="shared" si="5"/>
        <v>34.472</v>
      </c>
      <c r="G71" s="46" t="s">
        <v>1010</v>
      </c>
    </row>
    <row r="72" s="24" customFormat="1" ht="35" customHeight="1" spans="1:7">
      <c r="A72" s="37"/>
      <c r="B72" s="32" t="s">
        <v>216</v>
      </c>
      <c r="C72" s="33" t="s">
        <v>1011</v>
      </c>
      <c r="D72" s="34" t="s">
        <v>329</v>
      </c>
      <c r="E72" s="32" t="s">
        <v>97</v>
      </c>
      <c r="F72" s="35">
        <f ca="1" t="shared" si="5"/>
        <v>0</v>
      </c>
      <c r="G72" s="46" t="s">
        <v>1012</v>
      </c>
    </row>
    <row r="73" s="24" customFormat="1" ht="35" customHeight="1" spans="1:7">
      <c r="A73" s="37"/>
      <c r="B73" s="32" t="s">
        <v>216</v>
      </c>
      <c r="C73" s="33" t="s">
        <v>1013</v>
      </c>
      <c r="D73" s="34" t="s">
        <v>329</v>
      </c>
      <c r="E73" s="32" t="s">
        <v>97</v>
      </c>
      <c r="F73" s="35">
        <f ca="1" t="shared" ref="F73:F77" si="6">EVALUATE(G73)</f>
        <v>0</v>
      </c>
      <c r="G73" s="46" t="s">
        <v>1014</v>
      </c>
    </row>
    <row r="74" s="24" customFormat="1" ht="71" customHeight="1" spans="1:7">
      <c r="A74" s="37"/>
      <c r="B74" s="34" t="s">
        <v>1015</v>
      </c>
      <c r="C74" s="33" t="s">
        <v>1016</v>
      </c>
      <c r="D74" s="34" t="s">
        <v>188</v>
      </c>
      <c r="E74" s="32" t="s">
        <v>97</v>
      </c>
      <c r="F74" s="35">
        <f ca="1" t="shared" si="6"/>
        <v>450.3616</v>
      </c>
      <c r="G74" s="36" t="s">
        <v>1017</v>
      </c>
    </row>
    <row r="75" s="24" customFormat="1" ht="35" customHeight="1" spans="1:7">
      <c r="A75" s="37"/>
      <c r="B75" s="32" t="s">
        <v>219</v>
      </c>
      <c r="C75" s="33" t="s">
        <v>1011</v>
      </c>
      <c r="D75" s="34" t="s">
        <v>188</v>
      </c>
      <c r="E75" s="32" t="s">
        <v>97</v>
      </c>
      <c r="F75" s="35">
        <f ca="1" t="shared" si="6"/>
        <v>-75.6</v>
      </c>
      <c r="G75" s="36" t="s">
        <v>827</v>
      </c>
    </row>
    <row r="76" s="24" customFormat="1" ht="35" customHeight="1" spans="1:7">
      <c r="A76" s="37"/>
      <c r="B76" s="32" t="s">
        <v>219</v>
      </c>
      <c r="C76" s="33" t="s">
        <v>1013</v>
      </c>
      <c r="D76" s="34" t="s">
        <v>188</v>
      </c>
      <c r="E76" s="32" t="s">
        <v>97</v>
      </c>
      <c r="F76" s="35">
        <f ca="1" t="shared" si="6"/>
        <v>20.736</v>
      </c>
      <c r="G76" s="36" t="s">
        <v>1018</v>
      </c>
    </row>
    <row r="77" s="24" customFormat="1" ht="35" customHeight="1" spans="1:7">
      <c r="A77" s="37"/>
      <c r="B77" s="32" t="s">
        <v>216</v>
      </c>
      <c r="C77" s="33" t="s">
        <v>1019</v>
      </c>
      <c r="D77" s="34" t="s">
        <v>329</v>
      </c>
      <c r="E77" s="32" t="s">
        <v>97</v>
      </c>
      <c r="F77" s="35">
        <f ca="1" t="shared" si="6"/>
        <v>-1.458</v>
      </c>
      <c r="G77" s="36" t="s">
        <v>1020</v>
      </c>
    </row>
    <row r="78" s="24" customFormat="1" ht="35" customHeight="1" spans="1:7">
      <c r="A78" s="37"/>
      <c r="B78" s="32" t="s">
        <v>219</v>
      </c>
      <c r="C78" s="33" t="s">
        <v>1019</v>
      </c>
      <c r="D78" s="34" t="s">
        <v>188</v>
      </c>
      <c r="E78" s="32" t="s">
        <v>97</v>
      </c>
      <c r="F78" s="35">
        <f ca="1" t="shared" ref="F78:F85" si="7">EVALUATE(G78)</f>
        <v>-4.464</v>
      </c>
      <c r="G78" s="36" t="s">
        <v>1021</v>
      </c>
    </row>
    <row r="79" s="24" customFormat="1" ht="35" customHeight="1" spans="1:7">
      <c r="A79" s="37"/>
      <c r="B79" s="32" t="s">
        <v>207</v>
      </c>
      <c r="C79" s="33" t="s">
        <v>1022</v>
      </c>
      <c r="D79" s="34" t="s">
        <v>188</v>
      </c>
      <c r="E79" s="32" t="s">
        <v>97</v>
      </c>
      <c r="F79" s="35">
        <f ca="1" t="shared" si="7"/>
        <v>-13.596</v>
      </c>
      <c r="G79" s="36" t="s">
        <v>1023</v>
      </c>
    </row>
    <row r="80" s="24" customFormat="1" ht="35" customHeight="1" spans="1:7">
      <c r="A80" s="37"/>
      <c r="B80" s="32" t="s">
        <v>216</v>
      </c>
      <c r="C80" s="33" t="s">
        <v>1024</v>
      </c>
      <c r="D80" s="34" t="s">
        <v>329</v>
      </c>
      <c r="E80" s="32" t="s">
        <v>97</v>
      </c>
      <c r="F80" s="35">
        <f ca="1" t="shared" si="7"/>
        <v>8.8704</v>
      </c>
      <c r="G80" s="36" t="s">
        <v>1025</v>
      </c>
    </row>
    <row r="81" s="24" customFormat="1" ht="35" customHeight="1" spans="1:7">
      <c r="A81" s="37"/>
      <c r="B81" s="32" t="s">
        <v>219</v>
      </c>
      <c r="C81" s="33" t="s">
        <v>1024</v>
      </c>
      <c r="D81" s="34" t="s">
        <v>188</v>
      </c>
      <c r="E81" s="32" t="s">
        <v>97</v>
      </c>
      <c r="F81" s="35">
        <f ca="1" t="shared" si="7"/>
        <v>33.306</v>
      </c>
      <c r="G81" s="36" t="s">
        <v>1026</v>
      </c>
    </row>
    <row r="82" s="24" customFormat="1" ht="35" customHeight="1" spans="1:7">
      <c r="A82" s="37"/>
      <c r="B82" s="32" t="s">
        <v>216</v>
      </c>
      <c r="C82" s="33" t="s">
        <v>1027</v>
      </c>
      <c r="D82" s="34" t="s">
        <v>329</v>
      </c>
      <c r="E82" s="32" t="s">
        <v>97</v>
      </c>
      <c r="F82" s="35">
        <f ca="1" t="shared" si="7"/>
        <v>8.6352</v>
      </c>
      <c r="G82" s="36" t="s">
        <v>1028</v>
      </c>
    </row>
    <row r="83" s="24" customFormat="1" ht="35" customHeight="1" spans="1:7">
      <c r="A83" s="37"/>
      <c r="B83" s="32" t="s">
        <v>219</v>
      </c>
      <c r="C83" s="33" t="s">
        <v>1027</v>
      </c>
      <c r="D83" s="34" t="s">
        <v>188</v>
      </c>
      <c r="E83" s="32" t="s">
        <v>97</v>
      </c>
      <c r="F83" s="35">
        <f ca="1" t="shared" si="7"/>
        <v>38.8584</v>
      </c>
      <c r="G83" s="36" t="s">
        <v>1029</v>
      </c>
    </row>
    <row r="84" s="24" customFormat="1" ht="35" customHeight="1" spans="1:7">
      <c r="A84" s="37"/>
      <c r="B84" s="32" t="s">
        <v>350</v>
      </c>
      <c r="C84" s="33" t="s">
        <v>1030</v>
      </c>
      <c r="D84" s="34" t="s">
        <v>188</v>
      </c>
      <c r="E84" s="32" t="s">
        <v>97</v>
      </c>
      <c r="F84" s="35">
        <f ca="1" t="shared" si="7"/>
        <v>4.9896</v>
      </c>
      <c r="G84" s="36" t="s">
        <v>1031</v>
      </c>
    </row>
    <row r="85" s="24" customFormat="1" ht="35" customHeight="1" spans="1:7">
      <c r="A85" s="37"/>
      <c r="B85" s="32" t="s">
        <v>216</v>
      </c>
      <c r="C85" s="33" t="s">
        <v>832</v>
      </c>
      <c r="D85" s="34" t="s">
        <v>329</v>
      </c>
      <c r="E85" s="32" t="s">
        <v>97</v>
      </c>
      <c r="F85" s="35">
        <f ca="1" t="shared" si="7"/>
        <v>66.066</v>
      </c>
      <c r="G85" s="36" t="s">
        <v>1032</v>
      </c>
    </row>
    <row r="86" s="24" customFormat="1" ht="35" customHeight="1" spans="1:7">
      <c r="A86" s="37"/>
      <c r="B86" s="32" t="s">
        <v>216</v>
      </c>
      <c r="C86" s="33" t="s">
        <v>1033</v>
      </c>
      <c r="D86" s="34" t="s">
        <v>329</v>
      </c>
      <c r="E86" s="32" t="s">
        <v>97</v>
      </c>
      <c r="F86" s="35">
        <f ca="1" t="shared" ref="F86:F103" si="8">EVALUATE(G86)</f>
        <v>-8.82</v>
      </c>
      <c r="G86" s="36" t="s">
        <v>1034</v>
      </c>
    </row>
    <row r="87" s="24" customFormat="1" ht="35" customHeight="1" spans="1:7">
      <c r="A87" s="37"/>
      <c r="B87" s="32" t="s">
        <v>216</v>
      </c>
      <c r="C87" s="33" t="s">
        <v>1035</v>
      </c>
      <c r="D87" s="34" t="s">
        <v>329</v>
      </c>
      <c r="E87" s="32" t="s">
        <v>97</v>
      </c>
      <c r="F87" s="35">
        <f ca="1" t="shared" si="8"/>
        <v>2.568</v>
      </c>
      <c r="G87" s="46" t="s">
        <v>1036</v>
      </c>
    </row>
    <row r="88" s="24" customFormat="1" ht="35" customHeight="1" spans="1:7">
      <c r="A88" s="37"/>
      <c r="B88" s="32" t="s">
        <v>219</v>
      </c>
      <c r="C88" s="33" t="s">
        <v>832</v>
      </c>
      <c r="D88" s="34" t="s">
        <v>188</v>
      </c>
      <c r="E88" s="32" t="s">
        <v>97</v>
      </c>
      <c r="F88" s="35">
        <f ca="1" t="shared" si="8"/>
        <v>347.256</v>
      </c>
      <c r="G88" s="46" t="s">
        <v>1037</v>
      </c>
    </row>
    <row r="89" s="24" customFormat="1" ht="35" customHeight="1" spans="1:7">
      <c r="A89" s="37"/>
      <c r="B89" s="32" t="s">
        <v>219</v>
      </c>
      <c r="C89" s="33" t="s">
        <v>1033</v>
      </c>
      <c r="D89" s="34" t="s">
        <v>188</v>
      </c>
      <c r="E89" s="32" t="s">
        <v>97</v>
      </c>
      <c r="F89" s="35">
        <f ca="1" t="shared" si="8"/>
        <v>-36.96</v>
      </c>
      <c r="G89" s="36" t="s">
        <v>263</v>
      </c>
    </row>
    <row r="90" s="24" customFormat="1" ht="35" customHeight="1" spans="1:7">
      <c r="A90" s="37"/>
      <c r="B90" s="32" t="s">
        <v>219</v>
      </c>
      <c r="C90" s="33" t="s">
        <v>1035</v>
      </c>
      <c r="D90" s="34" t="s">
        <v>188</v>
      </c>
      <c r="E90" s="32" t="s">
        <v>97</v>
      </c>
      <c r="F90" s="35">
        <f ca="1" t="shared" si="8"/>
        <v>13.728</v>
      </c>
      <c r="G90" s="46" t="s">
        <v>376</v>
      </c>
    </row>
    <row r="91" s="24" customFormat="1" ht="35" customHeight="1" spans="1:7">
      <c r="A91" s="37"/>
      <c r="B91" s="32" t="s">
        <v>216</v>
      </c>
      <c r="C91" s="33" t="s">
        <v>1038</v>
      </c>
      <c r="D91" s="34" t="s">
        <v>329</v>
      </c>
      <c r="E91" s="32" t="s">
        <v>97</v>
      </c>
      <c r="F91" s="35">
        <f ca="1" t="shared" si="8"/>
        <v>26.04</v>
      </c>
      <c r="G91" s="36" t="s">
        <v>1039</v>
      </c>
    </row>
    <row r="92" s="24" customFormat="1" ht="35" customHeight="1" spans="1:7">
      <c r="A92" s="37"/>
      <c r="B92" s="32" t="s">
        <v>219</v>
      </c>
      <c r="C92" s="33" t="s">
        <v>1038</v>
      </c>
      <c r="D92" s="34" t="s">
        <v>188</v>
      </c>
      <c r="E92" s="32" t="s">
        <v>97</v>
      </c>
      <c r="F92" s="35">
        <f ca="1" t="shared" si="8"/>
        <v>120.246</v>
      </c>
      <c r="G92" s="36" t="s">
        <v>1040</v>
      </c>
    </row>
    <row r="93" s="24" customFormat="1" ht="35" customHeight="1" spans="1:7">
      <c r="A93" s="37"/>
      <c r="B93" s="32" t="s">
        <v>207</v>
      </c>
      <c r="C93" s="33" t="s">
        <v>836</v>
      </c>
      <c r="D93" s="34" t="s">
        <v>188</v>
      </c>
      <c r="E93" s="32" t="s">
        <v>97</v>
      </c>
      <c r="F93" s="35">
        <f ca="1" t="shared" si="8"/>
        <v>107.2764</v>
      </c>
      <c r="G93" s="46" t="s">
        <v>1041</v>
      </c>
    </row>
    <row r="94" s="24" customFormat="1" ht="35" customHeight="1" spans="1:7">
      <c r="A94" s="37"/>
      <c r="B94" s="32" t="s">
        <v>207</v>
      </c>
      <c r="C94" s="33" t="s">
        <v>838</v>
      </c>
      <c r="D94" s="34" t="s">
        <v>188</v>
      </c>
      <c r="E94" s="32" t="s">
        <v>97</v>
      </c>
      <c r="F94" s="35">
        <f ca="1" t="shared" si="8"/>
        <v>-30.24</v>
      </c>
      <c r="G94" s="36" t="s">
        <v>839</v>
      </c>
    </row>
    <row r="95" s="24" customFormat="1" ht="35" customHeight="1" spans="1:7">
      <c r="A95" s="37"/>
      <c r="B95" s="32" t="s">
        <v>207</v>
      </c>
      <c r="C95" s="33" t="s">
        <v>1042</v>
      </c>
      <c r="D95" s="34" t="s">
        <v>188</v>
      </c>
      <c r="E95" s="32" t="s">
        <v>97</v>
      </c>
      <c r="F95" s="35">
        <f ca="1" t="shared" si="8"/>
        <v>13.248</v>
      </c>
      <c r="G95" s="46" t="s">
        <v>1043</v>
      </c>
    </row>
    <row r="96" s="24" customFormat="1" ht="35" customHeight="1" spans="1:7">
      <c r="A96" s="37"/>
      <c r="B96" s="32" t="s">
        <v>207</v>
      </c>
      <c r="C96" s="33" t="s">
        <v>1044</v>
      </c>
      <c r="D96" s="34" t="s">
        <v>188</v>
      </c>
      <c r="E96" s="32" t="s">
        <v>97</v>
      </c>
      <c r="F96" s="35">
        <f ca="1" t="shared" si="8"/>
        <v>24.3936</v>
      </c>
      <c r="G96" s="36" t="s">
        <v>1045</v>
      </c>
    </row>
    <row r="97" s="24" customFormat="1" ht="35" customHeight="1" spans="1:7">
      <c r="A97" s="37"/>
      <c r="B97" s="32" t="s">
        <v>207</v>
      </c>
      <c r="C97" s="33" t="s">
        <v>840</v>
      </c>
      <c r="D97" s="34" t="s">
        <v>188</v>
      </c>
      <c r="E97" s="32" t="s">
        <v>97</v>
      </c>
      <c r="F97" s="35">
        <f ca="1" t="shared" si="8"/>
        <v>-3.168</v>
      </c>
      <c r="G97" s="36" t="s">
        <v>1046</v>
      </c>
    </row>
    <row r="98" s="24" customFormat="1" ht="35" customHeight="1" spans="1:7">
      <c r="A98" s="37"/>
      <c r="B98" s="32" t="s">
        <v>216</v>
      </c>
      <c r="C98" s="33" t="s">
        <v>1047</v>
      </c>
      <c r="D98" s="34" t="s">
        <v>329</v>
      </c>
      <c r="E98" s="32" t="s">
        <v>97</v>
      </c>
      <c r="F98" s="35">
        <f ca="1" t="shared" si="8"/>
        <v>16.29012</v>
      </c>
      <c r="G98" s="36" t="s">
        <v>1048</v>
      </c>
    </row>
    <row r="99" s="24" customFormat="1" ht="35" customHeight="1" spans="1:7">
      <c r="A99" s="37"/>
      <c r="B99" s="32" t="s">
        <v>219</v>
      </c>
      <c r="C99" s="33" t="s">
        <v>1047</v>
      </c>
      <c r="D99" s="34" t="s">
        <v>188</v>
      </c>
      <c r="E99" s="32" t="s">
        <v>97</v>
      </c>
      <c r="F99" s="35">
        <f ca="1" t="shared" si="8"/>
        <v>61.06408</v>
      </c>
      <c r="G99" s="36" t="s">
        <v>1049</v>
      </c>
    </row>
    <row r="100" s="24" customFormat="1" ht="35" customHeight="1" spans="1:7">
      <c r="A100" s="37"/>
      <c r="B100" s="32" t="s">
        <v>216</v>
      </c>
      <c r="C100" s="33" t="s">
        <v>1050</v>
      </c>
      <c r="D100" s="34" t="s">
        <v>329</v>
      </c>
      <c r="E100" s="32" t="s">
        <v>97</v>
      </c>
      <c r="F100" s="35">
        <f ca="1" t="shared" si="8"/>
        <v>-1.458</v>
      </c>
      <c r="G100" s="36" t="s">
        <v>1020</v>
      </c>
    </row>
    <row r="101" s="24" customFormat="1" ht="35" customHeight="1" spans="1:7">
      <c r="A101" s="37"/>
      <c r="B101" s="32" t="s">
        <v>207</v>
      </c>
      <c r="C101" s="33" t="s">
        <v>1050</v>
      </c>
      <c r="D101" s="34" t="s">
        <v>188</v>
      </c>
      <c r="E101" s="32" t="s">
        <v>97</v>
      </c>
      <c r="F101" s="35">
        <f ca="1" t="shared" si="8"/>
        <v>-4.464</v>
      </c>
      <c r="G101" s="36" t="s">
        <v>1021</v>
      </c>
    </row>
    <row r="102" s="24" customFormat="1" ht="35" customHeight="1" spans="1:7">
      <c r="A102" s="37"/>
      <c r="B102" s="32" t="s">
        <v>216</v>
      </c>
      <c r="C102" s="33" t="s">
        <v>1051</v>
      </c>
      <c r="D102" s="34" t="s">
        <v>329</v>
      </c>
      <c r="E102" s="32" t="s">
        <v>97</v>
      </c>
      <c r="F102" s="35">
        <f ca="1" t="shared" si="8"/>
        <v>41.724</v>
      </c>
      <c r="G102" s="36" t="s">
        <v>1052</v>
      </c>
    </row>
    <row r="103" s="24" customFormat="1" ht="35" customHeight="1" spans="1:7">
      <c r="A103" s="37"/>
      <c r="B103" s="32" t="s">
        <v>219</v>
      </c>
      <c r="C103" s="33" t="s">
        <v>1051</v>
      </c>
      <c r="D103" s="34" t="s">
        <v>188</v>
      </c>
      <c r="E103" s="32" t="s">
        <v>97</v>
      </c>
      <c r="F103" s="35">
        <f ca="1" t="shared" si="8"/>
        <v>164.6024</v>
      </c>
      <c r="G103" s="36" t="s">
        <v>1053</v>
      </c>
    </row>
    <row r="104" s="24" customFormat="1" ht="35" customHeight="1" spans="1:7">
      <c r="A104" s="37"/>
      <c r="B104" s="32" t="s">
        <v>207</v>
      </c>
      <c r="C104" s="33" t="s">
        <v>1054</v>
      </c>
      <c r="D104" s="34" t="s">
        <v>188</v>
      </c>
      <c r="E104" s="32" t="s">
        <v>97</v>
      </c>
      <c r="F104" s="35">
        <f ca="1" t="shared" ref="F104:F115" si="9">EVALUATE(G104)</f>
        <v>18.576</v>
      </c>
      <c r="G104" s="36" t="s">
        <v>999</v>
      </c>
    </row>
    <row r="105" s="24" customFormat="1" ht="35" customHeight="1" spans="1:7">
      <c r="A105" s="37"/>
      <c r="B105" s="32" t="s">
        <v>207</v>
      </c>
      <c r="C105" s="33" t="s">
        <v>1055</v>
      </c>
      <c r="D105" s="34" t="s">
        <v>188</v>
      </c>
      <c r="E105" s="32" t="s">
        <v>97</v>
      </c>
      <c r="F105" s="35">
        <f ca="1" t="shared" si="9"/>
        <v>19.236</v>
      </c>
      <c r="G105" s="36" t="s">
        <v>1056</v>
      </c>
    </row>
    <row r="106" s="24" customFormat="1" ht="35" customHeight="1" spans="1:7">
      <c r="A106" s="37"/>
      <c r="B106" s="32" t="s">
        <v>207</v>
      </c>
      <c r="C106" s="33" t="s">
        <v>1057</v>
      </c>
      <c r="D106" s="34" t="s">
        <v>188</v>
      </c>
      <c r="E106" s="32" t="s">
        <v>97</v>
      </c>
      <c r="F106" s="35">
        <f ca="1" t="shared" si="9"/>
        <v>401.31126</v>
      </c>
      <c r="G106" s="36" t="s">
        <v>1058</v>
      </c>
    </row>
    <row r="107" s="24" customFormat="1" ht="35" customHeight="1" spans="1:7">
      <c r="A107" s="37"/>
      <c r="B107" s="32" t="s">
        <v>207</v>
      </c>
      <c r="C107" s="33" t="s">
        <v>1059</v>
      </c>
      <c r="D107" s="34" t="s">
        <v>188</v>
      </c>
      <c r="E107" s="32" t="s">
        <v>97</v>
      </c>
      <c r="F107" s="35">
        <f ca="1" t="shared" si="9"/>
        <v>-16.8</v>
      </c>
      <c r="G107" s="36" t="s">
        <v>1060</v>
      </c>
    </row>
    <row r="108" s="24" customFormat="1" ht="35" customHeight="1" spans="1:7">
      <c r="A108" s="37"/>
      <c r="B108" s="32" t="s">
        <v>207</v>
      </c>
      <c r="C108" s="33" t="s">
        <v>1061</v>
      </c>
      <c r="D108" s="34" t="s">
        <v>188</v>
      </c>
      <c r="E108" s="32" t="s">
        <v>97</v>
      </c>
      <c r="F108" s="35">
        <f ca="1" t="shared" si="9"/>
        <v>10.944</v>
      </c>
      <c r="G108" s="46" t="s">
        <v>1062</v>
      </c>
    </row>
    <row r="109" s="24" customFormat="1" ht="35" customHeight="1" spans="1:7">
      <c r="A109" s="37"/>
      <c r="B109" s="32" t="s">
        <v>207</v>
      </c>
      <c r="C109" s="33" t="s">
        <v>1063</v>
      </c>
      <c r="D109" s="34" t="s">
        <v>188</v>
      </c>
      <c r="E109" s="32" t="s">
        <v>97</v>
      </c>
      <c r="F109" s="35">
        <f ca="1" t="shared" si="9"/>
        <v>60.8344</v>
      </c>
      <c r="G109" s="36" t="s">
        <v>1064</v>
      </c>
    </row>
    <row r="110" s="24" customFormat="1" ht="35" customHeight="1" spans="1:7">
      <c r="A110" s="37"/>
      <c r="B110" s="32" t="s">
        <v>207</v>
      </c>
      <c r="C110" s="33" t="s">
        <v>1065</v>
      </c>
      <c r="D110" s="34" t="s">
        <v>188</v>
      </c>
      <c r="E110" s="32" t="s">
        <v>97</v>
      </c>
      <c r="F110" s="35">
        <f ca="1" t="shared" si="9"/>
        <v>-10.78</v>
      </c>
      <c r="G110" s="36" t="s">
        <v>1066</v>
      </c>
    </row>
    <row r="111" s="24" customFormat="1" ht="35" customHeight="1" spans="1:7">
      <c r="A111" s="37"/>
      <c r="B111" s="32" t="s">
        <v>350</v>
      </c>
      <c r="C111" s="33" t="s">
        <v>1067</v>
      </c>
      <c r="D111" s="34" t="s">
        <v>188</v>
      </c>
      <c r="E111" s="32" t="s">
        <v>97</v>
      </c>
      <c r="F111" s="35">
        <f ca="1" t="shared" si="9"/>
        <v>5.2328</v>
      </c>
      <c r="G111" s="36" t="s">
        <v>1068</v>
      </c>
    </row>
    <row r="112" s="24" customFormat="1" ht="43" customHeight="1" spans="1:7">
      <c r="A112" s="32" t="s">
        <v>280</v>
      </c>
      <c r="B112" s="32" t="s">
        <v>216</v>
      </c>
      <c r="C112" s="33" t="s">
        <v>1069</v>
      </c>
      <c r="D112" s="34" t="s">
        <v>329</v>
      </c>
      <c r="E112" s="32" t="s">
        <v>97</v>
      </c>
      <c r="F112" s="35">
        <f ca="1" t="shared" si="9"/>
        <v>46.81</v>
      </c>
      <c r="G112" s="36" t="s">
        <v>1070</v>
      </c>
    </row>
    <row r="113" s="24" customFormat="1" ht="43" customHeight="1" spans="1:7">
      <c r="A113" s="32"/>
      <c r="B113" s="32" t="s">
        <v>219</v>
      </c>
      <c r="C113" s="33" t="s">
        <v>1069</v>
      </c>
      <c r="D113" s="34" t="s">
        <v>188</v>
      </c>
      <c r="E113" s="32" t="s">
        <v>97</v>
      </c>
      <c r="F113" s="35">
        <f ca="1" t="shared" si="9"/>
        <v>212.5325</v>
      </c>
      <c r="G113" s="36" t="s">
        <v>1071</v>
      </c>
    </row>
    <row r="114" s="24" customFormat="1" ht="43" customHeight="1" spans="1:7">
      <c r="A114" s="32"/>
      <c r="B114" s="32" t="s">
        <v>216</v>
      </c>
      <c r="C114" s="33" t="s">
        <v>1072</v>
      </c>
      <c r="D114" s="34" t="s">
        <v>329</v>
      </c>
      <c r="E114" s="32" t="s">
        <v>97</v>
      </c>
      <c r="F114" s="35">
        <f ca="1" t="shared" si="9"/>
        <v>4.496</v>
      </c>
      <c r="G114" s="36" t="s">
        <v>1073</v>
      </c>
    </row>
    <row r="115" s="24" customFormat="1" ht="43" customHeight="1" spans="1:7">
      <c r="A115" s="32"/>
      <c r="B115" s="32" t="s">
        <v>219</v>
      </c>
      <c r="C115" s="33" t="s">
        <v>1072</v>
      </c>
      <c r="D115" s="34" t="s">
        <v>188</v>
      </c>
      <c r="E115" s="32" t="s">
        <v>97</v>
      </c>
      <c r="F115" s="35">
        <f ca="1" t="shared" si="9"/>
        <v>18.208</v>
      </c>
      <c r="G115" s="36" t="s">
        <v>1074</v>
      </c>
    </row>
    <row r="116" s="24" customFormat="1" ht="43" customHeight="1" spans="1:7">
      <c r="A116" s="32"/>
      <c r="B116" s="32" t="s">
        <v>207</v>
      </c>
      <c r="C116" s="33" t="s">
        <v>1075</v>
      </c>
      <c r="D116" s="34" t="s">
        <v>188</v>
      </c>
      <c r="E116" s="32" t="s">
        <v>97</v>
      </c>
      <c r="F116" s="35">
        <f ca="1" t="shared" ref="F116:F120" si="10">EVALUATE(G116)</f>
        <v>10.32</v>
      </c>
      <c r="G116" s="36" t="s">
        <v>1076</v>
      </c>
    </row>
    <row r="117" s="24" customFormat="1" ht="43" customHeight="1" spans="1:7">
      <c r="A117" s="32"/>
      <c r="B117" s="32" t="s">
        <v>207</v>
      </c>
      <c r="C117" s="33" t="s">
        <v>1077</v>
      </c>
      <c r="D117" s="34" t="s">
        <v>188</v>
      </c>
      <c r="E117" s="32" t="s">
        <v>97</v>
      </c>
      <c r="F117" s="35">
        <f ca="1" t="shared" si="10"/>
        <v>50.838</v>
      </c>
      <c r="G117" s="36" t="s">
        <v>1078</v>
      </c>
    </row>
    <row r="118" s="24" customFormat="1" ht="43" customHeight="1" spans="1:7">
      <c r="A118" s="32" t="s">
        <v>285</v>
      </c>
      <c r="B118" s="32" t="s">
        <v>216</v>
      </c>
      <c r="C118" s="33" t="s">
        <v>1079</v>
      </c>
      <c r="D118" s="34" t="s">
        <v>329</v>
      </c>
      <c r="E118" s="32" t="s">
        <v>97</v>
      </c>
      <c r="F118" s="35">
        <f ca="1" t="shared" si="10"/>
        <v>46.81</v>
      </c>
      <c r="G118" s="36" t="s">
        <v>1070</v>
      </c>
    </row>
    <row r="119" s="24" customFormat="1" ht="43" customHeight="1" spans="1:7">
      <c r="A119" s="32"/>
      <c r="B119" s="32" t="s">
        <v>216</v>
      </c>
      <c r="C119" s="33" t="s">
        <v>1080</v>
      </c>
      <c r="D119" s="34" t="s">
        <v>329</v>
      </c>
      <c r="E119" s="32" t="s">
        <v>97</v>
      </c>
      <c r="F119" s="35">
        <f ca="1" t="shared" si="10"/>
        <v>-10.08</v>
      </c>
      <c r="G119" s="36" t="s">
        <v>1081</v>
      </c>
    </row>
    <row r="120" s="24" customFormat="1" ht="43" customHeight="1" spans="1:7">
      <c r="A120" s="32"/>
      <c r="B120" s="32" t="s">
        <v>216</v>
      </c>
      <c r="C120" s="33" t="s">
        <v>1082</v>
      </c>
      <c r="D120" s="34" t="s">
        <v>329</v>
      </c>
      <c r="E120" s="32" t="s">
        <v>97</v>
      </c>
      <c r="F120" s="35">
        <f ca="1" t="shared" si="10"/>
        <v>3.072</v>
      </c>
      <c r="G120" s="46" t="s">
        <v>1083</v>
      </c>
    </row>
    <row r="121" s="24" customFormat="1" ht="43" customHeight="1" spans="1:7">
      <c r="A121" s="32"/>
      <c r="B121" s="32" t="s">
        <v>219</v>
      </c>
      <c r="C121" s="33" t="s">
        <v>1079</v>
      </c>
      <c r="D121" s="34" t="s">
        <v>188</v>
      </c>
      <c r="E121" s="32" t="s">
        <v>97</v>
      </c>
      <c r="F121" s="35">
        <f ca="1" t="shared" ref="F121:F123" si="11">EVALUATE(G121)</f>
        <v>212.5325</v>
      </c>
      <c r="G121" s="36" t="s">
        <v>1071</v>
      </c>
    </row>
    <row r="122" s="24" customFormat="1" ht="43" customHeight="1" spans="1:7">
      <c r="A122" s="32"/>
      <c r="B122" s="32" t="s">
        <v>219</v>
      </c>
      <c r="C122" s="33" t="s">
        <v>1080</v>
      </c>
      <c r="D122" s="34" t="s">
        <v>188</v>
      </c>
      <c r="E122" s="32" t="s">
        <v>97</v>
      </c>
      <c r="F122" s="35">
        <f ca="1" t="shared" si="11"/>
        <v>-50.4</v>
      </c>
      <c r="G122" s="36" t="s">
        <v>1084</v>
      </c>
    </row>
    <row r="123" s="24" customFormat="1" ht="43" customHeight="1" spans="1:7">
      <c r="A123" s="32"/>
      <c r="B123" s="32" t="s">
        <v>219</v>
      </c>
      <c r="C123" s="33" t="s">
        <v>1082</v>
      </c>
      <c r="D123" s="34" t="s">
        <v>188</v>
      </c>
      <c r="E123" s="32" t="s">
        <v>97</v>
      </c>
      <c r="F123" s="35">
        <f ca="1" t="shared" si="11"/>
        <v>15.36</v>
      </c>
      <c r="G123" s="46" t="s">
        <v>1085</v>
      </c>
    </row>
    <row r="124" s="24" customFormat="1" ht="43" customHeight="1" spans="1:7">
      <c r="A124" s="32"/>
      <c r="B124" s="32" t="s">
        <v>216</v>
      </c>
      <c r="C124" s="33" t="s">
        <v>1086</v>
      </c>
      <c r="D124" s="34" t="s">
        <v>329</v>
      </c>
      <c r="E124" s="32" t="s">
        <v>97</v>
      </c>
      <c r="F124" s="35">
        <f ca="1" t="shared" ref="F124:F135" si="12">EVALUATE(G124)</f>
        <v>4.496</v>
      </c>
      <c r="G124" s="36" t="s">
        <v>1087</v>
      </c>
    </row>
    <row r="125" s="24" customFormat="1" ht="43" customHeight="1" spans="1:7">
      <c r="A125" s="32"/>
      <c r="B125" s="32" t="s">
        <v>219</v>
      </c>
      <c r="C125" s="33" t="s">
        <v>1086</v>
      </c>
      <c r="D125" s="34" t="s">
        <v>188</v>
      </c>
      <c r="E125" s="32" t="s">
        <v>97</v>
      </c>
      <c r="F125" s="35">
        <f ca="1" t="shared" si="12"/>
        <v>18.208</v>
      </c>
      <c r="G125" s="36" t="s">
        <v>1088</v>
      </c>
    </row>
    <row r="126" s="24" customFormat="1" ht="43" customHeight="1" spans="1:7">
      <c r="A126" s="32"/>
      <c r="B126" s="32" t="s">
        <v>207</v>
      </c>
      <c r="C126" s="33" t="s">
        <v>1089</v>
      </c>
      <c r="D126" s="34" t="s">
        <v>188</v>
      </c>
      <c r="E126" s="32" t="s">
        <v>97</v>
      </c>
      <c r="F126" s="35">
        <f ca="1" t="shared" si="12"/>
        <v>10.32</v>
      </c>
      <c r="G126" s="36" t="s">
        <v>1076</v>
      </c>
    </row>
    <row r="127" s="24" customFormat="1" ht="43" customHeight="1" spans="1:7">
      <c r="A127" s="32"/>
      <c r="B127" s="32" t="s">
        <v>207</v>
      </c>
      <c r="C127" s="33" t="s">
        <v>1090</v>
      </c>
      <c r="D127" s="34" t="s">
        <v>188</v>
      </c>
      <c r="E127" s="32" t="s">
        <v>97</v>
      </c>
      <c r="F127" s="35">
        <f ca="1" t="shared" si="12"/>
        <v>50.838</v>
      </c>
      <c r="G127" s="36" t="s">
        <v>1078</v>
      </c>
    </row>
    <row r="128" s="24" customFormat="1" ht="39" customHeight="1" spans="1:7">
      <c r="A128" s="32" t="s">
        <v>289</v>
      </c>
      <c r="B128" s="34" t="s">
        <v>290</v>
      </c>
      <c r="C128" s="33" t="s">
        <v>424</v>
      </c>
      <c r="D128" s="34" t="s">
        <v>188</v>
      </c>
      <c r="E128" s="32" t="s">
        <v>97</v>
      </c>
      <c r="F128" s="35">
        <f ca="1" t="shared" si="12"/>
        <v>165.43074</v>
      </c>
      <c r="G128" s="46" t="s">
        <v>1091</v>
      </c>
    </row>
    <row r="129" s="24" customFormat="1" ht="39" customHeight="1" spans="1:7">
      <c r="A129" s="45"/>
      <c r="B129" s="34" t="s">
        <v>290</v>
      </c>
      <c r="C129" s="33" t="s">
        <v>291</v>
      </c>
      <c r="D129" s="34" t="s">
        <v>188</v>
      </c>
      <c r="E129" s="32" t="s">
        <v>97</v>
      </c>
      <c r="F129" s="35">
        <f ca="1" t="shared" si="12"/>
        <v>48.4500000000001</v>
      </c>
      <c r="G129" s="36" t="s">
        <v>866</v>
      </c>
    </row>
    <row r="130" s="24" customFormat="1" ht="39" customHeight="1" spans="1:7">
      <c r="A130" s="45"/>
      <c r="B130" s="34" t="s">
        <v>290</v>
      </c>
      <c r="C130" s="33" t="s">
        <v>867</v>
      </c>
      <c r="D130" s="34" t="s">
        <v>188</v>
      </c>
      <c r="E130" s="32" t="s">
        <v>97</v>
      </c>
      <c r="F130" s="35">
        <f ca="1" t="shared" si="12"/>
        <v>-4.83</v>
      </c>
      <c r="G130" s="36" t="s">
        <v>868</v>
      </c>
    </row>
    <row r="131" s="24" customFormat="1" ht="39" customHeight="1" spans="1:7">
      <c r="A131" s="45"/>
      <c r="B131" s="34" t="s">
        <v>290</v>
      </c>
      <c r="C131" s="33" t="s">
        <v>428</v>
      </c>
      <c r="D131" s="34" t="s">
        <v>188</v>
      </c>
      <c r="E131" s="32" t="s">
        <v>97</v>
      </c>
      <c r="F131" s="35">
        <f ca="1" t="shared" si="12"/>
        <v>1.284</v>
      </c>
      <c r="G131" s="36" t="s">
        <v>1092</v>
      </c>
    </row>
    <row r="132" s="24" customFormat="1" ht="39" customHeight="1" spans="1:7">
      <c r="A132" s="45"/>
      <c r="B132" s="34" t="s">
        <v>290</v>
      </c>
      <c r="C132" s="33" t="s">
        <v>295</v>
      </c>
      <c r="D132" s="34" t="s">
        <v>188</v>
      </c>
      <c r="E132" s="32" t="s">
        <v>97</v>
      </c>
      <c r="F132" s="35">
        <f ca="1" t="shared" ref="F132:F135" si="13">EVALUATE(G132)</f>
        <v>67.34</v>
      </c>
      <c r="G132" s="36" t="s">
        <v>869</v>
      </c>
    </row>
    <row r="133" s="24" customFormat="1" ht="39" customHeight="1" spans="1:7">
      <c r="A133" s="45"/>
      <c r="B133" s="34" t="s">
        <v>290</v>
      </c>
      <c r="C133" s="33" t="s">
        <v>870</v>
      </c>
      <c r="D133" s="34" t="s">
        <v>188</v>
      </c>
      <c r="E133" s="32" t="s">
        <v>97</v>
      </c>
      <c r="F133" s="35">
        <f ca="1" t="shared" si="13"/>
        <v>8.57999999999997</v>
      </c>
      <c r="G133" s="36" t="s">
        <v>1093</v>
      </c>
    </row>
    <row r="134" s="24" customFormat="1" ht="39" customHeight="1" spans="1:7">
      <c r="A134" s="45"/>
      <c r="B134" s="34" t="s">
        <v>290</v>
      </c>
      <c r="C134" s="33" t="s">
        <v>872</v>
      </c>
      <c r="D134" s="34" t="s">
        <v>188</v>
      </c>
      <c r="E134" s="32" t="s">
        <v>97</v>
      </c>
      <c r="F134" s="35">
        <f ca="1" t="shared" si="13"/>
        <v>-8.49</v>
      </c>
      <c r="G134" s="36" t="s">
        <v>873</v>
      </c>
    </row>
    <row r="135" s="24" customFormat="1" ht="39" customHeight="1" spans="1:7">
      <c r="A135" s="45"/>
      <c r="B135" s="34" t="s">
        <v>290</v>
      </c>
      <c r="C135" s="33" t="s">
        <v>432</v>
      </c>
      <c r="D135" s="34" t="s">
        <v>188</v>
      </c>
      <c r="E135" s="32" t="s">
        <v>97</v>
      </c>
      <c r="F135" s="35">
        <f ca="1" t="shared" si="13"/>
        <v>2.52</v>
      </c>
      <c r="G135" s="46" t="s">
        <v>1094</v>
      </c>
    </row>
    <row r="136" s="24" customFormat="1" ht="39" customHeight="1" spans="1:7">
      <c r="A136" s="45"/>
      <c r="B136" s="34" t="s">
        <v>290</v>
      </c>
      <c r="C136" s="33" t="s">
        <v>874</v>
      </c>
      <c r="D136" s="34" t="s">
        <v>188</v>
      </c>
      <c r="E136" s="32" t="s">
        <v>97</v>
      </c>
      <c r="F136" s="35">
        <f ca="1" t="shared" ref="F136:F147" si="14">EVALUATE(G136)</f>
        <v>55.51</v>
      </c>
      <c r="G136" s="36" t="s">
        <v>875</v>
      </c>
    </row>
    <row r="137" s="24" customFormat="1" ht="54" customHeight="1" spans="1:7">
      <c r="A137" s="45"/>
      <c r="B137" s="34" t="s">
        <v>290</v>
      </c>
      <c r="C137" s="33" t="s">
        <v>876</v>
      </c>
      <c r="D137" s="34" t="s">
        <v>188</v>
      </c>
      <c r="E137" s="32" t="s">
        <v>97</v>
      </c>
      <c r="F137" s="35">
        <f ca="1" t="shared" si="14"/>
        <v>-14.235</v>
      </c>
      <c r="G137" s="36" t="s">
        <v>877</v>
      </c>
    </row>
    <row r="138" s="24" customFormat="1" ht="39" customHeight="1" spans="1:7">
      <c r="A138" s="45"/>
      <c r="B138" s="34" t="s">
        <v>290</v>
      </c>
      <c r="C138" s="33" t="s">
        <v>1095</v>
      </c>
      <c r="D138" s="34" t="s">
        <v>188</v>
      </c>
      <c r="E138" s="32" t="s">
        <v>97</v>
      </c>
      <c r="F138" s="35">
        <f ca="1" t="shared" si="14"/>
        <v>1.2</v>
      </c>
      <c r="G138" s="36" t="s">
        <v>1096</v>
      </c>
    </row>
    <row r="139" s="24" customFormat="1" ht="39" customHeight="1" spans="1:7">
      <c r="A139" s="45"/>
      <c r="B139" s="34" t="s">
        <v>290</v>
      </c>
      <c r="C139" s="47" t="s">
        <v>878</v>
      </c>
      <c r="D139" s="34" t="s">
        <v>188</v>
      </c>
      <c r="E139" s="32" t="s">
        <v>97</v>
      </c>
      <c r="F139" s="35">
        <f ca="1" t="shared" si="14"/>
        <v>102.83</v>
      </c>
      <c r="G139" s="36" t="s">
        <v>1097</v>
      </c>
    </row>
    <row r="140" s="24" customFormat="1" ht="39" customHeight="1" spans="1:7">
      <c r="A140" s="45"/>
      <c r="B140" s="34" t="s">
        <v>290</v>
      </c>
      <c r="C140" s="47" t="s">
        <v>1098</v>
      </c>
      <c r="D140" s="34" t="s">
        <v>188</v>
      </c>
      <c r="E140" s="32" t="s">
        <v>97</v>
      </c>
      <c r="F140" s="35">
        <f ca="1" t="shared" si="14"/>
        <v>-9.24</v>
      </c>
      <c r="G140" s="36" t="s">
        <v>1099</v>
      </c>
    </row>
    <row r="141" s="24" customFormat="1" ht="39" customHeight="1" spans="1:7">
      <c r="A141" s="45"/>
      <c r="B141" s="34" t="s">
        <v>290</v>
      </c>
      <c r="C141" s="47" t="s">
        <v>1100</v>
      </c>
      <c r="D141" s="34" t="s">
        <v>188</v>
      </c>
      <c r="E141" s="32" t="s">
        <v>97</v>
      </c>
      <c r="F141" s="35">
        <f ca="1" t="shared" si="14"/>
        <v>3.144</v>
      </c>
      <c r="G141" s="36" t="s">
        <v>1101</v>
      </c>
    </row>
    <row r="142" s="24" customFormat="1" ht="39" customHeight="1" spans="1:7">
      <c r="A142" s="45"/>
      <c r="B142" s="34" t="s">
        <v>290</v>
      </c>
      <c r="C142" s="33" t="s">
        <v>434</v>
      </c>
      <c r="D142" s="34" t="s">
        <v>188</v>
      </c>
      <c r="E142" s="32" t="s">
        <v>97</v>
      </c>
      <c r="F142" s="35">
        <f ca="1" t="shared" si="14"/>
        <v>9.3</v>
      </c>
      <c r="G142" s="36" t="s">
        <v>1102</v>
      </c>
    </row>
    <row r="143" s="24" customFormat="1" ht="39" customHeight="1" spans="1:7">
      <c r="A143" s="45"/>
      <c r="B143" s="34" t="s">
        <v>290</v>
      </c>
      <c r="C143" s="33" t="s">
        <v>436</v>
      </c>
      <c r="D143" s="34" t="s">
        <v>188</v>
      </c>
      <c r="E143" s="32" t="s">
        <v>97</v>
      </c>
      <c r="F143" s="35">
        <f ca="1" t="shared" si="14"/>
        <v>32.714</v>
      </c>
      <c r="G143" s="36" t="s">
        <v>1103</v>
      </c>
    </row>
    <row r="144" s="24" customFormat="1" ht="39" customHeight="1" spans="1:7">
      <c r="A144" s="45"/>
      <c r="B144" s="34" t="s">
        <v>290</v>
      </c>
      <c r="C144" s="33" t="s">
        <v>1104</v>
      </c>
      <c r="D144" s="34" t="s">
        <v>188</v>
      </c>
      <c r="E144" s="32" t="s">
        <v>97</v>
      </c>
      <c r="F144" s="35">
        <f ca="1" t="shared" si="14"/>
        <v>4</v>
      </c>
      <c r="G144" s="36" t="s">
        <v>1105</v>
      </c>
    </row>
    <row r="145" s="24" customFormat="1" ht="39" customHeight="1" spans="1:7">
      <c r="A145" s="45"/>
      <c r="B145" s="34" t="s">
        <v>290</v>
      </c>
      <c r="C145" s="33" t="s">
        <v>1106</v>
      </c>
      <c r="D145" s="34" t="s">
        <v>188</v>
      </c>
      <c r="E145" s="32" t="s">
        <v>97</v>
      </c>
      <c r="F145" s="35">
        <f ca="1" t="shared" si="14"/>
        <v>1.8</v>
      </c>
      <c r="G145" s="36" t="s">
        <v>1107</v>
      </c>
    </row>
    <row r="146" s="24" customFormat="1" ht="39" customHeight="1" spans="1:7">
      <c r="A146" s="45"/>
      <c r="B146" s="34" t="s">
        <v>290</v>
      </c>
      <c r="C146" s="33" t="s">
        <v>1108</v>
      </c>
      <c r="D146" s="34" t="s">
        <v>188</v>
      </c>
      <c r="E146" s="32" t="s">
        <v>97</v>
      </c>
      <c r="F146" s="35">
        <f ca="1" t="shared" si="14"/>
        <v>12.43</v>
      </c>
      <c r="G146" s="36" t="s">
        <v>1109</v>
      </c>
    </row>
    <row r="147" s="24" customFormat="1" ht="39" customHeight="1" spans="1:7">
      <c r="A147" s="45"/>
      <c r="B147" s="34" t="s">
        <v>290</v>
      </c>
      <c r="C147" s="47" t="s">
        <v>299</v>
      </c>
      <c r="D147" s="34" t="s">
        <v>188</v>
      </c>
      <c r="E147" s="32" t="s">
        <v>97</v>
      </c>
      <c r="F147" s="35">
        <f ca="1" t="shared" si="14"/>
        <v>30.3050000000002</v>
      </c>
      <c r="G147" s="36" t="s">
        <v>882</v>
      </c>
    </row>
    <row r="148" s="24" customFormat="1" ht="31" customHeight="1" spans="1:7">
      <c r="A148" s="38" t="s">
        <v>301</v>
      </c>
      <c r="B148" s="39"/>
      <c r="C148" s="40"/>
      <c r="D148" s="29"/>
      <c r="E148" s="29" t="s">
        <v>97</v>
      </c>
      <c r="F148" s="40">
        <f ca="1">SUM(F3:F147)</f>
        <v>6320.72434</v>
      </c>
      <c r="G148" s="41"/>
    </row>
    <row r="149" ht="41" customHeight="1" spans="1:7">
      <c r="A149" s="29" t="s">
        <v>438</v>
      </c>
      <c r="B149" s="29"/>
      <c r="C149" s="40"/>
      <c r="D149" s="29" t="s">
        <v>329</v>
      </c>
      <c r="E149" s="29" t="s">
        <v>97</v>
      </c>
      <c r="F149" s="40">
        <f ca="1">SUMIF(D3:D147,D149,F3:F147)</f>
        <v>681.59428</v>
      </c>
      <c r="G149" s="33"/>
    </row>
    <row r="150" ht="41" customHeight="1" spans="1:7">
      <c r="A150" s="29" t="s">
        <v>439</v>
      </c>
      <c r="B150" s="29"/>
      <c r="C150" s="40"/>
      <c r="D150" s="30" t="s">
        <v>188</v>
      </c>
      <c r="E150" s="29" t="s">
        <v>97</v>
      </c>
      <c r="F150" s="40">
        <f ca="1">SUMIF(D3:D147,D150,F3:F147)</f>
        <v>5639.13006</v>
      </c>
      <c r="G150" s="33"/>
    </row>
  </sheetData>
  <mergeCells count="9">
    <mergeCell ref="A1:G1"/>
    <mergeCell ref="A148:B148"/>
    <mergeCell ref="A149:B149"/>
    <mergeCell ref="A150:B150"/>
    <mergeCell ref="A3:A54"/>
    <mergeCell ref="A55:A111"/>
    <mergeCell ref="A112:A117"/>
    <mergeCell ref="A118:A127"/>
    <mergeCell ref="A128:A14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G15"/>
  <sheetViews>
    <sheetView workbookViewId="0">
      <pane ySplit="2" topLeftCell="A5" activePane="bottomLeft" state="frozen"/>
      <selection/>
      <selection pane="bottomLeft" activeCell="G10" sqref="G10:G12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1110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216</v>
      </c>
      <c r="C3" s="33" t="s">
        <v>1111</v>
      </c>
      <c r="D3" s="34" t="s">
        <v>329</v>
      </c>
      <c r="E3" s="32" t="s">
        <v>97</v>
      </c>
      <c r="F3" s="35">
        <f ca="1" t="shared" ref="F3:F9" si="0">EVALUATE(G3)</f>
        <v>4.28296</v>
      </c>
      <c r="G3" s="36" t="s">
        <v>442</v>
      </c>
    </row>
    <row r="4" s="24" customFormat="1" ht="39" customHeight="1" spans="1:7">
      <c r="A4" s="37"/>
      <c r="B4" s="32" t="s">
        <v>219</v>
      </c>
      <c r="C4" s="33" t="s">
        <v>1111</v>
      </c>
      <c r="D4" s="34" t="s">
        <v>188</v>
      </c>
      <c r="E4" s="32" t="s">
        <v>97</v>
      </c>
      <c r="F4" s="35">
        <f ca="1" t="shared" si="0"/>
        <v>19.777604</v>
      </c>
      <c r="G4" s="36" t="s">
        <v>443</v>
      </c>
    </row>
    <row r="5" s="24" customFormat="1" ht="39" customHeight="1" spans="1:7">
      <c r="A5" s="37"/>
      <c r="B5" s="32" t="s">
        <v>207</v>
      </c>
      <c r="C5" s="33" t="s">
        <v>1112</v>
      </c>
      <c r="D5" s="34" t="s">
        <v>188</v>
      </c>
      <c r="E5" s="32" t="s">
        <v>97</v>
      </c>
      <c r="F5" s="35">
        <f ca="1" t="shared" si="0"/>
        <v>24.060564</v>
      </c>
      <c r="G5" s="36" t="s">
        <v>1113</v>
      </c>
    </row>
    <row r="6" s="24" customFormat="1" ht="35" customHeight="1" spans="1:7">
      <c r="A6" s="31" t="s">
        <v>234</v>
      </c>
      <c r="B6" s="32" t="s">
        <v>216</v>
      </c>
      <c r="C6" s="33" t="s">
        <v>1114</v>
      </c>
      <c r="D6" s="34" t="s">
        <v>329</v>
      </c>
      <c r="E6" s="32" t="s">
        <v>97</v>
      </c>
      <c r="F6" s="35">
        <f ca="1" t="shared" si="0"/>
        <v>4.28296</v>
      </c>
      <c r="G6" s="36" t="s">
        <v>442</v>
      </c>
    </row>
    <row r="7" s="24" customFormat="1" ht="35" customHeight="1" spans="1:7">
      <c r="A7" s="37"/>
      <c r="B7" s="32" t="s">
        <v>219</v>
      </c>
      <c r="C7" s="33" t="s">
        <v>1114</v>
      </c>
      <c r="D7" s="34" t="s">
        <v>188</v>
      </c>
      <c r="E7" s="32" t="s">
        <v>97</v>
      </c>
      <c r="F7" s="35">
        <f ca="1" t="shared" si="0"/>
        <v>19.777604</v>
      </c>
      <c r="G7" s="36" t="s">
        <v>443</v>
      </c>
    </row>
    <row r="8" s="24" customFormat="1" ht="35" customHeight="1" spans="1:7">
      <c r="A8" s="37"/>
      <c r="B8" s="32" t="s">
        <v>207</v>
      </c>
      <c r="C8" s="33" t="s">
        <v>1115</v>
      </c>
      <c r="D8" s="34" t="s">
        <v>188</v>
      </c>
      <c r="E8" s="32" t="s">
        <v>97</v>
      </c>
      <c r="F8" s="35">
        <f ca="1" t="shared" si="0"/>
        <v>24.060564</v>
      </c>
      <c r="G8" s="36" t="s">
        <v>1113</v>
      </c>
    </row>
    <row r="9" s="24" customFormat="1" ht="35" customHeight="1" spans="1:7">
      <c r="A9" s="37"/>
      <c r="B9" s="32" t="s">
        <v>207</v>
      </c>
      <c r="C9" s="33" t="s">
        <v>1116</v>
      </c>
      <c r="D9" s="34" t="s">
        <v>188</v>
      </c>
      <c r="E9" s="32" t="s">
        <v>97</v>
      </c>
      <c r="F9" s="35">
        <f ca="1" t="shared" si="0"/>
        <v>24.060564</v>
      </c>
      <c r="G9" s="36" t="s">
        <v>1113</v>
      </c>
    </row>
    <row r="10" s="24" customFormat="1" ht="39" customHeight="1" spans="1:7">
      <c r="A10" s="32" t="s">
        <v>289</v>
      </c>
      <c r="B10" s="34" t="s">
        <v>290</v>
      </c>
      <c r="C10" s="33" t="s">
        <v>447</v>
      </c>
      <c r="D10" s="34" t="s">
        <v>188</v>
      </c>
      <c r="E10" s="32" t="s">
        <v>97</v>
      </c>
      <c r="F10" s="35">
        <f ca="1" t="shared" ref="F10:F12" si="1">EVALUATE(G10)</f>
        <v>3.03952</v>
      </c>
      <c r="G10" s="36" t="s">
        <v>448</v>
      </c>
    </row>
    <row r="11" s="24" customFormat="1" ht="39" customHeight="1" spans="1:7">
      <c r="A11" s="45"/>
      <c r="B11" s="34" t="s">
        <v>290</v>
      </c>
      <c r="C11" s="33" t="s">
        <v>449</v>
      </c>
      <c r="D11" s="34" t="s">
        <v>188</v>
      </c>
      <c r="E11" s="32" t="s">
        <v>97</v>
      </c>
      <c r="F11" s="35">
        <f ca="1" t="shared" si="1"/>
        <v>1.86516</v>
      </c>
      <c r="G11" s="36" t="s">
        <v>450</v>
      </c>
    </row>
    <row r="12" s="24" customFormat="1" ht="39" customHeight="1" spans="1:7">
      <c r="A12" s="45"/>
      <c r="B12" s="34" t="s">
        <v>290</v>
      </c>
      <c r="C12" s="33" t="s">
        <v>1117</v>
      </c>
      <c r="D12" s="34" t="s">
        <v>188</v>
      </c>
      <c r="E12" s="32" t="s">
        <v>97</v>
      </c>
      <c r="F12" s="35">
        <f ca="1" t="shared" si="1"/>
        <v>1.51976</v>
      </c>
      <c r="G12" s="36" t="s">
        <v>1118</v>
      </c>
    </row>
    <row r="13" s="24" customFormat="1" ht="31" customHeight="1" spans="1:7">
      <c r="A13" s="38" t="s">
        <v>301</v>
      </c>
      <c r="B13" s="39"/>
      <c r="C13" s="40"/>
      <c r="D13" s="29"/>
      <c r="E13" s="29" t="s">
        <v>97</v>
      </c>
      <c r="F13" s="40">
        <f ca="1">SUM(F3:F12)</f>
        <v>126.72726</v>
      </c>
      <c r="G13" s="41"/>
    </row>
    <row r="14" ht="41" customHeight="1" spans="1:7">
      <c r="A14" s="29" t="s">
        <v>438</v>
      </c>
      <c r="B14" s="29"/>
      <c r="C14" s="40"/>
      <c r="D14" s="29" t="s">
        <v>329</v>
      </c>
      <c r="E14" s="29" t="s">
        <v>97</v>
      </c>
      <c r="F14" s="40">
        <f ca="1">SUMIF(D3:D12,D14,F3:F12)</f>
        <v>8.56592</v>
      </c>
      <c r="G14" s="33"/>
    </row>
    <row r="15" ht="41" customHeight="1" spans="1:7">
      <c r="A15" s="29" t="s">
        <v>439</v>
      </c>
      <c r="B15" s="29"/>
      <c r="C15" s="40"/>
      <c r="D15" s="30" t="s">
        <v>188</v>
      </c>
      <c r="E15" s="29" t="s">
        <v>97</v>
      </c>
      <c r="F15" s="40">
        <f ca="1">SUMIF(D3:D12,D15,F3:F12)</f>
        <v>118.16134</v>
      </c>
      <c r="G15" s="33"/>
    </row>
  </sheetData>
  <mergeCells count="7">
    <mergeCell ref="A1:G1"/>
    <mergeCell ref="A13:B13"/>
    <mergeCell ref="A14:B14"/>
    <mergeCell ref="A15:B15"/>
    <mergeCell ref="A3:A5"/>
    <mergeCell ref="A6:A9"/>
    <mergeCell ref="A10:A1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7"/>
  <sheetViews>
    <sheetView workbookViewId="0">
      <pane ySplit="2" topLeftCell="A3" activePane="bottomLeft" state="frozen"/>
      <selection/>
      <selection pane="bottomLeft" activeCell="I13" sqref="I13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1119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1120</v>
      </c>
      <c r="B3" s="32" t="s">
        <v>248</v>
      </c>
      <c r="C3" s="33" t="s">
        <v>1121</v>
      </c>
      <c r="D3" s="34" t="s">
        <v>188</v>
      </c>
      <c r="E3" s="32" t="s">
        <v>97</v>
      </c>
      <c r="F3" s="35">
        <f ca="1">EVALUATE(G3)</f>
        <v>279.66</v>
      </c>
      <c r="G3" s="36" t="s">
        <v>1122</v>
      </c>
    </row>
    <row r="4" s="24" customFormat="1" ht="39" customHeight="1" spans="1:7">
      <c r="A4" s="37"/>
      <c r="B4" s="32" t="s">
        <v>248</v>
      </c>
      <c r="C4" s="33" t="s">
        <v>1123</v>
      </c>
      <c r="D4" s="34" t="s">
        <v>188</v>
      </c>
      <c r="E4" s="32" t="s">
        <v>97</v>
      </c>
      <c r="F4" s="35">
        <f ca="1">EVALUATE(G4)</f>
        <v>-9.72</v>
      </c>
      <c r="G4" s="36" t="s">
        <v>1124</v>
      </c>
    </row>
    <row r="5" s="24" customFormat="1" ht="39" customHeight="1" spans="1:7">
      <c r="A5" s="37"/>
      <c r="B5" s="32" t="s">
        <v>248</v>
      </c>
      <c r="C5" s="33" t="s">
        <v>1125</v>
      </c>
      <c r="D5" s="34" t="s">
        <v>188</v>
      </c>
      <c r="E5" s="32" t="s">
        <v>97</v>
      </c>
      <c r="F5" s="35">
        <f ca="1">EVALUATE(G5)</f>
        <v>7.5</v>
      </c>
      <c r="G5" s="36" t="s">
        <v>1126</v>
      </c>
    </row>
    <row r="6" s="24" customFormat="1" ht="31" customHeight="1" spans="1:7">
      <c r="A6" s="38" t="s">
        <v>439</v>
      </c>
      <c r="B6" s="39"/>
      <c r="C6" s="40"/>
      <c r="D6" s="29"/>
      <c r="E6" s="29" t="s">
        <v>97</v>
      </c>
      <c r="F6" s="40">
        <f ca="1">SUM(F3:F5)</f>
        <v>277.44</v>
      </c>
      <c r="G6" s="41"/>
    </row>
    <row r="7" ht="32" customHeight="1" spans="1:7">
      <c r="A7" s="42"/>
      <c r="B7" s="43"/>
      <c r="C7" s="42"/>
      <c r="D7" s="43"/>
      <c r="E7" s="43"/>
      <c r="F7" s="42"/>
      <c r="G7" s="44"/>
    </row>
    <row r="8" ht="57" customHeight="1" spans="1:7">
      <c r="A8" s="27" t="s">
        <v>1127</v>
      </c>
      <c r="B8" s="27"/>
      <c r="C8" s="27"/>
      <c r="D8" s="27"/>
      <c r="E8" s="27"/>
      <c r="F8" s="27"/>
      <c r="G8" s="28"/>
    </row>
    <row r="9" ht="30" customHeight="1" spans="1:7">
      <c r="A9" s="29" t="s">
        <v>201</v>
      </c>
      <c r="B9" s="29" t="s">
        <v>202</v>
      </c>
      <c r="C9" s="29" t="s">
        <v>203</v>
      </c>
      <c r="D9" s="29" t="s">
        <v>2</v>
      </c>
      <c r="E9" s="29" t="s">
        <v>83</v>
      </c>
      <c r="F9" s="29" t="s">
        <v>204</v>
      </c>
      <c r="G9" s="30" t="s">
        <v>205</v>
      </c>
    </row>
    <row r="10" ht="41" customHeight="1" spans="1:7">
      <c r="A10" s="31" t="s">
        <v>1120</v>
      </c>
      <c r="B10" s="32" t="s">
        <v>248</v>
      </c>
      <c r="C10" s="33" t="s">
        <v>1121</v>
      </c>
      <c r="D10" s="34">
        <v>80</v>
      </c>
      <c r="E10" s="32" t="s">
        <v>97</v>
      </c>
      <c r="F10" s="35">
        <f ca="1">EVALUATE(G10)</f>
        <v>28.44</v>
      </c>
      <c r="G10" s="36" t="s">
        <v>1128</v>
      </c>
    </row>
    <row r="11" ht="41" customHeight="1" spans="1:7">
      <c r="A11" s="38" t="s">
        <v>1129</v>
      </c>
      <c r="B11" s="39"/>
      <c r="C11" s="40"/>
      <c r="D11" s="29"/>
      <c r="E11" s="29" t="s">
        <v>97</v>
      </c>
      <c r="F11" s="40">
        <f ca="1">SUM(F10:F10)</f>
        <v>28.44</v>
      </c>
      <c r="G11" s="41"/>
    </row>
    <row r="12" ht="34" customHeight="1" spans="1:7">
      <c r="A12" s="42"/>
      <c r="B12" s="43"/>
      <c r="C12" s="42"/>
      <c r="D12" s="43"/>
      <c r="E12" s="43"/>
      <c r="F12" s="42"/>
      <c r="G12" s="44"/>
    </row>
    <row r="13" ht="43" customHeight="1" spans="1:7">
      <c r="A13" s="27" t="s">
        <v>1130</v>
      </c>
      <c r="B13" s="27"/>
      <c r="C13" s="27"/>
      <c r="D13" s="27"/>
      <c r="E13" s="27"/>
      <c r="F13" s="27"/>
      <c r="G13" s="28"/>
    </row>
    <row r="14" ht="41" customHeight="1" spans="1:7">
      <c r="A14" s="29" t="s">
        <v>201</v>
      </c>
      <c r="B14" s="29" t="s">
        <v>202</v>
      </c>
      <c r="C14" s="29" t="s">
        <v>203</v>
      </c>
      <c r="D14" s="29" t="s">
        <v>2</v>
      </c>
      <c r="E14" s="29" t="s">
        <v>83</v>
      </c>
      <c r="F14" s="29" t="s">
        <v>204</v>
      </c>
      <c r="G14" s="30" t="s">
        <v>205</v>
      </c>
    </row>
    <row r="15" ht="41" customHeight="1" spans="1:7">
      <c r="A15" s="31" t="s">
        <v>1120</v>
      </c>
      <c r="B15" s="32" t="s">
        <v>248</v>
      </c>
      <c r="C15" s="33" t="s">
        <v>1121</v>
      </c>
      <c r="D15" s="34" t="s">
        <v>188</v>
      </c>
      <c r="E15" s="32" t="s">
        <v>97</v>
      </c>
      <c r="F15" s="35">
        <f ca="1">EVALUATE(G15)</f>
        <v>3.66124</v>
      </c>
      <c r="G15" s="36" t="s">
        <v>1131</v>
      </c>
    </row>
    <row r="16" ht="41" customHeight="1" spans="1:7">
      <c r="A16" s="38" t="s">
        <v>1132</v>
      </c>
      <c r="B16" s="39"/>
      <c r="C16" s="40"/>
      <c r="D16" s="29"/>
      <c r="E16" s="29" t="s">
        <v>97</v>
      </c>
      <c r="F16" s="40">
        <f ca="1">SUM(F15:F15)</f>
        <v>3.66124</v>
      </c>
      <c r="G16" s="41"/>
    </row>
    <row r="17" ht="30" customHeight="1"/>
  </sheetData>
  <mergeCells count="7">
    <mergeCell ref="A1:G1"/>
    <mergeCell ref="A6:B6"/>
    <mergeCell ref="A8:G8"/>
    <mergeCell ref="A11:B11"/>
    <mergeCell ref="A13:G13"/>
    <mergeCell ref="A16:B16"/>
    <mergeCell ref="A3:A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31" sqref="F31"/>
    </sheetView>
  </sheetViews>
  <sheetFormatPr defaultColWidth="9" defaultRowHeight="13.5"/>
  <cols>
    <col min="1" max="1" width="10.5" style="21"/>
    <col min="2" max="2" width="10.5" style="21" customWidth="1"/>
    <col min="3" max="5" width="9" style="21"/>
    <col min="6" max="6" width="10" style="22" customWidth="1"/>
    <col min="7" max="10" width="9" style="21"/>
    <col min="11" max="11" width="9.38333333333333" style="21"/>
    <col min="12" max="16384" width="9" style="21"/>
  </cols>
  <sheetData>
    <row r="1" spans="3:6">
      <c r="C1" s="21" t="s">
        <v>1133</v>
      </c>
      <c r="D1" s="21" t="s">
        <v>1134</v>
      </c>
      <c r="E1" s="21" t="s">
        <v>1135</v>
      </c>
      <c r="F1" s="22" t="s">
        <v>1136</v>
      </c>
    </row>
    <row r="2" ht="27" spans="1:10">
      <c r="A2" s="21" t="s">
        <v>1137</v>
      </c>
      <c r="B2" s="21" t="s">
        <v>1138</v>
      </c>
      <c r="C2" s="21">
        <v>2.9</v>
      </c>
      <c r="D2" s="21">
        <v>3</v>
      </c>
      <c r="E2" s="21">
        <f>C2*D2</f>
        <v>8.7</v>
      </c>
      <c r="F2" s="22">
        <v>2118</v>
      </c>
      <c r="G2" s="21">
        <v>1</v>
      </c>
      <c r="H2" s="21">
        <v>2.1</v>
      </c>
      <c r="I2" s="21">
        <v>1.8</v>
      </c>
      <c r="J2" s="21">
        <f>G2*H2*I2</f>
        <v>3.78</v>
      </c>
    </row>
    <row r="3" spans="2:10">
      <c r="B3" s="21" t="s">
        <v>1139</v>
      </c>
      <c r="C3" s="21">
        <f>16.43+0.97-0.6</f>
        <v>16.8</v>
      </c>
      <c r="D3" s="21">
        <v>2.9</v>
      </c>
      <c r="E3" s="21">
        <f t="shared" ref="E3:E12" si="0">C3*D3</f>
        <v>48.72</v>
      </c>
      <c r="F3" s="22">
        <v>2724</v>
      </c>
      <c r="G3" s="21">
        <v>2</v>
      </c>
      <c r="H3" s="21">
        <v>2.7</v>
      </c>
      <c r="I3" s="21">
        <v>2.4</v>
      </c>
      <c r="J3" s="21">
        <f t="shared" ref="J3:J10" si="1">G3*H3*I3</f>
        <v>12.96</v>
      </c>
    </row>
    <row r="4" spans="2:10">
      <c r="B4" s="21" t="s">
        <v>1140</v>
      </c>
      <c r="C4" s="21">
        <v>2.97</v>
      </c>
      <c r="D4" s="21">
        <v>3</v>
      </c>
      <c r="E4" s="21">
        <f t="shared" si="0"/>
        <v>8.91</v>
      </c>
      <c r="F4" s="22">
        <v>1824</v>
      </c>
      <c r="G4" s="21">
        <v>2</v>
      </c>
      <c r="H4" s="21">
        <v>1.8</v>
      </c>
      <c r="I4" s="21">
        <v>2.4</v>
      </c>
      <c r="J4" s="21">
        <f t="shared" si="1"/>
        <v>8.64</v>
      </c>
    </row>
    <row r="5" spans="1:10">
      <c r="A5" s="21" t="s">
        <v>1141</v>
      </c>
      <c r="B5" s="21" t="s">
        <v>280</v>
      </c>
      <c r="C5" s="21">
        <v>13.54</v>
      </c>
      <c r="D5" s="21">
        <v>3</v>
      </c>
      <c r="E5" s="21">
        <f t="shared" si="0"/>
        <v>40.62</v>
      </c>
      <c r="F5" s="22">
        <v>2418</v>
      </c>
      <c r="G5" s="21">
        <v>1</v>
      </c>
      <c r="H5" s="21">
        <v>2.4</v>
      </c>
      <c r="I5" s="21">
        <v>1.8</v>
      </c>
      <c r="J5" s="21">
        <f t="shared" si="1"/>
        <v>4.32</v>
      </c>
    </row>
    <row r="6" spans="1:10">
      <c r="A6" s="21" t="s">
        <v>1142</v>
      </c>
      <c r="B6" s="21" t="s">
        <v>1143</v>
      </c>
      <c r="C6" s="21">
        <v>3.07</v>
      </c>
      <c r="D6" s="21">
        <v>3</v>
      </c>
      <c r="E6" s="21">
        <f t="shared" si="0"/>
        <v>9.21</v>
      </c>
      <c r="F6" s="22" t="s">
        <v>1144</v>
      </c>
      <c r="G6" s="21">
        <v>2</v>
      </c>
      <c r="H6" s="21">
        <v>0.7</v>
      </c>
      <c r="I6" s="21">
        <v>1.5</v>
      </c>
      <c r="J6" s="21">
        <f t="shared" si="1"/>
        <v>2.1</v>
      </c>
    </row>
    <row r="7" spans="2:10">
      <c r="B7" s="21" t="s">
        <v>1145</v>
      </c>
      <c r="C7" s="21">
        <v>1.76</v>
      </c>
      <c r="D7" s="21">
        <v>2.9</v>
      </c>
      <c r="E7" s="21">
        <f t="shared" si="0"/>
        <v>5.104</v>
      </c>
      <c r="F7" s="22" t="s">
        <v>1146</v>
      </c>
      <c r="G7" s="21">
        <v>2</v>
      </c>
      <c r="H7" s="21">
        <v>1.5</v>
      </c>
      <c r="I7" s="21">
        <v>1.5</v>
      </c>
      <c r="J7" s="21">
        <f t="shared" si="1"/>
        <v>4.5</v>
      </c>
    </row>
    <row r="8" spans="2:10">
      <c r="B8" s="21" t="s">
        <v>1147</v>
      </c>
      <c r="C8" s="21">
        <v>6.86</v>
      </c>
      <c r="D8" s="21">
        <v>3</v>
      </c>
      <c r="E8" s="21">
        <f t="shared" si="0"/>
        <v>20.58</v>
      </c>
      <c r="F8" s="22" t="s">
        <v>1148</v>
      </c>
      <c r="G8" s="21">
        <v>2</v>
      </c>
      <c r="H8" s="21">
        <v>1.2</v>
      </c>
      <c r="I8" s="21">
        <v>1.5</v>
      </c>
      <c r="J8" s="21">
        <f t="shared" si="1"/>
        <v>3.6</v>
      </c>
    </row>
    <row r="9" spans="3:10">
      <c r="C9" s="21">
        <v>6.66</v>
      </c>
      <c r="D9" s="21">
        <v>3</v>
      </c>
      <c r="E9" s="21">
        <f t="shared" si="0"/>
        <v>19.98</v>
      </c>
      <c r="F9" s="22" t="s">
        <v>1149</v>
      </c>
      <c r="G9" s="21">
        <v>1</v>
      </c>
      <c r="H9" s="21">
        <v>0.6</v>
      </c>
      <c r="I9" s="21">
        <v>1.5</v>
      </c>
      <c r="J9" s="21">
        <f t="shared" si="1"/>
        <v>0.9</v>
      </c>
    </row>
    <row r="10" spans="2:10">
      <c r="B10" s="21" t="s">
        <v>1145</v>
      </c>
      <c r="C10" s="21">
        <v>1.86</v>
      </c>
      <c r="D10" s="21">
        <v>2.9</v>
      </c>
      <c r="E10" s="21">
        <f t="shared" si="0"/>
        <v>5.394</v>
      </c>
      <c r="F10" s="22" t="s">
        <v>1150</v>
      </c>
      <c r="G10" s="21">
        <v>1</v>
      </c>
      <c r="H10" s="21">
        <v>0.5</v>
      </c>
      <c r="I10" s="21">
        <v>1.5</v>
      </c>
      <c r="J10" s="21">
        <f t="shared" si="1"/>
        <v>0.75</v>
      </c>
    </row>
    <row r="11" spans="2:5">
      <c r="B11" s="21" t="s">
        <v>1143</v>
      </c>
      <c r="C11" s="21">
        <v>2.97</v>
      </c>
      <c r="D11" s="21">
        <v>3</v>
      </c>
      <c r="E11" s="21">
        <f t="shared" si="0"/>
        <v>8.91</v>
      </c>
    </row>
    <row r="12" spans="3:5">
      <c r="C12" s="21">
        <v>6.37</v>
      </c>
      <c r="D12" s="21">
        <v>3</v>
      </c>
      <c r="E12" s="21">
        <f t="shared" si="0"/>
        <v>19.11</v>
      </c>
    </row>
    <row r="13" spans="3:11">
      <c r="C13" s="21">
        <f>C2+C4+C5+C6+C8+C9+C11+C12</f>
        <v>45.34</v>
      </c>
      <c r="E13" s="21">
        <f>SUM(E2:E12)</f>
        <v>195.238</v>
      </c>
      <c r="J13" s="21">
        <f>SUM(J2:J12)</f>
        <v>41.55</v>
      </c>
      <c r="K13" s="21">
        <f>E13-J13</f>
        <v>153.688</v>
      </c>
    </row>
    <row r="14" spans="3:11">
      <c r="C14" s="21">
        <f>C3+C7+C10</f>
        <v>20.42</v>
      </c>
      <c r="J14" s="21">
        <f>J13*2</f>
        <v>83.1</v>
      </c>
      <c r="K14" s="21">
        <f>K13*2</f>
        <v>307.376</v>
      </c>
    </row>
    <row r="15" spans="11:11">
      <c r="K15" s="21">
        <f>K14*17</f>
        <v>5225.392</v>
      </c>
    </row>
  </sheetData>
  <mergeCells count="3">
    <mergeCell ref="A2:A4"/>
    <mergeCell ref="A6:A12"/>
    <mergeCell ref="B8:B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workbookViewId="0">
      <selection activeCell="F31" sqref="F31"/>
    </sheetView>
  </sheetViews>
  <sheetFormatPr defaultColWidth="9" defaultRowHeight="13.5" outlineLevelCol="7"/>
  <cols>
    <col min="1" max="1" width="9" style="20"/>
    <col min="3" max="3" width="9" style="20"/>
    <col min="5" max="5" width="9" style="20"/>
  </cols>
  <sheetData>
    <row r="1" spans="1:8">
      <c r="A1" s="20">
        <v>1</v>
      </c>
      <c r="B1">
        <v>1</v>
      </c>
      <c r="D1">
        <v>1</v>
      </c>
      <c r="E1" s="20">
        <v>1</v>
      </c>
      <c r="F1">
        <v>1</v>
      </c>
      <c r="G1">
        <v>1</v>
      </c>
      <c r="H1">
        <v>1</v>
      </c>
    </row>
    <row r="2" spans="1:5">
      <c r="A2" s="20">
        <v>2322</v>
      </c>
      <c r="C2" s="20">
        <v>3322</v>
      </c>
      <c r="E2" s="20" t="s">
        <v>1151</v>
      </c>
    </row>
    <row r="3" spans="1:5">
      <c r="A3" s="20">
        <v>2722</v>
      </c>
      <c r="C3" s="20">
        <v>1222</v>
      </c>
      <c r="E3" s="20" t="s">
        <v>1152</v>
      </c>
    </row>
    <row r="4" spans="1:5">
      <c r="A4" s="20">
        <v>4522</v>
      </c>
      <c r="C4" s="20">
        <v>1222</v>
      </c>
      <c r="E4" s="20" t="s">
        <v>1152</v>
      </c>
    </row>
    <row r="5" spans="1:5">
      <c r="A5" s="20">
        <v>4522</v>
      </c>
      <c r="C5" s="20">
        <v>4222</v>
      </c>
      <c r="E5" s="20" t="s">
        <v>1153</v>
      </c>
    </row>
    <row r="6" spans="1:5">
      <c r="A6" s="20">
        <v>4822</v>
      </c>
      <c r="C6" s="20">
        <v>4522</v>
      </c>
      <c r="E6" s="20" t="s">
        <v>1154</v>
      </c>
    </row>
    <row r="7" spans="1:5">
      <c r="A7" s="20">
        <v>4522</v>
      </c>
      <c r="C7" s="20">
        <v>1222</v>
      </c>
      <c r="E7" s="20" t="s">
        <v>1152</v>
      </c>
    </row>
    <row r="8" spans="1:5">
      <c r="A8" s="20">
        <v>4522</v>
      </c>
      <c r="C8" s="20">
        <v>1222</v>
      </c>
      <c r="E8" s="20" t="s">
        <v>1152</v>
      </c>
    </row>
    <row r="9" spans="1:5">
      <c r="A9" s="20">
        <v>4822</v>
      </c>
      <c r="C9" s="20">
        <v>1222</v>
      </c>
      <c r="E9" s="20" t="s">
        <v>1152</v>
      </c>
    </row>
    <row r="10" spans="1:5">
      <c r="A10" s="20">
        <v>4522</v>
      </c>
      <c r="C10" s="20">
        <v>4222</v>
      </c>
      <c r="E10" s="20" t="s">
        <v>1153</v>
      </c>
    </row>
    <row r="11" spans="1:5">
      <c r="A11" s="20">
        <v>4516</v>
      </c>
      <c r="C11" s="20">
        <v>4522</v>
      </c>
      <c r="E11" s="20" t="s">
        <v>1154</v>
      </c>
    </row>
    <row r="12" spans="1:5">
      <c r="A12" s="20">
        <v>1527</v>
      </c>
      <c r="C12" s="20">
        <v>1222</v>
      </c>
      <c r="E12" s="20" t="s">
        <v>1152</v>
      </c>
    </row>
    <row r="13" spans="1:5">
      <c r="A13" s="20">
        <v>1527</v>
      </c>
      <c r="C13" s="20">
        <v>1222</v>
      </c>
      <c r="E13" s="20" t="s">
        <v>1152</v>
      </c>
    </row>
    <row r="14" spans="1:5">
      <c r="A14" s="20">
        <v>1624</v>
      </c>
      <c r="C14" s="20">
        <v>1222</v>
      </c>
      <c r="E14" s="20" t="s">
        <v>1152</v>
      </c>
    </row>
    <row r="15" spans="1:5">
      <c r="A15" s="20">
        <v>1624</v>
      </c>
      <c r="C15" s="20">
        <v>4222</v>
      </c>
      <c r="E15" s="20" t="s">
        <v>1153</v>
      </c>
    </row>
    <row r="16" spans="1:5">
      <c r="A16" s="20">
        <v>2716</v>
      </c>
      <c r="C16" s="20">
        <v>4522</v>
      </c>
      <c r="E16" s="20" t="s">
        <v>1154</v>
      </c>
    </row>
    <row r="17" spans="1:5">
      <c r="A17" s="20">
        <v>2716</v>
      </c>
      <c r="C17" s="20">
        <v>1822</v>
      </c>
      <c r="E17" s="20" t="s">
        <v>1155</v>
      </c>
    </row>
    <row r="18" spans="1:5">
      <c r="A18" s="20">
        <v>4522</v>
      </c>
      <c r="C18" s="20">
        <v>1624</v>
      </c>
      <c r="E18" s="20" t="s">
        <v>1156</v>
      </c>
    </row>
    <row r="19" spans="1:5">
      <c r="A19" s="20">
        <v>4522</v>
      </c>
      <c r="C19" s="20">
        <v>1624</v>
      </c>
      <c r="E19" s="20" t="s">
        <v>1156</v>
      </c>
    </row>
    <row r="20" spans="1:5">
      <c r="A20" s="20">
        <v>4822</v>
      </c>
      <c r="C20" s="20">
        <v>1222</v>
      </c>
      <c r="E20" s="20" t="s">
        <v>1152</v>
      </c>
    </row>
    <row r="21" spans="1:5">
      <c r="A21" s="20">
        <v>4522</v>
      </c>
      <c r="C21" s="20">
        <v>1222</v>
      </c>
      <c r="E21" s="20" t="s">
        <v>1152</v>
      </c>
    </row>
    <row r="22" spans="1:5">
      <c r="A22" s="20">
        <v>4822</v>
      </c>
      <c r="C22" s="20">
        <v>1222</v>
      </c>
      <c r="E22" s="20" t="s">
        <v>1152</v>
      </c>
    </row>
    <row r="23" spans="1:5">
      <c r="A23" s="20">
        <v>4522</v>
      </c>
      <c r="C23" s="20">
        <v>1222</v>
      </c>
      <c r="E23" s="20" t="s">
        <v>1152</v>
      </c>
    </row>
    <row r="24" spans="1:5">
      <c r="A24" s="20">
        <v>4522</v>
      </c>
      <c r="C24" s="20">
        <v>4522</v>
      </c>
      <c r="E24" s="20" t="s">
        <v>1154</v>
      </c>
    </row>
    <row r="25" spans="1:5">
      <c r="A25" s="20">
        <v>3131</v>
      </c>
      <c r="C25" s="20">
        <v>4222</v>
      </c>
      <c r="E25" s="20" t="s">
        <v>1153</v>
      </c>
    </row>
    <row r="26" spans="1:5">
      <c r="A26" s="20">
        <v>1024</v>
      </c>
      <c r="C26" s="20">
        <v>1222</v>
      </c>
      <c r="E26" s="20" t="s">
        <v>1152</v>
      </c>
    </row>
    <row r="27" spans="1:5">
      <c r="A27" s="20">
        <v>1218</v>
      </c>
      <c r="C27" s="20">
        <v>1222</v>
      </c>
      <c r="E27" s="20" t="s">
        <v>1152</v>
      </c>
    </row>
    <row r="28" spans="1:5">
      <c r="A28" s="20">
        <v>3022</v>
      </c>
      <c r="C28" s="20">
        <v>1222</v>
      </c>
      <c r="E28" s="20" t="s">
        <v>1152</v>
      </c>
    </row>
    <row r="29" spans="1:5">
      <c r="A29" s="20">
        <v>3322</v>
      </c>
      <c r="C29" s="20">
        <v>4522</v>
      </c>
      <c r="E29" s="20" t="s">
        <v>1154</v>
      </c>
    </row>
    <row r="30" spans="1:5">
      <c r="A30" s="20">
        <v>3522</v>
      </c>
      <c r="C30" s="20">
        <v>4222</v>
      </c>
      <c r="E30" s="20" t="s">
        <v>1153</v>
      </c>
    </row>
    <row r="31" spans="1:5">
      <c r="A31" s="20">
        <v>1024</v>
      </c>
      <c r="C31" s="20">
        <v>1222</v>
      </c>
      <c r="E31" s="20" t="s">
        <v>1152</v>
      </c>
    </row>
    <row r="32" spans="1:5">
      <c r="A32" s="20">
        <v>1024</v>
      </c>
      <c r="C32" s="20">
        <v>1222</v>
      </c>
      <c r="E32" s="20" t="s">
        <v>1152</v>
      </c>
    </row>
    <row r="33" spans="1:5">
      <c r="A33" s="20">
        <v>3022</v>
      </c>
      <c r="C33" s="20">
        <v>1222</v>
      </c>
      <c r="E33" s="20" t="s">
        <v>1152</v>
      </c>
    </row>
    <row r="34" spans="1:5">
      <c r="A34" s="20">
        <v>3022</v>
      </c>
      <c r="C34" s="20">
        <v>4522</v>
      </c>
      <c r="E34" s="20" t="s">
        <v>1154</v>
      </c>
    </row>
    <row r="35" spans="1:5">
      <c r="A35" s="20">
        <v>3022</v>
      </c>
      <c r="C35" s="20">
        <v>3822</v>
      </c>
      <c r="E35" s="20" t="s">
        <v>1153</v>
      </c>
    </row>
    <row r="36" spans="1:5">
      <c r="A36" s="20">
        <v>3022</v>
      </c>
      <c r="C36" s="20">
        <v>1027</v>
      </c>
      <c r="E36" s="20" t="s">
        <v>1157</v>
      </c>
    </row>
    <row r="37" spans="1:5">
      <c r="A37" s="20">
        <v>3022</v>
      </c>
      <c r="C37" s="20">
        <v>1027</v>
      </c>
      <c r="E37" s="20" t="s">
        <v>1158</v>
      </c>
    </row>
    <row r="38" spans="1:5">
      <c r="A38" s="20">
        <v>3022</v>
      </c>
      <c r="C38" s="20">
        <v>1024</v>
      </c>
      <c r="E38" s="20" t="s">
        <v>1158</v>
      </c>
    </row>
    <row r="39" spans="1:5">
      <c r="A39" s="20">
        <v>3022</v>
      </c>
      <c r="C39" s="20">
        <v>1810</v>
      </c>
      <c r="E39" s="20" t="s">
        <v>1158</v>
      </c>
    </row>
    <row r="40" spans="1:5">
      <c r="A40" s="20">
        <v>3022</v>
      </c>
      <c r="C40" s="20">
        <v>1810</v>
      </c>
      <c r="E40" s="20" t="s">
        <v>1158</v>
      </c>
    </row>
    <row r="41" spans="1:5">
      <c r="A41" s="20">
        <v>3022</v>
      </c>
      <c r="C41" s="20">
        <v>1024</v>
      </c>
      <c r="E41" s="20" t="s">
        <v>1158</v>
      </c>
    </row>
    <row r="42" spans="1:5">
      <c r="A42" s="20">
        <v>3022</v>
      </c>
      <c r="C42" s="20">
        <v>1218</v>
      </c>
      <c r="E42" s="20" t="s">
        <v>1159</v>
      </c>
    </row>
    <row r="43" spans="1:5">
      <c r="A43" s="20">
        <v>2716</v>
      </c>
      <c r="C43" s="20">
        <v>7022</v>
      </c>
      <c r="E43" s="20" t="s">
        <v>1160</v>
      </c>
    </row>
    <row r="44" spans="1:5">
      <c r="A44" s="20">
        <v>2716</v>
      </c>
      <c r="C44" s="20">
        <v>2122</v>
      </c>
      <c r="E44" s="20" t="s">
        <v>1151</v>
      </c>
    </row>
    <row r="45" spans="1:5">
      <c r="A45" s="20">
        <v>1218</v>
      </c>
      <c r="C45" s="20">
        <v>4822</v>
      </c>
      <c r="E45" s="20" t="s">
        <v>1161</v>
      </c>
    </row>
    <row r="46" spans="1:5">
      <c r="A46" s="20">
        <v>1227</v>
      </c>
      <c r="C46" s="20">
        <v>3022</v>
      </c>
      <c r="E46" s="20" t="s">
        <v>1162</v>
      </c>
    </row>
    <row r="47" spans="1:5">
      <c r="A47" s="20">
        <v>1227</v>
      </c>
      <c r="C47" s="20">
        <v>3522</v>
      </c>
      <c r="E47" s="20" t="s">
        <v>1163</v>
      </c>
    </row>
    <row r="48" spans="1:5">
      <c r="A48" s="20">
        <v>1027</v>
      </c>
      <c r="C48" s="20">
        <v>3022</v>
      </c>
      <c r="E48" s="20" t="s">
        <v>1163</v>
      </c>
    </row>
    <row r="49" spans="1:5">
      <c r="A49" s="20">
        <v>1027</v>
      </c>
      <c r="C49" s="20">
        <v>3022</v>
      </c>
      <c r="E49" s="20" t="s">
        <v>1163</v>
      </c>
    </row>
    <row r="50" spans="1:5">
      <c r="A50" s="20">
        <v>1027</v>
      </c>
      <c r="C50" s="20">
        <v>3022</v>
      </c>
      <c r="E50" s="20" t="s">
        <v>1163</v>
      </c>
    </row>
    <row r="51" spans="1:5">
      <c r="A51" s="20">
        <v>1027</v>
      </c>
      <c r="C51" s="20">
        <v>3022</v>
      </c>
      <c r="E51" s="20" t="s">
        <v>1163</v>
      </c>
    </row>
    <row r="52" spans="1:5">
      <c r="A52" s="20">
        <v>1027</v>
      </c>
      <c r="C52" s="20">
        <v>3022</v>
      </c>
      <c r="E52" s="20" t="s">
        <v>1163</v>
      </c>
    </row>
    <row r="53" spans="1:5">
      <c r="A53" s="20">
        <v>1027</v>
      </c>
      <c r="C53" s="20">
        <v>3022</v>
      </c>
      <c r="E53" s="20" t="s">
        <v>1163</v>
      </c>
    </row>
    <row r="54" spans="1:5">
      <c r="A54" s="20">
        <v>1027</v>
      </c>
      <c r="C54" s="20">
        <v>3022</v>
      </c>
      <c r="E54" s="20" t="s">
        <v>1163</v>
      </c>
    </row>
    <row r="55" spans="1:5">
      <c r="A55" s="20">
        <v>1027</v>
      </c>
      <c r="C55" s="20">
        <v>3022</v>
      </c>
      <c r="E55" s="20" t="s">
        <v>1163</v>
      </c>
    </row>
    <row r="56" spans="1:5">
      <c r="A56" s="20">
        <v>1027</v>
      </c>
      <c r="C56" s="20">
        <v>3022</v>
      </c>
      <c r="E56" s="20" t="s">
        <v>1163</v>
      </c>
    </row>
    <row r="57" spans="1:5">
      <c r="A57" s="20">
        <v>1027</v>
      </c>
      <c r="C57" s="20">
        <v>3022</v>
      </c>
      <c r="E57" s="20" t="s">
        <v>1152</v>
      </c>
    </row>
    <row r="58" spans="1:5">
      <c r="A58" s="20">
        <v>1027</v>
      </c>
      <c r="C58" s="20">
        <v>1222</v>
      </c>
      <c r="E58" s="20" t="s">
        <v>1152</v>
      </c>
    </row>
    <row r="59" spans="1:5">
      <c r="A59" s="20">
        <v>1810</v>
      </c>
      <c r="C59" s="20">
        <v>1222</v>
      </c>
      <c r="E59" s="20" t="s">
        <v>1152</v>
      </c>
    </row>
    <row r="60" spans="1:5">
      <c r="A60" s="20">
        <v>1810</v>
      </c>
      <c r="C60" s="20">
        <v>1222</v>
      </c>
      <c r="E60" s="20" t="s">
        <v>1152</v>
      </c>
    </row>
    <row r="61" spans="1:5">
      <c r="A61" s="20">
        <v>1810</v>
      </c>
      <c r="C61" s="20">
        <v>1222</v>
      </c>
      <c r="E61" s="20" t="s">
        <v>1164</v>
      </c>
    </row>
    <row r="62" spans="1:5">
      <c r="A62" s="20">
        <v>1810</v>
      </c>
      <c r="C62" s="20">
        <v>1218</v>
      </c>
      <c r="E62" s="20" t="s">
        <v>1164</v>
      </c>
    </row>
    <row r="63" spans="1:5">
      <c r="A63" s="20">
        <v>1810</v>
      </c>
      <c r="C63" s="20">
        <v>1227</v>
      </c>
      <c r="E63" s="20" t="s">
        <v>1164</v>
      </c>
    </row>
    <row r="64" spans="1:5">
      <c r="A64" s="20">
        <v>1810</v>
      </c>
      <c r="C64" s="20">
        <v>1227</v>
      </c>
      <c r="E64" s="20" t="s">
        <v>1164</v>
      </c>
    </row>
    <row r="65" spans="1:5">
      <c r="A65" s="20">
        <v>1810</v>
      </c>
      <c r="C65" s="20">
        <v>1227</v>
      </c>
      <c r="E65" s="20" t="s">
        <v>1164</v>
      </c>
    </row>
    <row r="66" spans="1:5">
      <c r="A66" s="20">
        <v>1810</v>
      </c>
      <c r="C66" s="20">
        <v>1027</v>
      </c>
      <c r="E66" s="20" t="s">
        <v>1164</v>
      </c>
    </row>
    <row r="67" spans="1:5">
      <c r="A67" s="20">
        <v>1810</v>
      </c>
      <c r="C67" s="20">
        <v>1027</v>
      </c>
      <c r="E67" s="20" t="s">
        <v>1164</v>
      </c>
    </row>
    <row r="68" spans="1:5">
      <c r="A68" s="20">
        <v>1810</v>
      </c>
      <c r="C68" s="20">
        <v>1027</v>
      </c>
      <c r="E68" s="20" t="s">
        <v>1164</v>
      </c>
    </row>
    <row r="69" spans="1:5">
      <c r="A69" s="20">
        <v>1227</v>
      </c>
      <c r="C69" s="20">
        <v>1027</v>
      </c>
      <c r="E69" s="20" t="s">
        <v>1164</v>
      </c>
    </row>
    <row r="70" spans="1:5">
      <c r="A70" s="20" t="s">
        <v>1165</v>
      </c>
      <c r="C70" s="20">
        <v>1027</v>
      </c>
      <c r="E70" s="20" t="s">
        <v>1164</v>
      </c>
    </row>
    <row r="71" spans="1:5">
      <c r="A71" s="20" t="s">
        <v>1166</v>
      </c>
      <c r="C71" s="20">
        <v>1027</v>
      </c>
      <c r="E71" s="20" t="s">
        <v>1167</v>
      </c>
    </row>
    <row r="72" spans="1:5">
      <c r="A72" s="20" t="s">
        <v>1164</v>
      </c>
      <c r="C72" s="20">
        <v>1027</v>
      </c>
      <c r="E72" s="20" t="s">
        <v>1167</v>
      </c>
    </row>
    <row r="73" spans="1:5">
      <c r="A73" s="20" t="s">
        <v>1166</v>
      </c>
      <c r="C73" s="20">
        <v>1027</v>
      </c>
      <c r="E73" s="20" t="s">
        <v>1167</v>
      </c>
    </row>
    <row r="74" spans="1:5">
      <c r="A74" s="20" t="s">
        <v>1168</v>
      </c>
      <c r="C74" s="20">
        <v>1027</v>
      </c>
      <c r="E74" s="20" t="s">
        <v>1167</v>
      </c>
    </row>
    <row r="75" spans="1:5">
      <c r="A75" s="20" t="s">
        <v>1169</v>
      </c>
      <c r="C75" s="20">
        <v>1027</v>
      </c>
      <c r="E75" s="20" t="s">
        <v>1167</v>
      </c>
    </row>
    <row r="76" spans="1:5">
      <c r="A76" s="20" t="s">
        <v>1164</v>
      </c>
      <c r="C76" s="20">
        <v>1810</v>
      </c>
      <c r="E76" s="20" t="s">
        <v>1167</v>
      </c>
    </row>
    <row r="77" spans="1:5">
      <c r="A77" s="20" t="s">
        <v>1164</v>
      </c>
      <c r="C77" s="20">
        <v>1810</v>
      </c>
      <c r="E77" s="20" t="s">
        <v>1167</v>
      </c>
    </row>
    <row r="78" spans="1:5">
      <c r="A78" s="20" t="s">
        <v>1164</v>
      </c>
      <c r="C78" s="20">
        <v>1810</v>
      </c>
      <c r="E78" s="20" t="s">
        <v>1167</v>
      </c>
    </row>
    <row r="79" spans="1:5">
      <c r="A79" s="20" t="s">
        <v>1164</v>
      </c>
      <c r="C79" s="20">
        <v>1810</v>
      </c>
      <c r="E79" s="20" t="s">
        <v>1167</v>
      </c>
    </row>
    <row r="80" spans="1:5">
      <c r="A80" s="20" t="s">
        <v>1164</v>
      </c>
      <c r="C80" s="20">
        <v>1810</v>
      </c>
      <c r="E80" s="20" t="s">
        <v>1167</v>
      </c>
    </row>
    <row r="81" spans="1:5">
      <c r="A81" s="20" t="s">
        <v>1164</v>
      </c>
      <c r="C81" s="20">
        <v>1810</v>
      </c>
      <c r="E81" s="20" t="s">
        <v>1166</v>
      </c>
    </row>
    <row r="82" spans="1:5">
      <c r="A82" s="20" t="s">
        <v>1164</v>
      </c>
      <c r="C82" s="20">
        <v>1810</v>
      </c>
      <c r="E82" s="20" t="s">
        <v>1166</v>
      </c>
    </row>
    <row r="83" spans="1:5">
      <c r="A83" s="20" t="s">
        <v>1164</v>
      </c>
      <c r="C83" s="20">
        <v>1810</v>
      </c>
      <c r="E83" s="20" t="s">
        <v>1164</v>
      </c>
    </row>
    <row r="84" spans="1:5">
      <c r="A84" s="20" t="s">
        <v>1164</v>
      </c>
      <c r="C84" s="20">
        <v>1810</v>
      </c>
      <c r="E84" s="20" t="s">
        <v>1159</v>
      </c>
    </row>
    <row r="85" spans="1:5">
      <c r="A85" s="20" t="s">
        <v>1164</v>
      </c>
      <c r="C85" s="20">
        <v>1810</v>
      </c>
      <c r="E85" s="20" t="s">
        <v>1166</v>
      </c>
    </row>
    <row r="86" spans="1:5">
      <c r="A86" s="20" t="s">
        <v>1167</v>
      </c>
      <c r="C86" s="20">
        <v>1227</v>
      </c>
      <c r="E86" s="20" t="s">
        <v>1166</v>
      </c>
    </row>
    <row r="87" spans="1:5">
      <c r="A87" s="20" t="s">
        <v>1167</v>
      </c>
      <c r="C87" s="20">
        <v>1024</v>
      </c>
      <c r="E87" s="20" t="s">
        <v>1164</v>
      </c>
    </row>
    <row r="88" spans="1:5">
      <c r="A88" s="20" t="s">
        <v>1167</v>
      </c>
      <c r="C88" s="20">
        <v>1024</v>
      </c>
      <c r="E88" s="20" t="s">
        <v>1164</v>
      </c>
    </row>
    <row r="89" spans="1:5">
      <c r="A89" s="20" t="s">
        <v>1167</v>
      </c>
      <c r="C89" s="20">
        <v>1024</v>
      </c>
      <c r="E89" s="20" t="s">
        <v>1164</v>
      </c>
    </row>
    <row r="90" spans="1:5">
      <c r="A90" s="20" t="s">
        <v>1167</v>
      </c>
      <c r="C90" s="20">
        <v>1027</v>
      </c>
      <c r="E90" s="20" t="s">
        <v>1158</v>
      </c>
    </row>
    <row r="91" spans="1:5">
      <c r="A91" s="20" t="s">
        <v>1167</v>
      </c>
      <c r="C91" s="20">
        <v>1027</v>
      </c>
      <c r="E91" s="20" t="s">
        <v>1158</v>
      </c>
    </row>
    <row r="92" spans="1:5">
      <c r="A92" s="20" t="s">
        <v>1167</v>
      </c>
      <c r="C92" s="20">
        <v>1227</v>
      </c>
      <c r="E92" s="20" t="s">
        <v>1158</v>
      </c>
    </row>
    <row r="93" spans="1:5">
      <c r="A93" s="20" t="s">
        <v>1167</v>
      </c>
      <c r="C93" s="20">
        <v>1227</v>
      </c>
      <c r="E93" s="20" t="s">
        <v>1166</v>
      </c>
    </row>
    <row r="94" spans="1:5">
      <c r="A94" s="20" t="s">
        <v>1159</v>
      </c>
      <c r="C94" s="20">
        <v>1027</v>
      </c>
      <c r="E94" s="20" t="s">
        <v>1170</v>
      </c>
    </row>
    <row r="95" spans="1:5">
      <c r="A95" s="20" t="s">
        <v>1162</v>
      </c>
      <c r="C95" s="20">
        <v>3422</v>
      </c>
      <c r="E95" s="20" t="s">
        <v>1162</v>
      </c>
    </row>
    <row r="96" spans="1:5">
      <c r="A96" s="20" t="s">
        <v>1162</v>
      </c>
      <c r="C96" s="20">
        <v>3022</v>
      </c>
      <c r="E96" s="20" t="s">
        <v>1161</v>
      </c>
    </row>
    <row r="97" spans="1:5">
      <c r="A97" s="20" t="s">
        <v>1162</v>
      </c>
      <c r="C97" s="20">
        <v>7022</v>
      </c>
      <c r="E97" s="20" t="s">
        <v>1171</v>
      </c>
    </row>
    <row r="98" spans="1:5">
      <c r="A98" s="20" t="s">
        <v>1162</v>
      </c>
      <c r="C98" s="20">
        <v>1922</v>
      </c>
      <c r="E98" s="20" t="s">
        <v>1172</v>
      </c>
    </row>
    <row r="99" spans="1:5">
      <c r="A99" s="20" t="s">
        <v>1162</v>
      </c>
      <c r="C99" s="20">
        <v>4022</v>
      </c>
      <c r="E99" s="20" t="s">
        <v>1161</v>
      </c>
    </row>
    <row r="100" spans="1:5">
      <c r="A100" s="20" t="s">
        <v>1162</v>
      </c>
      <c r="C100" s="20">
        <v>7022</v>
      </c>
      <c r="E100" s="20" t="s">
        <v>1173</v>
      </c>
    </row>
    <row r="101" spans="1:5">
      <c r="A101" s="20" t="s">
        <v>1162</v>
      </c>
      <c r="C101" s="20">
        <v>3522</v>
      </c>
      <c r="E101" s="20" t="s">
        <v>1164</v>
      </c>
    </row>
    <row r="102" spans="1:5">
      <c r="A102" s="20" t="s">
        <v>1162</v>
      </c>
      <c r="C102" s="20" t="s">
        <v>1173</v>
      </c>
      <c r="E102" s="20" t="s">
        <v>1164</v>
      </c>
    </row>
    <row r="103" spans="1:5">
      <c r="A103" s="20" t="s">
        <v>1162</v>
      </c>
      <c r="C103" s="20" t="s">
        <v>1164</v>
      </c>
      <c r="E103" s="20" t="s">
        <v>1164</v>
      </c>
    </row>
    <row r="104" spans="1:5">
      <c r="A104" s="20" t="s">
        <v>1162</v>
      </c>
      <c r="C104" s="20" t="s">
        <v>1164</v>
      </c>
      <c r="E104" s="20" t="s">
        <v>1164</v>
      </c>
    </row>
    <row r="105" spans="1:5">
      <c r="A105" s="20" t="s">
        <v>1164</v>
      </c>
      <c r="C105" s="20" t="s">
        <v>1164</v>
      </c>
      <c r="E105" s="20" t="s">
        <v>1164</v>
      </c>
    </row>
    <row r="106" spans="1:5">
      <c r="A106" s="20" t="s">
        <v>1164</v>
      </c>
      <c r="C106" s="20" t="s">
        <v>1164</v>
      </c>
      <c r="E106" s="20" t="s">
        <v>1164</v>
      </c>
    </row>
    <row r="107" spans="1:5">
      <c r="A107" s="20" t="s">
        <v>1167</v>
      </c>
      <c r="C107" s="20" t="s">
        <v>1164</v>
      </c>
      <c r="E107" s="20" t="s">
        <v>1164</v>
      </c>
    </row>
    <row r="108" spans="1:5">
      <c r="A108" s="20" t="s">
        <v>1159</v>
      </c>
      <c r="C108" s="20" t="s">
        <v>1164</v>
      </c>
      <c r="E108" s="20" t="s">
        <v>1164</v>
      </c>
    </row>
    <row r="109" spans="1:5">
      <c r="A109" s="20" t="s">
        <v>1161</v>
      </c>
      <c r="C109" s="20" t="s">
        <v>1164</v>
      </c>
      <c r="E109" s="20" t="s">
        <v>1164</v>
      </c>
    </row>
    <row r="110" spans="1:5">
      <c r="A110" s="20" t="s">
        <v>1162</v>
      </c>
      <c r="C110" s="20" t="s">
        <v>1164</v>
      </c>
      <c r="E110" s="20" t="s">
        <v>1164</v>
      </c>
    </row>
    <row r="111" spans="1:5">
      <c r="A111" s="20" t="s">
        <v>1164</v>
      </c>
      <c r="C111" s="20" t="s">
        <v>1164</v>
      </c>
      <c r="E111" s="20" t="s">
        <v>1167</v>
      </c>
    </row>
    <row r="112" spans="1:5">
      <c r="A112" s="20" t="s">
        <v>1164</v>
      </c>
      <c r="C112" s="20" t="s">
        <v>1164</v>
      </c>
      <c r="E112" s="20" t="s">
        <v>1167</v>
      </c>
    </row>
    <row r="113" spans="1:5">
      <c r="A113" s="20" t="s">
        <v>1164</v>
      </c>
      <c r="C113" s="20" t="s">
        <v>1159</v>
      </c>
      <c r="E113" s="20" t="s">
        <v>1167</v>
      </c>
    </row>
    <row r="114" spans="1:5">
      <c r="A114" s="20" t="s">
        <v>1164</v>
      </c>
      <c r="C114" s="20" t="s">
        <v>1162</v>
      </c>
      <c r="E114" s="20" t="s">
        <v>1167</v>
      </c>
    </row>
    <row r="115" spans="1:5">
      <c r="A115" s="20" t="s">
        <v>1164</v>
      </c>
      <c r="C115" s="20" t="s">
        <v>1162</v>
      </c>
      <c r="E115" s="20" t="s">
        <v>1167</v>
      </c>
    </row>
    <row r="116" spans="1:5">
      <c r="A116" s="20" t="s">
        <v>1164</v>
      </c>
      <c r="C116" s="20" t="s">
        <v>1162</v>
      </c>
      <c r="E116" s="20" t="s">
        <v>1167</v>
      </c>
    </row>
    <row r="117" spans="1:5">
      <c r="A117" s="20" t="s">
        <v>1164</v>
      </c>
      <c r="C117" s="20" t="s">
        <v>1162</v>
      </c>
      <c r="E117" s="20" t="s">
        <v>1167</v>
      </c>
    </row>
    <row r="118" spans="1:5">
      <c r="A118" s="20" t="s">
        <v>1164</v>
      </c>
      <c r="C118" s="20" t="s">
        <v>1162</v>
      </c>
      <c r="E118" s="20" t="s">
        <v>1167</v>
      </c>
    </row>
    <row r="119" spans="1:5">
      <c r="A119" s="20" t="s">
        <v>1164</v>
      </c>
      <c r="C119" s="20" t="s">
        <v>1162</v>
      </c>
      <c r="E119" s="20" t="s">
        <v>1167</v>
      </c>
    </row>
    <row r="120" spans="1:5">
      <c r="A120" s="20" t="s">
        <v>1164</v>
      </c>
      <c r="C120" s="20" t="s">
        <v>1162</v>
      </c>
      <c r="E120" s="20" t="s">
        <v>1159</v>
      </c>
    </row>
    <row r="121" spans="1:5">
      <c r="A121" s="20" t="s">
        <v>1167</v>
      </c>
      <c r="C121" s="20" t="s">
        <v>1162</v>
      </c>
      <c r="E121" s="20" t="s">
        <v>1163</v>
      </c>
    </row>
    <row r="122" spans="1:5">
      <c r="A122" s="20" t="s">
        <v>1167</v>
      </c>
      <c r="C122" s="20" t="s">
        <v>1162</v>
      </c>
      <c r="E122" s="20" t="s">
        <v>1163</v>
      </c>
    </row>
    <row r="123" spans="1:5">
      <c r="A123" s="20" t="s">
        <v>1167</v>
      </c>
      <c r="C123" s="20" t="s">
        <v>1174</v>
      </c>
      <c r="E123" s="20" t="s">
        <v>1163</v>
      </c>
    </row>
    <row r="124" spans="1:5">
      <c r="A124" s="20" t="s">
        <v>1167</v>
      </c>
      <c r="C124" s="20" t="s">
        <v>1164</v>
      </c>
      <c r="E124" s="20" t="s">
        <v>1163</v>
      </c>
    </row>
    <row r="125" spans="1:5">
      <c r="A125" s="20" t="s">
        <v>1167</v>
      </c>
      <c r="C125" s="20" t="s">
        <v>1164</v>
      </c>
      <c r="E125" s="20" t="s">
        <v>1163</v>
      </c>
    </row>
    <row r="126" spans="1:5">
      <c r="A126" s="20" t="s">
        <v>1167</v>
      </c>
      <c r="C126" s="20" t="s">
        <v>1167</v>
      </c>
      <c r="E126" s="20" t="s">
        <v>1163</v>
      </c>
    </row>
    <row r="127" spans="1:5">
      <c r="A127" s="20" t="s">
        <v>1167</v>
      </c>
      <c r="C127" s="20" t="s">
        <v>1159</v>
      </c>
      <c r="E127" s="20" t="s">
        <v>1163</v>
      </c>
    </row>
    <row r="128" spans="1:5">
      <c r="A128" s="20" t="s">
        <v>1167</v>
      </c>
      <c r="C128" s="20" t="s">
        <v>1158</v>
      </c>
      <c r="E128" s="20" t="s">
        <v>1163</v>
      </c>
    </row>
    <row r="129" spans="1:5">
      <c r="A129" s="20" t="s">
        <v>1167</v>
      </c>
      <c r="C129" s="20" t="s">
        <v>1158</v>
      </c>
      <c r="E129" s="20" t="s">
        <v>1163</v>
      </c>
    </row>
    <row r="130" spans="1:5">
      <c r="A130" s="20" t="s">
        <v>1167</v>
      </c>
      <c r="C130" s="20" t="s">
        <v>1166</v>
      </c>
      <c r="E130" s="20" t="s">
        <v>1163</v>
      </c>
    </row>
    <row r="131" spans="1:5">
      <c r="A131" s="20" t="s">
        <v>1162</v>
      </c>
      <c r="C131" s="20" t="s">
        <v>1166</v>
      </c>
      <c r="E131" s="20" t="s">
        <v>1166</v>
      </c>
    </row>
    <row r="132" spans="1:5">
      <c r="A132" s="20" t="s">
        <v>1162</v>
      </c>
      <c r="C132" s="20" t="s">
        <v>1164</v>
      </c>
      <c r="E132" s="20" t="s">
        <v>1164</v>
      </c>
    </row>
    <row r="133" spans="1:5">
      <c r="A133" s="20" t="s">
        <v>1162</v>
      </c>
      <c r="C133" s="20" t="s">
        <v>1170</v>
      </c>
      <c r="E133" s="20" t="s">
        <v>1166</v>
      </c>
    </row>
    <row r="134" spans="1:5">
      <c r="A134" s="20" t="s">
        <v>1162</v>
      </c>
      <c r="C134" s="20" t="s">
        <v>1162</v>
      </c>
      <c r="E134" s="20" t="s">
        <v>1164</v>
      </c>
    </row>
    <row r="135" spans="1:5">
      <c r="A135" s="20" t="s">
        <v>1162</v>
      </c>
      <c r="C135" s="20" t="s">
        <v>1161</v>
      </c>
      <c r="E135" s="20" t="s">
        <v>1164</v>
      </c>
    </row>
    <row r="136" spans="1:5">
      <c r="A136" s="20" t="s">
        <v>1162</v>
      </c>
      <c r="C136" s="20" t="s">
        <v>1161</v>
      </c>
      <c r="E136" s="20" t="s">
        <v>1158</v>
      </c>
    </row>
    <row r="137" spans="1:5">
      <c r="A137" s="20" t="s">
        <v>1162</v>
      </c>
      <c r="C137" s="20" t="s">
        <v>1162</v>
      </c>
      <c r="E137" s="20" t="s">
        <v>1159</v>
      </c>
    </row>
    <row r="138" spans="1:5">
      <c r="A138" s="20" t="s">
        <v>1162</v>
      </c>
      <c r="C138" s="20" t="s">
        <v>1160</v>
      </c>
      <c r="E138" s="20" t="s">
        <v>1167</v>
      </c>
    </row>
    <row r="139" spans="1:5">
      <c r="A139" s="20" t="s">
        <v>1162</v>
      </c>
      <c r="C139" s="20" t="s">
        <v>1164</v>
      </c>
      <c r="E139" s="20" t="s">
        <v>1170</v>
      </c>
    </row>
    <row r="140" spans="1:5">
      <c r="A140" s="20" t="s">
        <v>1162</v>
      </c>
      <c r="C140" s="20" t="s">
        <v>1164</v>
      </c>
      <c r="E140" s="20" t="s">
        <v>1162</v>
      </c>
    </row>
    <row r="141" spans="3:5">
      <c r="C141" s="20" t="s">
        <v>1164</v>
      </c>
      <c r="E141" s="20" t="s">
        <v>1161</v>
      </c>
    </row>
    <row r="142" spans="3:5">
      <c r="C142" s="20" t="s">
        <v>1164</v>
      </c>
      <c r="E142" s="20" t="s">
        <v>1161</v>
      </c>
    </row>
    <row r="143" spans="3:5">
      <c r="C143" s="20" t="s">
        <v>1164</v>
      </c>
      <c r="E143" s="20" t="s">
        <v>1162</v>
      </c>
    </row>
    <row r="144" spans="3:5">
      <c r="C144" s="20" t="s">
        <v>1164</v>
      </c>
      <c r="E144" s="20" t="s">
        <v>1164</v>
      </c>
    </row>
    <row r="145" spans="3:5">
      <c r="C145" s="20" t="s">
        <v>1164</v>
      </c>
      <c r="E145" s="20" t="s">
        <v>1164</v>
      </c>
    </row>
    <row r="146" spans="3:5">
      <c r="C146" s="20" t="s">
        <v>1164</v>
      </c>
      <c r="E146" s="20" t="s">
        <v>1164</v>
      </c>
    </row>
    <row r="147" spans="3:5">
      <c r="C147" s="20" t="s">
        <v>1164</v>
      </c>
      <c r="E147" s="20" t="s">
        <v>1164</v>
      </c>
    </row>
    <row r="148" spans="3:5">
      <c r="C148" s="20" t="s">
        <v>1164</v>
      </c>
      <c r="E148" s="20" t="s">
        <v>1164</v>
      </c>
    </row>
    <row r="149" spans="3:5">
      <c r="C149" s="20" t="s">
        <v>1167</v>
      </c>
      <c r="E149" s="20" t="s">
        <v>1164</v>
      </c>
    </row>
    <row r="150" spans="3:5">
      <c r="C150" s="20" t="s">
        <v>1167</v>
      </c>
      <c r="E150" s="20" t="s">
        <v>1164</v>
      </c>
    </row>
    <row r="151" spans="3:5">
      <c r="C151" s="20" t="s">
        <v>1167</v>
      </c>
      <c r="E151" s="20" t="s">
        <v>1164</v>
      </c>
    </row>
    <row r="152" spans="3:5">
      <c r="C152" s="20" t="s">
        <v>1167</v>
      </c>
      <c r="E152" s="20" t="s">
        <v>1164</v>
      </c>
    </row>
    <row r="153" spans="3:5">
      <c r="C153" s="20" t="s">
        <v>1167</v>
      </c>
      <c r="E153" s="20" t="s">
        <v>1164</v>
      </c>
    </row>
    <row r="154" spans="3:5">
      <c r="C154" s="20" t="s">
        <v>1167</v>
      </c>
      <c r="E154" s="20" t="s">
        <v>1167</v>
      </c>
    </row>
    <row r="155" spans="3:5">
      <c r="C155" s="20" t="s">
        <v>1167</v>
      </c>
      <c r="E155" s="20" t="s">
        <v>1167</v>
      </c>
    </row>
    <row r="156" spans="3:5">
      <c r="C156" s="20" t="s">
        <v>1167</v>
      </c>
      <c r="E156" s="20" t="s">
        <v>1167</v>
      </c>
    </row>
    <row r="157" spans="3:5">
      <c r="C157" s="20" t="s">
        <v>1167</v>
      </c>
      <c r="E157" s="20" t="s">
        <v>1167</v>
      </c>
    </row>
    <row r="158" spans="3:5">
      <c r="C158" s="20" t="s">
        <v>1167</v>
      </c>
      <c r="E158" s="20" t="s">
        <v>1167</v>
      </c>
    </row>
    <row r="159" spans="3:5">
      <c r="C159" s="20" t="s">
        <v>1162</v>
      </c>
      <c r="E159" s="20" t="s">
        <v>1167</v>
      </c>
    </row>
    <row r="160" spans="3:5">
      <c r="C160" s="20" t="s">
        <v>1162</v>
      </c>
      <c r="E160" s="20" t="s">
        <v>1167</v>
      </c>
    </row>
    <row r="161" spans="3:5">
      <c r="C161" s="20" t="s">
        <v>1162</v>
      </c>
      <c r="E161" s="20" t="s">
        <v>1167</v>
      </c>
    </row>
    <row r="162" spans="3:5">
      <c r="C162" s="20" t="s">
        <v>1162</v>
      </c>
      <c r="E162" s="20" t="s">
        <v>1167</v>
      </c>
    </row>
    <row r="163" spans="3:5">
      <c r="C163" s="20" t="s">
        <v>1162</v>
      </c>
      <c r="E163" s="20" t="s">
        <v>1167</v>
      </c>
    </row>
    <row r="164" spans="3:5">
      <c r="C164" s="20" t="s">
        <v>1162</v>
      </c>
      <c r="E164" s="20" t="s">
        <v>1163</v>
      </c>
    </row>
    <row r="165" spans="3:5">
      <c r="C165" s="20" t="s">
        <v>1162</v>
      </c>
      <c r="E165" s="20" t="s">
        <v>1163</v>
      </c>
    </row>
    <row r="166" spans="3:5">
      <c r="C166" s="20" t="s">
        <v>1162</v>
      </c>
      <c r="E166" s="20" t="s">
        <v>1163</v>
      </c>
    </row>
    <row r="167" spans="3:5">
      <c r="C167" s="20" t="s">
        <v>1162</v>
      </c>
      <c r="E167" s="20" t="s">
        <v>1163</v>
      </c>
    </row>
    <row r="168" spans="3:5">
      <c r="C168" s="20" t="s">
        <v>1162</v>
      </c>
      <c r="E168" s="20" t="s">
        <v>1163</v>
      </c>
    </row>
    <row r="169" spans="5:5">
      <c r="E169" s="20" t="s">
        <v>1163</v>
      </c>
    </row>
    <row r="170" spans="5:5">
      <c r="E170" s="20" t="s">
        <v>1163</v>
      </c>
    </row>
    <row r="171" spans="5:5">
      <c r="E171" s="20" t="s">
        <v>1163</v>
      </c>
    </row>
    <row r="172" spans="5:5">
      <c r="E172" s="20" t="s">
        <v>1163</v>
      </c>
    </row>
    <row r="173" spans="5:5">
      <c r="E173" s="20" t="s">
        <v>1163</v>
      </c>
    </row>
  </sheetData>
  <autoFilter xmlns:etc="http://www.wps.cn/officeDocument/2017/etCustomData" ref="A1:H173" etc:filterBottomFollowUsedRange="0">
    <extLst/>
  </autoFilter>
  <pageMargins left="0.75" right="0.75" top="1" bottom="1" header="0.5" footer="0.5"/>
  <headerFooter/>
  <ignoredErrors>
    <ignoredError sqref="A70:A7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31" sqref="F31"/>
    </sheetView>
  </sheetViews>
  <sheetFormatPr defaultColWidth="9" defaultRowHeight="13.5" outlineLevelCol="6"/>
  <cols>
    <col min="1" max="1" width="14.5"/>
    <col min="2" max="2" width="12.3833333333333" customWidth="1"/>
    <col min="4" max="4" width="12.6333333333333" style="1"/>
    <col min="6" max="6" width="11.6333333333333"/>
    <col min="7" max="7" width="19.1333333333333" customWidth="1"/>
  </cols>
  <sheetData>
    <row r="1" ht="31" customHeight="1" spans="1:7">
      <c r="A1" s="2" t="s">
        <v>1175</v>
      </c>
      <c r="B1" s="2"/>
      <c r="C1" s="2"/>
      <c r="D1" s="3"/>
      <c r="E1" s="2"/>
      <c r="F1" s="2"/>
      <c r="G1" s="2"/>
    </row>
    <row r="2" ht="25" customHeight="1" spans="1:7">
      <c r="A2" s="4" t="s">
        <v>1176</v>
      </c>
      <c r="B2" s="5" t="s">
        <v>1177</v>
      </c>
      <c r="C2" s="6"/>
      <c r="D2" s="7"/>
      <c r="E2" s="6"/>
      <c r="F2" s="8"/>
      <c r="G2" s="4" t="s">
        <v>1178</v>
      </c>
    </row>
    <row r="3" ht="25" customHeight="1" spans="1:7">
      <c r="A3" s="4" t="s">
        <v>1</v>
      </c>
      <c r="B3" s="4" t="s">
        <v>1179</v>
      </c>
      <c r="C3" s="4" t="s">
        <v>83</v>
      </c>
      <c r="D3" s="9" t="s">
        <v>1180</v>
      </c>
      <c r="E3" s="4" t="s">
        <v>1181</v>
      </c>
      <c r="F3" s="4" t="s">
        <v>301</v>
      </c>
      <c r="G3" s="4" t="s">
        <v>1182</v>
      </c>
    </row>
    <row r="4" ht="25" customHeight="1" spans="1:7">
      <c r="A4" s="2" t="s">
        <v>52</v>
      </c>
      <c r="B4" s="2" t="s">
        <v>1183</v>
      </c>
      <c r="C4" s="2" t="s">
        <v>97</v>
      </c>
      <c r="D4" s="3">
        <v>1</v>
      </c>
      <c r="E4" s="2">
        <v>60</v>
      </c>
      <c r="F4" s="10">
        <f>D4*E4</f>
        <v>60</v>
      </c>
      <c r="G4" s="4"/>
    </row>
    <row r="5" ht="25" customHeight="1" spans="1:7">
      <c r="A5" s="4"/>
      <c r="B5" s="4"/>
      <c r="C5" s="4"/>
      <c r="D5" s="9"/>
      <c r="E5" s="4"/>
      <c r="F5" s="11"/>
      <c r="G5" s="4"/>
    </row>
    <row r="6" ht="25" customHeight="1" spans="1:7">
      <c r="A6" s="2" t="s">
        <v>59</v>
      </c>
      <c r="B6" s="2" t="s">
        <v>1184</v>
      </c>
      <c r="C6" s="2"/>
      <c r="D6" s="3"/>
      <c r="E6" s="2"/>
      <c r="F6" s="10">
        <f>F7+F8</f>
        <v>22.9722222222222</v>
      </c>
      <c r="G6" s="4"/>
    </row>
    <row r="7" ht="25" customHeight="1" spans="1:7">
      <c r="A7" s="4"/>
      <c r="B7" s="4" t="s">
        <v>1185</v>
      </c>
      <c r="C7" s="4" t="s">
        <v>1186</v>
      </c>
      <c r="D7" s="9">
        <f>1/1.8*1000*0.025</f>
        <v>13.8888888888889</v>
      </c>
      <c r="E7" s="4">
        <v>1.6</v>
      </c>
      <c r="F7" s="11">
        <f>D7*E7</f>
        <v>22.2222222222222</v>
      </c>
      <c r="G7" s="4"/>
    </row>
    <row r="8" ht="25" customHeight="1" spans="1:7">
      <c r="A8" s="4"/>
      <c r="B8" s="4" t="s">
        <v>1187</v>
      </c>
      <c r="C8" s="4" t="s">
        <v>97</v>
      </c>
      <c r="D8" s="9">
        <v>1.5</v>
      </c>
      <c r="E8" s="4">
        <v>0.5</v>
      </c>
      <c r="F8" s="11">
        <f>D8*E8</f>
        <v>0.75</v>
      </c>
      <c r="G8" s="4"/>
    </row>
    <row r="9" ht="25" customHeight="1" spans="1:7">
      <c r="A9" s="2" t="s">
        <v>62</v>
      </c>
      <c r="B9" s="12" t="s">
        <v>1188</v>
      </c>
      <c r="C9" s="2"/>
      <c r="D9" s="3"/>
      <c r="E9" s="2"/>
      <c r="F9" s="10">
        <f>F10+F11</f>
        <v>6.75</v>
      </c>
      <c r="G9" s="4"/>
    </row>
    <row r="10" ht="25" customHeight="1" spans="1:7">
      <c r="A10" s="4"/>
      <c r="B10" s="4" t="s">
        <v>1189</v>
      </c>
      <c r="C10" s="4" t="s">
        <v>97</v>
      </c>
      <c r="D10" s="9">
        <v>1.25</v>
      </c>
      <c r="E10" s="4">
        <v>5</v>
      </c>
      <c r="F10" s="11">
        <f>D10*E10</f>
        <v>6.25</v>
      </c>
      <c r="G10" s="4"/>
    </row>
    <row r="11" ht="25" customHeight="1" spans="1:7">
      <c r="A11" s="4"/>
      <c r="B11" s="4" t="s">
        <v>1190</v>
      </c>
      <c r="C11" s="4" t="s">
        <v>97</v>
      </c>
      <c r="D11" s="9">
        <v>1</v>
      </c>
      <c r="E11" s="4">
        <v>0.5</v>
      </c>
      <c r="F11" s="11">
        <f>D11*E11</f>
        <v>0.5</v>
      </c>
      <c r="G11" s="4"/>
    </row>
    <row r="12" ht="25" customHeight="1" spans="1:7">
      <c r="A12" s="2" t="s">
        <v>66</v>
      </c>
      <c r="B12" s="2" t="s">
        <v>1191</v>
      </c>
      <c r="C12" s="2" t="s">
        <v>1192</v>
      </c>
      <c r="D12" s="13" t="s">
        <v>1193</v>
      </c>
      <c r="E12" s="14"/>
      <c r="F12" s="10">
        <f>F4+F6+F9</f>
        <v>89.7222222222222</v>
      </c>
      <c r="G12" s="4"/>
    </row>
    <row r="13" ht="25" customHeight="1" spans="1:7">
      <c r="A13" s="2" t="s">
        <v>70</v>
      </c>
      <c r="B13" s="2" t="s">
        <v>142</v>
      </c>
      <c r="C13" s="2" t="s">
        <v>1192</v>
      </c>
      <c r="D13" s="15">
        <v>0.05</v>
      </c>
      <c r="E13" s="2"/>
      <c r="F13" s="10">
        <f>F12*D13</f>
        <v>4.48611111111111</v>
      </c>
      <c r="G13" s="4"/>
    </row>
    <row r="14" ht="25" customHeight="1" spans="1:7">
      <c r="A14" s="2" t="s">
        <v>75</v>
      </c>
      <c r="B14" s="2" t="s">
        <v>143</v>
      </c>
      <c r="C14" s="2" t="s">
        <v>1192</v>
      </c>
      <c r="D14" s="16">
        <v>0.03</v>
      </c>
      <c r="E14" s="2"/>
      <c r="F14" s="10">
        <f>F12*D14</f>
        <v>2.69166666666667</v>
      </c>
      <c r="G14" s="4"/>
    </row>
    <row r="15" ht="25" customHeight="1" spans="1:7">
      <c r="A15" s="2" t="s">
        <v>77</v>
      </c>
      <c r="B15" s="2" t="s">
        <v>1194</v>
      </c>
      <c r="C15" s="2"/>
      <c r="D15" s="16"/>
      <c r="E15" s="2"/>
      <c r="F15" s="10">
        <f>SUM(F12:F14)</f>
        <v>96.9</v>
      </c>
      <c r="G15" s="4"/>
    </row>
    <row r="16" ht="25" customHeight="1" spans="1:7">
      <c r="A16" s="2" t="s">
        <v>1195</v>
      </c>
      <c r="B16" s="2" t="s">
        <v>144</v>
      </c>
      <c r="C16" s="2" t="s">
        <v>1192</v>
      </c>
      <c r="D16" s="15">
        <v>0.09</v>
      </c>
      <c r="E16" s="2"/>
      <c r="F16" s="10">
        <f>F15*D16</f>
        <v>8.721</v>
      </c>
      <c r="G16" s="4"/>
    </row>
    <row r="17" ht="25" customHeight="1" spans="1:7">
      <c r="A17" s="2" t="s">
        <v>1196</v>
      </c>
      <c r="B17" s="2" t="s">
        <v>90</v>
      </c>
      <c r="C17" s="2" t="s">
        <v>1197</v>
      </c>
      <c r="D17" s="3"/>
      <c r="E17" s="2"/>
      <c r="F17" s="10">
        <f>SUM(F15:F16)</f>
        <v>105.621</v>
      </c>
      <c r="G17" s="4"/>
    </row>
    <row r="18" ht="25" customHeight="1" spans="1:7">
      <c r="A18" s="17" t="s">
        <v>1198</v>
      </c>
      <c r="B18" s="17"/>
      <c r="C18" s="17"/>
      <c r="D18" s="18"/>
      <c r="E18" s="17"/>
      <c r="F18" s="17"/>
      <c r="G18" s="17"/>
    </row>
    <row r="19" ht="25" customHeight="1" spans="1:7">
      <c r="A19" s="19">
        <v>44084</v>
      </c>
      <c r="B19" s="19"/>
      <c r="C19" s="19"/>
      <c r="D19" s="18"/>
      <c r="E19" s="19"/>
      <c r="F19" s="19"/>
      <c r="G19" s="19"/>
    </row>
  </sheetData>
  <mergeCells count="5">
    <mergeCell ref="A1:G1"/>
    <mergeCell ref="B2:F2"/>
    <mergeCell ref="D12:E12"/>
    <mergeCell ref="A18:G18"/>
    <mergeCell ref="A19:G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I21" sqref="I21"/>
    </sheetView>
  </sheetViews>
  <sheetFormatPr defaultColWidth="9" defaultRowHeight="14.25" outlineLevelCol="7"/>
  <cols>
    <col min="1" max="2" width="9" style="57"/>
    <col min="3" max="3" width="3.25" style="57" customWidth="1"/>
    <col min="4" max="4" width="8" style="57" customWidth="1"/>
    <col min="5" max="5" width="13" style="57" customWidth="1"/>
    <col min="6" max="7" width="12" style="57" customWidth="1"/>
    <col min="8" max="8" width="12.875" style="57" customWidth="1"/>
    <col min="9" max="16384" width="9" style="57"/>
  </cols>
  <sheetData>
    <row r="1" s="57" customFormat="1" ht="37.5" customHeight="1" spans="1:8">
      <c r="A1" s="101" t="s">
        <v>42</v>
      </c>
      <c r="B1" s="101"/>
      <c r="C1" s="101"/>
      <c r="D1" s="101"/>
      <c r="E1" s="101"/>
      <c r="F1" s="101"/>
      <c r="G1" s="101"/>
      <c r="H1" s="101"/>
    </row>
    <row r="2" s="57" customFormat="1" ht="31.9" customHeight="1" spans="1:8">
      <c r="A2" s="102" t="s">
        <v>43</v>
      </c>
      <c r="B2" s="102"/>
      <c r="C2" s="102"/>
      <c r="D2" s="102"/>
      <c r="E2" s="102"/>
      <c r="F2" s="102"/>
      <c r="G2" s="102"/>
      <c r="H2" s="102"/>
    </row>
    <row r="3" s="57" customFormat="1" ht="23.25" customHeight="1" spans="1:8">
      <c r="A3" s="102" t="s">
        <v>44</v>
      </c>
      <c r="B3" s="102"/>
      <c r="C3" s="102"/>
      <c r="D3" s="102"/>
      <c r="E3" s="102"/>
      <c r="F3" s="102"/>
      <c r="G3" s="102"/>
      <c r="H3" s="102"/>
    </row>
    <row r="4" s="57" customFormat="1" ht="25.5" customHeight="1" spans="1:8">
      <c r="A4" s="102" t="s">
        <v>45</v>
      </c>
      <c r="B4" s="102"/>
      <c r="C4" s="102"/>
      <c r="D4" s="102"/>
      <c r="E4" s="102"/>
      <c r="F4" s="102"/>
      <c r="G4" s="102"/>
      <c r="H4" s="102"/>
    </row>
    <row r="5" s="57" customFormat="1" ht="30" customHeight="1" spans="1:8">
      <c r="A5" s="103" t="s">
        <v>46</v>
      </c>
      <c r="B5" s="103"/>
      <c r="C5" s="103"/>
      <c r="D5" s="103"/>
      <c r="E5" s="103"/>
      <c r="F5" s="103"/>
      <c r="G5" s="103"/>
      <c r="H5" s="103"/>
    </row>
    <row r="6" s="57" customFormat="1" ht="20.25" customHeight="1" spans="1:8">
      <c r="A6" s="104" t="s">
        <v>1</v>
      </c>
      <c r="B6" s="105" t="s">
        <v>47</v>
      </c>
      <c r="C6" s="106"/>
      <c r="D6" s="107"/>
      <c r="E6" s="107" t="s">
        <v>48</v>
      </c>
      <c r="F6" s="107" t="s">
        <v>49</v>
      </c>
      <c r="G6" s="107" t="s">
        <v>50</v>
      </c>
      <c r="H6" s="107" t="s">
        <v>51</v>
      </c>
    </row>
    <row r="7" s="57" customFormat="1" ht="20.25" customHeight="1" spans="1:8">
      <c r="A7" s="108" t="s">
        <v>52</v>
      </c>
      <c r="B7" s="109" t="s">
        <v>53</v>
      </c>
      <c r="C7" s="110"/>
      <c r="D7" s="111"/>
      <c r="E7" s="112">
        <f>E8+E9+E10+E11</f>
        <v>0</v>
      </c>
      <c r="F7" s="112">
        <v>0</v>
      </c>
      <c r="G7" s="112">
        <f>G8+G9+G10+G11</f>
        <v>0</v>
      </c>
      <c r="H7" s="113">
        <f ca="1">H8+H10+H11+H12</f>
        <v>2636000</v>
      </c>
    </row>
    <row r="8" s="57" customFormat="1" ht="20.25" customHeight="1" spans="1:8">
      <c r="A8" s="114">
        <v>1.1</v>
      </c>
      <c r="B8" s="115" t="s">
        <v>54</v>
      </c>
      <c r="C8" s="116"/>
      <c r="D8" s="117"/>
      <c r="E8" s="112">
        <v>0</v>
      </c>
      <c r="F8" s="112">
        <v>0</v>
      </c>
      <c r="G8" s="112">
        <v>0</v>
      </c>
      <c r="H8" s="113">
        <f ca="1">结算明细表!K3</f>
        <v>2657230.13575814</v>
      </c>
    </row>
    <row r="9" s="57" customFormat="1" ht="20.25" customHeight="1" spans="1:8">
      <c r="A9" s="114">
        <v>1.2</v>
      </c>
      <c r="B9" s="115" t="s">
        <v>55</v>
      </c>
      <c r="C9" s="116"/>
      <c r="D9" s="117"/>
      <c r="E9" s="112">
        <v>0</v>
      </c>
      <c r="F9" s="112">
        <v>0</v>
      </c>
      <c r="G9" s="112">
        <v>0</v>
      </c>
      <c r="H9" s="112"/>
    </row>
    <row r="10" s="57" customFormat="1" ht="20.25" customHeight="1" spans="1:8">
      <c r="A10" s="114">
        <v>1.3</v>
      </c>
      <c r="B10" s="115" t="s">
        <v>56</v>
      </c>
      <c r="C10" s="116"/>
      <c r="D10" s="117"/>
      <c r="E10" s="112">
        <v>0</v>
      </c>
      <c r="F10" s="112">
        <v>0</v>
      </c>
      <c r="G10" s="112">
        <v>0</v>
      </c>
      <c r="H10" s="112"/>
    </row>
    <row r="11" s="57" customFormat="1" ht="20.25" customHeight="1" spans="1:8">
      <c r="A11" s="114">
        <v>1.4</v>
      </c>
      <c r="B11" s="115" t="s">
        <v>57</v>
      </c>
      <c r="C11" s="116"/>
      <c r="D11" s="117"/>
      <c r="E11" s="112">
        <v>0</v>
      </c>
      <c r="F11" s="112">
        <v>0</v>
      </c>
      <c r="G11" s="112">
        <v>0</v>
      </c>
      <c r="H11" s="113">
        <f ca="1">结算明细表!K21</f>
        <v>-20670.128720516</v>
      </c>
    </row>
    <row r="12" s="57" customFormat="1" ht="20.25" customHeight="1" spans="1:8">
      <c r="A12" s="114">
        <v>1.5</v>
      </c>
      <c r="B12" s="115" t="s">
        <v>58</v>
      </c>
      <c r="C12" s="116"/>
      <c r="D12" s="117"/>
      <c r="E12" s="118"/>
      <c r="F12" s="119"/>
      <c r="G12" s="112"/>
      <c r="H12" s="113">
        <f ca="1">结算明细表!K25-结算明细表!K24</f>
        <v>-560.007037624251</v>
      </c>
    </row>
    <row r="13" s="57" customFormat="1" ht="20.25" customHeight="1" spans="1:8">
      <c r="A13" s="108" t="s">
        <v>59</v>
      </c>
      <c r="B13" s="109" t="s">
        <v>60</v>
      </c>
      <c r="C13" s="110"/>
      <c r="D13" s="111"/>
      <c r="E13" s="115">
        <v>0</v>
      </c>
      <c r="F13" s="117"/>
      <c r="G13" s="112">
        <v>0</v>
      </c>
      <c r="H13" s="112">
        <v>0</v>
      </c>
    </row>
    <row r="14" s="57" customFormat="1" ht="20.25" customHeight="1" spans="1:8">
      <c r="A14" s="114">
        <v>2.1</v>
      </c>
      <c r="B14" s="115" t="s">
        <v>61</v>
      </c>
      <c r="C14" s="116"/>
      <c r="D14" s="117"/>
      <c r="E14" s="115">
        <v>0</v>
      </c>
      <c r="F14" s="117"/>
      <c r="G14" s="112">
        <v>0</v>
      </c>
      <c r="H14" s="112">
        <v>0</v>
      </c>
    </row>
    <row r="15" s="57" customFormat="1" ht="20.25" customHeight="1" spans="1:8">
      <c r="A15" s="114">
        <v>2.2</v>
      </c>
      <c r="B15" s="115" t="s">
        <v>61</v>
      </c>
      <c r="C15" s="116"/>
      <c r="D15" s="117"/>
      <c r="E15" s="115">
        <v>0</v>
      </c>
      <c r="F15" s="117"/>
      <c r="G15" s="112">
        <v>0</v>
      </c>
      <c r="H15" s="112">
        <v>0</v>
      </c>
    </row>
    <row r="16" s="57" customFormat="1" ht="20.25" customHeight="1" spans="1:8">
      <c r="A16" s="120" t="s">
        <v>62</v>
      </c>
      <c r="B16" s="121" t="s">
        <v>63</v>
      </c>
      <c r="C16" s="122"/>
      <c r="D16" s="112" t="s">
        <v>64</v>
      </c>
      <c r="E16" s="123">
        <f ca="1">H7</f>
        <v>2636000</v>
      </c>
      <c r="F16" s="124"/>
      <c r="G16" s="124"/>
      <c r="H16" s="125"/>
    </row>
    <row r="17" s="57" customFormat="1" ht="20.25" customHeight="1" spans="1:8">
      <c r="A17" s="108"/>
      <c r="B17" s="126"/>
      <c r="C17" s="127"/>
      <c r="D17" s="128" t="s">
        <v>65</v>
      </c>
      <c r="E17" s="129">
        <f ca="1">E16</f>
        <v>2636000</v>
      </c>
      <c r="F17" s="130"/>
      <c r="G17" s="130"/>
      <c r="H17" s="131"/>
    </row>
    <row r="18" s="57" customFormat="1" ht="20.25" customHeight="1" spans="1:8">
      <c r="A18" s="108" t="s">
        <v>66</v>
      </c>
      <c r="B18" s="109" t="s">
        <v>67</v>
      </c>
      <c r="C18" s="110"/>
      <c r="D18" s="111"/>
      <c r="E18" s="115">
        <v>0</v>
      </c>
      <c r="F18" s="116"/>
      <c r="G18" s="116"/>
      <c r="H18" s="117"/>
    </row>
    <row r="19" s="57" customFormat="1" ht="20.25" customHeight="1" spans="1:8">
      <c r="A19" s="114">
        <v>4.1</v>
      </c>
      <c r="B19" s="115" t="s">
        <v>68</v>
      </c>
      <c r="C19" s="116"/>
      <c r="D19" s="117"/>
      <c r="E19" s="115">
        <v>0</v>
      </c>
      <c r="F19" s="116"/>
      <c r="G19" s="116"/>
      <c r="H19" s="117"/>
    </row>
    <row r="20" s="57" customFormat="1" ht="20.25" customHeight="1" spans="1:8">
      <c r="A20" s="114">
        <v>4.2</v>
      </c>
      <c r="B20" s="115" t="s">
        <v>69</v>
      </c>
      <c r="C20" s="116"/>
      <c r="D20" s="117"/>
      <c r="E20" s="115">
        <v>0</v>
      </c>
      <c r="F20" s="116"/>
      <c r="G20" s="116"/>
      <c r="H20" s="117"/>
    </row>
    <row r="21" s="57" customFormat="1" ht="20.25" customHeight="1" spans="1:8">
      <c r="A21" s="108" t="s">
        <v>70</v>
      </c>
      <c r="B21" s="109" t="s">
        <v>71</v>
      </c>
      <c r="C21" s="110"/>
      <c r="D21" s="111"/>
      <c r="E21" s="115">
        <v>0</v>
      </c>
      <c r="F21" s="116"/>
      <c r="G21" s="116"/>
      <c r="H21" s="117"/>
    </row>
    <row r="22" s="57" customFormat="1" ht="20.25" customHeight="1" spans="1:8">
      <c r="A22" s="114">
        <v>5.1</v>
      </c>
      <c r="B22" s="115" t="s">
        <v>72</v>
      </c>
      <c r="C22" s="116"/>
      <c r="D22" s="117"/>
      <c r="E22" s="115" t="s">
        <v>73</v>
      </c>
      <c r="F22" s="116"/>
      <c r="G22" s="116"/>
      <c r="H22" s="117"/>
    </row>
    <row r="23" s="57" customFormat="1" ht="20.25" customHeight="1" spans="1:8">
      <c r="A23" s="114">
        <v>5.2</v>
      </c>
      <c r="B23" s="115" t="s">
        <v>74</v>
      </c>
      <c r="C23" s="116"/>
      <c r="D23" s="117"/>
      <c r="E23" s="115" t="s">
        <v>73</v>
      </c>
      <c r="F23" s="116"/>
      <c r="G23" s="116"/>
      <c r="H23" s="117"/>
    </row>
    <row r="24" s="57" customFormat="1" ht="20.25" customHeight="1" spans="1:8">
      <c r="A24" s="120" t="s">
        <v>75</v>
      </c>
      <c r="B24" s="132" t="s">
        <v>76</v>
      </c>
      <c r="C24" s="115" t="s">
        <v>64</v>
      </c>
      <c r="D24" s="117"/>
      <c r="E24" s="123">
        <f ca="1">E16</f>
        <v>2636000</v>
      </c>
      <c r="F24" s="116"/>
      <c r="G24" s="116"/>
      <c r="H24" s="117"/>
    </row>
    <row r="25" s="57" customFormat="1" ht="20.25" customHeight="1" spans="1:8">
      <c r="A25" s="108"/>
      <c r="B25" s="133"/>
      <c r="C25" s="115" t="s">
        <v>65</v>
      </c>
      <c r="D25" s="117"/>
      <c r="E25" s="129">
        <f ca="1">E17</f>
        <v>2636000</v>
      </c>
      <c r="F25" s="130"/>
      <c r="G25" s="130"/>
      <c r="H25" s="131"/>
    </row>
    <row r="26" s="57" customFormat="1" ht="20.25" customHeight="1" spans="1:8">
      <c r="A26" s="120" t="s">
        <v>77</v>
      </c>
      <c r="B26" s="132" t="s">
        <v>78</v>
      </c>
      <c r="C26" s="115" t="s">
        <v>64</v>
      </c>
      <c r="D26" s="117"/>
      <c r="E26" s="123">
        <f ca="1">E24</f>
        <v>2636000</v>
      </c>
      <c r="F26" s="116"/>
      <c r="G26" s="116"/>
      <c r="H26" s="117"/>
    </row>
    <row r="27" s="57" customFormat="1" ht="20.25" customHeight="1" spans="1:8">
      <c r="A27" s="108"/>
      <c r="B27" s="133"/>
      <c r="C27" s="115" t="s">
        <v>65</v>
      </c>
      <c r="D27" s="117"/>
      <c r="E27" s="129">
        <f ca="1">E17</f>
        <v>2636000</v>
      </c>
      <c r="F27" s="130"/>
      <c r="G27" s="130"/>
      <c r="H27" s="131"/>
    </row>
    <row r="28" s="57" customFormat="1" spans="1:8">
      <c r="A28" s="134"/>
      <c r="B28" s="134"/>
      <c r="C28" s="134"/>
      <c r="D28" s="134"/>
      <c r="E28" s="134"/>
      <c r="F28" s="134"/>
      <c r="G28" s="134"/>
      <c r="H28" s="134"/>
    </row>
    <row r="29" s="57" customFormat="1" spans="1:8">
      <c r="A29" s="135" t="s">
        <v>79</v>
      </c>
      <c r="B29" s="135"/>
      <c r="C29" s="135"/>
      <c r="D29" s="135"/>
      <c r="E29" s="135"/>
      <c r="F29" s="135"/>
      <c r="G29" s="135"/>
      <c r="H29" s="135"/>
    </row>
    <row r="30" s="57" customFormat="1" spans="1:1">
      <c r="A30" s="136"/>
    </row>
    <row r="31" s="57" customFormat="1" spans="1:1">
      <c r="A31" s="136"/>
    </row>
    <row r="32" s="57" customFormat="1" spans="1:8">
      <c r="A32" s="135" t="s">
        <v>80</v>
      </c>
      <c r="B32" s="135"/>
      <c r="C32" s="135"/>
      <c r="D32" s="135"/>
      <c r="E32" s="135"/>
      <c r="F32" s="135"/>
      <c r="G32" s="135"/>
      <c r="H32" s="135"/>
    </row>
    <row r="33" s="57" customFormat="1" spans="1:1">
      <c r="A33" s="136"/>
    </row>
    <row r="34" s="57" customFormat="1" ht="27" customHeight="1" spans="1:8">
      <c r="A34" s="137"/>
      <c r="B34" s="137"/>
      <c r="C34" s="137"/>
      <c r="D34" s="137"/>
      <c r="E34" s="137"/>
      <c r="F34" s="137"/>
      <c r="G34" s="137"/>
      <c r="H34" s="137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31" sqref="F31"/>
    </sheetView>
  </sheetViews>
  <sheetFormatPr defaultColWidth="9" defaultRowHeight="13.5" outlineLevelRow="3" outlineLevelCol="5"/>
  <sheetData>
    <row r="1" spans="1:6">
      <c r="A1" t="s">
        <v>1199</v>
      </c>
      <c r="B1">
        <v>44</v>
      </c>
      <c r="C1">
        <v>5</v>
      </c>
      <c r="D1">
        <f>B1*C1</f>
        <v>220</v>
      </c>
      <c r="E1">
        <v>1.05</v>
      </c>
      <c r="F1">
        <f>D1*E1</f>
        <v>231</v>
      </c>
    </row>
    <row r="2" spans="1:6">
      <c r="A2" t="s">
        <v>1200</v>
      </c>
      <c r="B2">
        <v>39</v>
      </c>
      <c r="C2">
        <v>18</v>
      </c>
      <c r="D2">
        <f>B2*C2</f>
        <v>702</v>
      </c>
      <c r="E2">
        <v>1.05</v>
      </c>
      <c r="F2">
        <f>D2*E2</f>
        <v>737.1</v>
      </c>
    </row>
    <row r="3" spans="1:6">
      <c r="A3" t="s">
        <v>1201</v>
      </c>
      <c r="B3">
        <v>21</v>
      </c>
      <c r="C3">
        <v>6</v>
      </c>
      <c r="D3">
        <f>B3*C3</f>
        <v>126</v>
      </c>
      <c r="E3">
        <v>1.05</v>
      </c>
      <c r="F3">
        <f>D3*E3</f>
        <v>132.3</v>
      </c>
    </row>
    <row r="4" spans="6:6">
      <c r="F4">
        <f>F1+F2+F3</f>
        <v>1100.4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2"/>
  <sheetViews>
    <sheetView workbookViewId="0">
      <pane xSplit="2" ySplit="2" topLeftCell="C7" activePane="bottomRight" state="frozen"/>
      <selection/>
      <selection pane="topRight"/>
      <selection pane="bottomLeft"/>
      <selection pane="bottomRight" activeCell="S23" sqref="S23"/>
    </sheetView>
  </sheetViews>
  <sheetFormatPr defaultColWidth="9" defaultRowHeight="13.5"/>
  <cols>
    <col min="1" max="1" width="5.125" style="71" customWidth="1"/>
    <col min="2" max="2" width="15.5" customWidth="1"/>
    <col min="3" max="3" width="5.625" customWidth="1"/>
    <col min="4" max="4" width="11.5" customWidth="1"/>
    <col min="5" max="6" width="9.375" customWidth="1"/>
    <col min="7" max="7" width="8.875" customWidth="1"/>
    <col min="8" max="8" width="8.375" customWidth="1"/>
    <col min="9" max="9" width="11.25" customWidth="1"/>
    <col min="10" max="10" width="9.375" customWidth="1"/>
    <col min="11" max="11" width="13.625" customWidth="1"/>
    <col min="12" max="12" width="14.125" customWidth="1"/>
    <col min="13" max="13" width="12.125" customWidth="1"/>
  </cols>
  <sheetData>
    <row r="1" ht="22" customHeight="1" spans="1:11">
      <c r="A1" s="72" t="s">
        <v>81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ht="27" customHeight="1" spans="1:13">
      <c r="A2" s="73" t="s">
        <v>1</v>
      </c>
      <c r="B2" s="74" t="s">
        <v>82</v>
      </c>
      <c r="C2" s="74" t="s">
        <v>83</v>
      </c>
      <c r="D2" s="75" t="s">
        <v>84</v>
      </c>
      <c r="E2" s="75" t="s">
        <v>85</v>
      </c>
      <c r="F2" s="75" t="s">
        <v>86</v>
      </c>
      <c r="G2" s="75" t="s">
        <v>87</v>
      </c>
      <c r="H2" s="75" t="s">
        <v>88</v>
      </c>
      <c r="I2" s="75" t="s">
        <v>89</v>
      </c>
      <c r="J2" s="89" t="s">
        <v>90</v>
      </c>
      <c r="K2" s="90" t="s">
        <v>91</v>
      </c>
      <c r="L2" s="91" t="s">
        <v>92</v>
      </c>
      <c r="M2" s="91" t="s">
        <v>93</v>
      </c>
    </row>
    <row r="3" ht="24" spans="1:13">
      <c r="A3" s="73" t="s">
        <v>52</v>
      </c>
      <c r="B3" s="76" t="s">
        <v>94</v>
      </c>
      <c r="C3" s="74"/>
      <c r="D3" s="75"/>
      <c r="E3" s="75"/>
      <c r="F3" s="75"/>
      <c r="G3" s="75"/>
      <c r="H3" s="75"/>
      <c r="I3" s="75"/>
      <c r="J3" s="89"/>
      <c r="K3" s="92">
        <f ca="1">SUM(K4:K20)</f>
        <v>2657230.13575814</v>
      </c>
      <c r="L3" s="93" t="s">
        <v>95</v>
      </c>
      <c r="M3" s="92">
        <f ca="1">SUM(M4:M20)</f>
        <v>16048.268720516</v>
      </c>
    </row>
    <row r="4" ht="28" customHeight="1" spans="1:13">
      <c r="A4" s="73">
        <v>1</v>
      </c>
      <c r="B4" s="77" t="s">
        <v>96</v>
      </c>
      <c r="C4" s="78" t="s">
        <v>97</v>
      </c>
      <c r="D4" s="79">
        <f ca="1">'1#、9#楼保温'!F48</f>
        <v>2528.7994</v>
      </c>
      <c r="E4" s="79">
        <v>0</v>
      </c>
      <c r="F4" s="79">
        <f ca="1" t="shared" ref="F4:F20" si="0">D4</f>
        <v>2528.7994</v>
      </c>
      <c r="G4" s="79">
        <f ca="1">'10#楼保温'!F88</f>
        <v>4355.495</v>
      </c>
      <c r="H4" s="79">
        <f ca="1">配电房!F11</f>
        <v>28.44</v>
      </c>
      <c r="I4" s="94">
        <f ca="1" t="shared" ref="I4:I20" si="1">SUM(D4:H4)</f>
        <v>9441.5338</v>
      </c>
      <c r="J4" s="95">
        <v>114.63</v>
      </c>
      <c r="K4" s="96">
        <f ca="1" t="shared" ref="K4:K20" si="2">I4*J4</f>
        <v>1082283.019494</v>
      </c>
      <c r="L4" s="96">
        <f>0.5*1.09</f>
        <v>0.545</v>
      </c>
      <c r="M4" s="96">
        <f ca="1">L4*I4</f>
        <v>5145.635921</v>
      </c>
    </row>
    <row r="5" ht="28" customHeight="1" spans="1:13">
      <c r="A5" s="73">
        <v>2</v>
      </c>
      <c r="B5" s="77" t="s">
        <v>98</v>
      </c>
      <c r="C5" s="78" t="s">
        <v>97</v>
      </c>
      <c r="D5" s="79">
        <v>0</v>
      </c>
      <c r="E5" s="79">
        <f ca="1">'2#楼保温'!F111</f>
        <v>2442.66208</v>
      </c>
      <c r="F5" s="79">
        <f t="shared" si="0"/>
        <v>0</v>
      </c>
      <c r="G5" s="79">
        <v>0</v>
      </c>
      <c r="H5" s="79">
        <v>0</v>
      </c>
      <c r="I5" s="94">
        <f ca="1" t="shared" si="1"/>
        <v>2442.66208</v>
      </c>
      <c r="J5" s="95">
        <v>85.69</v>
      </c>
      <c r="K5" s="96">
        <f ca="1" t="shared" si="2"/>
        <v>209311.7136352</v>
      </c>
      <c r="L5" s="96">
        <f>0.5*1.09</f>
        <v>0.545</v>
      </c>
      <c r="M5" s="96">
        <f ca="1" t="shared" ref="M5:M20" si="3">L5*I5</f>
        <v>1331.2508336</v>
      </c>
    </row>
    <row r="6" ht="28" customHeight="1" spans="1:13">
      <c r="A6" s="73">
        <v>3</v>
      </c>
      <c r="B6" s="80" t="s">
        <v>99</v>
      </c>
      <c r="C6" s="78" t="s">
        <v>97</v>
      </c>
      <c r="D6" s="79">
        <v>0</v>
      </c>
      <c r="E6" s="79">
        <f ca="1">'2#楼保温'!F112</f>
        <v>192.8292</v>
      </c>
      <c r="F6" s="79">
        <f t="shared" si="0"/>
        <v>0</v>
      </c>
      <c r="G6" s="79">
        <v>0</v>
      </c>
      <c r="H6" s="79">
        <v>0</v>
      </c>
      <c r="I6" s="94">
        <f ca="1" t="shared" si="1"/>
        <v>192.8292</v>
      </c>
      <c r="J6" s="95">
        <v>102.18</v>
      </c>
      <c r="K6" s="96">
        <f ca="1" t="shared" si="2"/>
        <v>19703.287656</v>
      </c>
      <c r="L6" s="96">
        <f>1*1.09</f>
        <v>1.09</v>
      </c>
      <c r="M6" s="96">
        <f ca="1" t="shared" si="3"/>
        <v>210.183828</v>
      </c>
    </row>
    <row r="7" ht="28" customHeight="1" spans="1:13">
      <c r="A7" s="73">
        <v>4</v>
      </c>
      <c r="B7" s="77" t="s">
        <v>100</v>
      </c>
      <c r="C7" s="78" t="s">
        <v>97</v>
      </c>
      <c r="D7" s="79">
        <f ca="1">'1#、9#楼保温'!F49</f>
        <v>64.1688</v>
      </c>
      <c r="E7" s="79">
        <f ca="1">'2#楼保温'!F113</f>
        <v>383.5094</v>
      </c>
      <c r="F7" s="79">
        <f ca="1" t="shared" si="0"/>
        <v>64.1688</v>
      </c>
      <c r="G7" s="79">
        <f ca="1">'10#楼保温'!F89</f>
        <v>211.597</v>
      </c>
      <c r="H7" s="79">
        <v>0</v>
      </c>
      <c r="I7" s="94">
        <f ca="1" t="shared" si="1"/>
        <v>723.444</v>
      </c>
      <c r="J7" s="95">
        <v>101</v>
      </c>
      <c r="K7" s="96">
        <f ca="1" t="shared" si="2"/>
        <v>73067.844</v>
      </c>
      <c r="L7" s="96">
        <f>0.3*1.09</f>
        <v>0.327</v>
      </c>
      <c r="M7" s="96">
        <f ca="1" t="shared" si="3"/>
        <v>236.566188</v>
      </c>
    </row>
    <row r="8" ht="28" customHeight="1" spans="1:13">
      <c r="A8" s="73">
        <v>5</v>
      </c>
      <c r="B8" s="77" t="s">
        <v>101</v>
      </c>
      <c r="C8" s="78" t="s">
        <v>97</v>
      </c>
      <c r="D8" s="79">
        <f ca="1">'1#、9#楼保温'!F50</f>
        <v>181.025</v>
      </c>
      <c r="E8" s="79">
        <f ca="1">'2#楼保温'!F114</f>
        <v>204.522</v>
      </c>
      <c r="F8" s="79">
        <f ca="1" t="shared" si="0"/>
        <v>181.025</v>
      </c>
      <c r="G8" s="79">
        <f ca="1">'10#楼保温'!F90</f>
        <v>272.93</v>
      </c>
      <c r="H8" s="79">
        <v>0</v>
      </c>
      <c r="I8" s="94">
        <f ca="1" t="shared" si="1"/>
        <v>839.502</v>
      </c>
      <c r="J8" s="95">
        <v>140.43</v>
      </c>
      <c r="K8" s="96">
        <f ca="1" t="shared" si="2"/>
        <v>117891.26586</v>
      </c>
      <c r="L8" s="96">
        <f>0.3*1.09</f>
        <v>0.327</v>
      </c>
      <c r="M8" s="96">
        <f ca="1" t="shared" si="3"/>
        <v>274.517154</v>
      </c>
    </row>
    <row r="9" ht="28" customHeight="1" spans="1:13">
      <c r="A9" s="73">
        <v>6</v>
      </c>
      <c r="B9" s="77" t="s">
        <v>102</v>
      </c>
      <c r="C9" s="78" t="s">
        <v>97</v>
      </c>
      <c r="D9" s="79">
        <f ca="1">'1#、9#楼保温'!F51</f>
        <v>17.36</v>
      </c>
      <c r="E9" s="79">
        <v>0</v>
      </c>
      <c r="F9" s="79">
        <f ca="1" t="shared" si="0"/>
        <v>17.36</v>
      </c>
      <c r="G9" s="79">
        <f ca="1">'10#楼保温'!F91</f>
        <v>44.492</v>
      </c>
      <c r="H9" s="79">
        <v>0</v>
      </c>
      <c r="I9" s="94">
        <f ca="1" t="shared" si="1"/>
        <v>79.212</v>
      </c>
      <c r="J9" s="95">
        <v>203.64</v>
      </c>
      <c r="K9" s="96">
        <f ca="1" t="shared" si="2"/>
        <v>16130.73168</v>
      </c>
      <c r="L9" s="96">
        <f>0.2*1.09</f>
        <v>0.218</v>
      </c>
      <c r="M9" s="96">
        <f ca="1" t="shared" si="3"/>
        <v>17.268216</v>
      </c>
    </row>
    <row r="10" ht="28" customHeight="1" spans="1:13">
      <c r="A10" s="73">
        <v>7</v>
      </c>
      <c r="B10" s="77" t="s">
        <v>103</v>
      </c>
      <c r="C10" s="78" t="s">
        <v>97</v>
      </c>
      <c r="D10" s="79">
        <f ca="1">'1#、9#楼保温'!F52</f>
        <v>22.94</v>
      </c>
      <c r="E10" s="79">
        <f ca="1">'2#楼保温'!F115</f>
        <v>35.244</v>
      </c>
      <c r="F10" s="79">
        <f ca="1" t="shared" si="0"/>
        <v>22.94</v>
      </c>
      <c r="G10" s="79">
        <v>0</v>
      </c>
      <c r="H10" s="79">
        <v>0</v>
      </c>
      <c r="I10" s="94">
        <f ca="1" t="shared" si="1"/>
        <v>81.124</v>
      </c>
      <c r="J10" s="95">
        <v>222.12</v>
      </c>
      <c r="K10" s="96">
        <f ca="1" t="shared" si="2"/>
        <v>18019.26288</v>
      </c>
      <c r="L10" s="96">
        <f>0.2*1.09</f>
        <v>0.218</v>
      </c>
      <c r="M10" s="96">
        <f ca="1" t="shared" si="3"/>
        <v>17.685032</v>
      </c>
    </row>
    <row r="11" ht="14.25" spans="1:13">
      <c r="A11" s="73">
        <v>8</v>
      </c>
      <c r="B11" s="77" t="s">
        <v>104</v>
      </c>
      <c r="C11" s="78" t="s">
        <v>105</v>
      </c>
      <c r="D11" s="79">
        <f ca="1">'1#、9#楼保温'!F53</f>
        <v>29.8</v>
      </c>
      <c r="E11" s="79">
        <v>0</v>
      </c>
      <c r="F11" s="79">
        <f ca="1" t="shared" si="0"/>
        <v>29.8</v>
      </c>
      <c r="G11" s="79">
        <f ca="1">'10#楼保温'!F92</f>
        <v>78.2</v>
      </c>
      <c r="H11" s="79">
        <v>0</v>
      </c>
      <c r="I11" s="94">
        <f ca="1" t="shared" si="1"/>
        <v>137.8</v>
      </c>
      <c r="J11" s="95">
        <v>116.59</v>
      </c>
      <c r="K11" s="96">
        <f ca="1" t="shared" si="2"/>
        <v>16066.102</v>
      </c>
      <c r="L11" s="96"/>
      <c r="M11" s="96">
        <f ca="1" t="shared" si="3"/>
        <v>0</v>
      </c>
    </row>
    <row r="12" ht="14.25" spans="1:13">
      <c r="A12" s="73">
        <v>9</v>
      </c>
      <c r="B12" s="77" t="s">
        <v>106</v>
      </c>
      <c r="C12" s="78" t="s">
        <v>105</v>
      </c>
      <c r="D12" s="79">
        <f ca="1">'1#、9#楼保温'!F54</f>
        <v>29.8</v>
      </c>
      <c r="E12" s="79">
        <f ca="1">'2#楼保温'!F117</f>
        <v>50.2</v>
      </c>
      <c r="F12" s="79">
        <f ca="1" t="shared" si="0"/>
        <v>29.8</v>
      </c>
      <c r="G12" s="79">
        <f ca="1">'10#楼保温'!F93</f>
        <v>78.2</v>
      </c>
      <c r="H12" s="79">
        <v>0</v>
      </c>
      <c r="I12" s="94">
        <f ca="1" t="shared" si="1"/>
        <v>188</v>
      </c>
      <c r="J12" s="95">
        <v>65.14</v>
      </c>
      <c r="K12" s="96">
        <f ca="1" t="shared" si="2"/>
        <v>12246.32</v>
      </c>
      <c r="L12" s="96"/>
      <c r="M12" s="96">
        <f ca="1" t="shared" si="3"/>
        <v>0</v>
      </c>
    </row>
    <row r="13" ht="14.25" spans="1:13">
      <c r="A13" s="73">
        <v>10</v>
      </c>
      <c r="B13" s="77" t="s">
        <v>107</v>
      </c>
      <c r="C13" s="78" t="s">
        <v>105</v>
      </c>
      <c r="D13" s="79">
        <f ca="1">'1#、9#楼保温'!F55</f>
        <v>15.1</v>
      </c>
      <c r="E13" s="79">
        <f ca="1">'2#楼保温'!F118</f>
        <v>89.94</v>
      </c>
      <c r="F13" s="79">
        <f ca="1" t="shared" si="0"/>
        <v>15.1</v>
      </c>
      <c r="G13" s="79">
        <v>0</v>
      </c>
      <c r="H13" s="79">
        <v>0</v>
      </c>
      <c r="I13" s="94">
        <f ca="1" t="shared" si="1"/>
        <v>120.14</v>
      </c>
      <c r="J13" s="95">
        <v>147.47</v>
      </c>
      <c r="K13" s="96">
        <f ca="1" t="shared" si="2"/>
        <v>17717.0458</v>
      </c>
      <c r="L13" s="96"/>
      <c r="M13" s="96">
        <f ca="1" t="shared" si="3"/>
        <v>0</v>
      </c>
    </row>
    <row r="14" ht="14.25" spans="1:13">
      <c r="A14" s="73">
        <v>11</v>
      </c>
      <c r="B14" s="77" t="s">
        <v>108</v>
      </c>
      <c r="C14" s="78" t="s">
        <v>105</v>
      </c>
      <c r="D14" s="79">
        <v>0</v>
      </c>
      <c r="E14" s="79">
        <f ca="1">'2#楼保温'!F116</f>
        <v>39.74</v>
      </c>
      <c r="F14" s="79">
        <f t="shared" si="0"/>
        <v>0</v>
      </c>
      <c r="G14" s="79">
        <v>0</v>
      </c>
      <c r="H14" s="79">
        <v>0</v>
      </c>
      <c r="I14" s="94">
        <f ca="1" t="shared" si="1"/>
        <v>39.74</v>
      </c>
      <c r="J14" s="95">
        <v>87.18</v>
      </c>
      <c r="K14" s="96">
        <f ca="1" t="shared" si="2"/>
        <v>3464.5332</v>
      </c>
      <c r="L14" s="96"/>
      <c r="M14" s="96">
        <f ca="1" t="shared" si="3"/>
        <v>0</v>
      </c>
    </row>
    <row r="15" ht="14.25" spans="1:13">
      <c r="A15" s="73">
        <v>12</v>
      </c>
      <c r="B15" s="77" t="s">
        <v>109</v>
      </c>
      <c r="C15" s="78" t="s">
        <v>105</v>
      </c>
      <c r="D15" s="79">
        <f ca="1">'1#、9#楼保温'!F56</f>
        <v>18.38</v>
      </c>
      <c r="E15" s="79">
        <v>0</v>
      </c>
      <c r="F15" s="79">
        <f ca="1" t="shared" si="0"/>
        <v>18.38</v>
      </c>
      <c r="G15" s="79">
        <f ca="1">'10#楼保温'!F94</f>
        <v>0</v>
      </c>
      <c r="H15" s="79">
        <v>0</v>
      </c>
      <c r="I15" s="94">
        <f ca="1" t="shared" si="1"/>
        <v>36.76</v>
      </c>
      <c r="J15" s="95">
        <v>47.41</v>
      </c>
      <c r="K15" s="96">
        <f ca="1" t="shared" si="2"/>
        <v>1742.7916</v>
      </c>
      <c r="L15" s="96"/>
      <c r="M15" s="96">
        <f ca="1" t="shared" si="3"/>
        <v>0</v>
      </c>
    </row>
    <row r="16" ht="24" spans="1:13">
      <c r="A16" s="73">
        <v>13</v>
      </c>
      <c r="B16" s="80" t="s">
        <v>110</v>
      </c>
      <c r="C16" s="78" t="s">
        <v>97</v>
      </c>
      <c r="D16" s="79">
        <f ca="1">'1#、9#楼漆'!F82</f>
        <v>370.2624</v>
      </c>
      <c r="E16" s="79">
        <f ca="1">'2#楼漆'!F102</f>
        <v>305.22682</v>
      </c>
      <c r="F16" s="79">
        <f ca="1" t="shared" si="0"/>
        <v>370.2624</v>
      </c>
      <c r="G16" s="79">
        <f ca="1">'10#楼漆'!F149</f>
        <v>681.59428</v>
      </c>
      <c r="H16" s="79">
        <v>0</v>
      </c>
      <c r="I16" s="94">
        <f ca="1" t="shared" si="1"/>
        <v>1727.3459</v>
      </c>
      <c r="J16" s="95">
        <v>64.1</v>
      </c>
      <c r="K16" s="96">
        <f ca="1" t="shared" si="2"/>
        <v>110722.87219</v>
      </c>
      <c r="L16" s="96">
        <f>0.5*1.09</f>
        <v>0.545</v>
      </c>
      <c r="M16" s="96">
        <f ca="1" t="shared" si="3"/>
        <v>941.4035155</v>
      </c>
    </row>
    <row r="17" ht="14.25" spans="1:13">
      <c r="A17" s="73">
        <v>14</v>
      </c>
      <c r="B17" s="77" t="s">
        <v>111</v>
      </c>
      <c r="C17" s="78" t="s">
        <v>97</v>
      </c>
      <c r="D17" s="79">
        <f ca="1">'1#、9#楼漆'!F83</f>
        <v>3897.44228</v>
      </c>
      <c r="E17" s="79">
        <f ca="1">'2#楼漆'!F103</f>
        <v>4114.987746</v>
      </c>
      <c r="F17" s="79">
        <f ca="1" t="shared" si="0"/>
        <v>3897.44228</v>
      </c>
      <c r="G17" s="79">
        <f ca="1">'10#楼漆'!F150</f>
        <v>5639.13006</v>
      </c>
      <c r="H17" s="79">
        <f ca="1">配电房!F6</f>
        <v>277.44</v>
      </c>
      <c r="I17" s="94">
        <f ca="1" t="shared" si="1"/>
        <v>17826.442366</v>
      </c>
      <c r="J17" s="95">
        <v>53.09</v>
      </c>
      <c r="K17" s="96">
        <f ca="1" t="shared" si="2"/>
        <v>946405.82521094</v>
      </c>
      <c r="L17" s="96">
        <f>0.4*1.09</f>
        <v>0.436</v>
      </c>
      <c r="M17" s="96">
        <f ca="1" t="shared" si="3"/>
        <v>7772.328871576</v>
      </c>
    </row>
    <row r="18" ht="24" spans="1:13">
      <c r="A18" s="73">
        <v>15</v>
      </c>
      <c r="B18" s="80" t="s">
        <v>112</v>
      </c>
      <c r="C18" s="78" t="s">
        <v>97</v>
      </c>
      <c r="D18" s="79">
        <f ca="1">'1#、9#楼雨水管漆'!F14</f>
        <v>17.13184</v>
      </c>
      <c r="E18" s="79">
        <f ca="1">'2#楼雨水管漆'!F6</f>
        <v>4.55928</v>
      </c>
      <c r="F18" s="79">
        <f ca="1" t="shared" si="0"/>
        <v>17.13184</v>
      </c>
      <c r="G18" s="79">
        <f ca="1">'10#楼雨水管漆'!F14</f>
        <v>8.56592</v>
      </c>
      <c r="H18" s="79">
        <v>0</v>
      </c>
      <c r="I18" s="94">
        <f ca="1" t="shared" si="1"/>
        <v>47.38888</v>
      </c>
      <c r="J18" s="95">
        <v>39.02</v>
      </c>
      <c r="K18" s="96">
        <f ca="1" t="shared" si="2"/>
        <v>1849.1140976</v>
      </c>
      <c r="L18" s="96">
        <f>0.3*1.09</f>
        <v>0.327</v>
      </c>
      <c r="M18" s="96">
        <f ca="1" t="shared" si="3"/>
        <v>15.49616376</v>
      </c>
    </row>
    <row r="19" ht="14.25" spans="1:13">
      <c r="A19" s="73">
        <v>16</v>
      </c>
      <c r="B19" s="80" t="s">
        <v>113</v>
      </c>
      <c r="C19" s="78" t="s">
        <v>97</v>
      </c>
      <c r="D19" s="79">
        <f ca="1">'1#、9#楼雨水管漆'!F15</f>
        <v>84.015096</v>
      </c>
      <c r="E19" s="79">
        <f ca="1">'2#楼雨水管漆'!F7</f>
        <v>27.535288</v>
      </c>
      <c r="F19" s="79">
        <f ca="1" t="shared" si="0"/>
        <v>84.015096</v>
      </c>
      <c r="G19" s="79">
        <f ca="1">'10#楼雨水管漆'!F15</f>
        <v>118.16134</v>
      </c>
      <c r="H19" s="79">
        <f ca="1">配电房!F16</f>
        <v>3.66124</v>
      </c>
      <c r="I19" s="94">
        <f ca="1" t="shared" si="1"/>
        <v>317.38806</v>
      </c>
      <c r="J19" s="95">
        <v>22.24</v>
      </c>
      <c r="K19" s="96">
        <f ca="1" t="shared" si="2"/>
        <v>7058.7104544</v>
      </c>
      <c r="L19" s="96">
        <f>0.2*1.09</f>
        <v>0.218</v>
      </c>
      <c r="M19" s="96">
        <f ca="1" t="shared" si="3"/>
        <v>69.19059708</v>
      </c>
    </row>
    <row r="20" ht="14.25" spans="1:13">
      <c r="A20" s="73">
        <v>17</v>
      </c>
      <c r="B20" s="81" t="s">
        <v>114</v>
      </c>
      <c r="C20" s="82" t="s">
        <v>105</v>
      </c>
      <c r="D20" s="79">
        <f>'1#、9#楼托架'!F6</f>
        <v>37.2</v>
      </c>
      <c r="E20" s="79"/>
      <c r="F20" s="79">
        <f>'1#、9#楼托架'!F6</f>
        <v>37.2</v>
      </c>
      <c r="G20" s="79">
        <f>'10#楼托架'!F12</f>
        <v>79.2</v>
      </c>
      <c r="H20" s="79"/>
      <c r="I20" s="94">
        <f>D20+F20+G20</f>
        <v>153.6</v>
      </c>
      <c r="J20" s="95">
        <v>23.11</v>
      </c>
      <c r="K20" s="79">
        <f t="shared" si="2"/>
        <v>3549.696</v>
      </c>
      <c r="L20" s="96">
        <f>0.1*1.09</f>
        <v>0.109</v>
      </c>
      <c r="M20" s="96">
        <f t="shared" si="3"/>
        <v>16.7424</v>
      </c>
    </row>
    <row r="21" s="70" customFormat="1" ht="14.25" spans="1:13">
      <c r="A21" s="83" t="s">
        <v>59</v>
      </c>
      <c r="B21" s="84" t="s">
        <v>115</v>
      </c>
      <c r="C21" s="82"/>
      <c r="D21" s="79"/>
      <c r="E21" s="79"/>
      <c r="F21" s="79"/>
      <c r="G21" s="79"/>
      <c r="H21" s="79"/>
      <c r="I21" s="94"/>
      <c r="J21" s="95"/>
      <c r="K21" s="94">
        <f ca="1">K22+K23</f>
        <v>-20670.128720516</v>
      </c>
      <c r="L21" s="79"/>
      <c r="M21" s="79"/>
    </row>
    <row r="22" s="70" customFormat="1" ht="14.25" spans="1:13">
      <c r="A22" s="83"/>
      <c r="B22" s="84" t="s">
        <v>116</v>
      </c>
      <c r="C22" s="82"/>
      <c r="D22" s="79"/>
      <c r="E22" s="79"/>
      <c r="F22" s="79"/>
      <c r="G22" s="79"/>
      <c r="H22" s="79"/>
      <c r="I22" s="94"/>
      <c r="J22" s="95"/>
      <c r="K22" s="79">
        <f ca="1">-M3</f>
        <v>-16048.268720516</v>
      </c>
      <c r="L22" s="97" t="s">
        <v>117</v>
      </c>
      <c r="M22" s="98"/>
    </row>
    <row r="23" s="70" customFormat="1" ht="14.25" spans="1:13">
      <c r="A23" s="83"/>
      <c r="B23" s="84" t="s">
        <v>118</v>
      </c>
      <c r="C23" s="82"/>
      <c r="D23" s="79"/>
      <c r="E23" s="79"/>
      <c r="F23" s="79"/>
      <c r="G23" s="79"/>
      <c r="H23" s="79"/>
      <c r="I23" s="94"/>
      <c r="J23" s="95"/>
      <c r="K23" s="79">
        <v>-4621.86</v>
      </c>
      <c r="L23" s="79"/>
      <c r="M23" s="79"/>
    </row>
    <row r="24" s="70" customFormat="1" ht="14.25" spans="1:13">
      <c r="A24" s="83" t="s">
        <v>62</v>
      </c>
      <c r="B24" s="84" t="s">
        <v>119</v>
      </c>
      <c r="C24" s="82"/>
      <c r="D24" s="79"/>
      <c r="E24" s="79"/>
      <c r="F24" s="79"/>
      <c r="G24" s="79"/>
      <c r="H24" s="79"/>
      <c r="I24" s="94"/>
      <c r="J24" s="95"/>
      <c r="K24" s="99">
        <f ca="1">K3+K21</f>
        <v>2636560.00703762</v>
      </c>
      <c r="L24" s="79"/>
      <c r="M24" s="79"/>
    </row>
    <row r="25" s="70" customFormat="1" ht="14.25" spans="1:13">
      <c r="A25" s="83" t="s">
        <v>66</v>
      </c>
      <c r="B25" s="84" t="s">
        <v>120</v>
      </c>
      <c r="C25" s="82"/>
      <c r="D25" s="79"/>
      <c r="E25" s="79"/>
      <c r="F25" s="79"/>
      <c r="G25" s="79"/>
      <c r="H25" s="79"/>
      <c r="I25" s="94"/>
      <c r="J25" s="95"/>
      <c r="K25" s="99">
        <v>2636000</v>
      </c>
      <c r="L25" s="79"/>
      <c r="M25" s="79"/>
    </row>
    <row r="26" spans="9:9">
      <c r="I26" s="100"/>
    </row>
    <row r="27" spans="4:8">
      <c r="D27" s="85" t="s">
        <v>121</v>
      </c>
      <c r="E27" s="85"/>
      <c r="F27" s="85"/>
      <c r="G27" s="85"/>
      <c r="H27" s="85" t="s">
        <v>122</v>
      </c>
    </row>
    <row r="28" spans="4:9">
      <c r="D28" s="71"/>
      <c r="E28" s="71"/>
      <c r="F28" s="71"/>
      <c r="G28" s="71"/>
      <c r="H28" s="71"/>
      <c r="I28" s="71"/>
    </row>
    <row r="29" spans="2:3">
      <c r="B29" s="86"/>
      <c r="C29" s="87"/>
    </row>
    <row r="30" spans="2:3">
      <c r="B30" s="88"/>
      <c r="C30" s="71"/>
    </row>
    <row r="31" spans="2:3">
      <c r="B31" s="88"/>
      <c r="C31" s="71"/>
    </row>
    <row r="32" spans="2:3">
      <c r="B32" s="88"/>
      <c r="C32" s="71"/>
    </row>
  </sheetData>
  <mergeCells count="2">
    <mergeCell ref="A1:K1"/>
    <mergeCell ref="L22:M22"/>
  </mergeCells>
  <pageMargins left="0.554861111111111" right="0.554861111111111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workbookViewId="0">
      <selection activeCell="F11" sqref="F11"/>
    </sheetView>
  </sheetViews>
  <sheetFormatPr defaultColWidth="9" defaultRowHeight="14.25" outlineLevelCol="7"/>
  <cols>
    <col min="1" max="1" width="6.75" style="57" customWidth="1"/>
    <col min="2" max="2" width="16.625" style="57" customWidth="1"/>
    <col min="3" max="3" width="9" style="57"/>
    <col min="4" max="5" width="7.5" style="57" customWidth="1"/>
    <col min="6" max="6" width="8.25" style="60" customWidth="1"/>
    <col min="7" max="7" width="13.125" style="57" customWidth="1"/>
    <col min="8" max="8" width="12.25" style="57" customWidth="1"/>
    <col min="9" max="16384" width="9" style="57"/>
  </cols>
  <sheetData>
    <row r="1" s="57" customFormat="1" ht="18.75" spans="1:8">
      <c r="A1" s="61"/>
      <c r="B1" s="61"/>
      <c r="C1" s="61"/>
      <c r="D1" s="61"/>
      <c r="E1" s="61"/>
      <c r="F1" s="62"/>
      <c r="G1" s="61"/>
      <c r="H1" s="61"/>
    </row>
    <row r="2" s="57" customFormat="1" ht="36" customHeight="1" spans="1:8">
      <c r="A2" s="61" t="s">
        <v>123</v>
      </c>
      <c r="B2" s="61"/>
      <c r="C2" s="61"/>
      <c r="D2" s="61"/>
      <c r="E2" s="61"/>
      <c r="F2" s="62"/>
      <c r="G2" s="61"/>
      <c r="H2" s="61"/>
    </row>
    <row r="3" s="57" customFormat="1" ht="24" spans="1:8">
      <c r="A3" s="63" t="s">
        <v>1</v>
      </c>
      <c r="B3" s="63" t="s">
        <v>47</v>
      </c>
      <c r="C3" s="63" t="s">
        <v>83</v>
      </c>
      <c r="D3" s="63" t="s">
        <v>124</v>
      </c>
      <c r="E3" s="63" t="s">
        <v>125</v>
      </c>
      <c r="F3" s="64" t="s">
        <v>126</v>
      </c>
      <c r="G3" s="63" t="s">
        <v>6</v>
      </c>
      <c r="H3" s="63" t="s">
        <v>127</v>
      </c>
    </row>
    <row r="4" s="57" customFormat="1" ht="24" spans="1:8">
      <c r="A4" s="63">
        <v>1</v>
      </c>
      <c r="B4" s="63" t="s">
        <v>128</v>
      </c>
      <c r="C4" s="63" t="s">
        <v>129</v>
      </c>
      <c r="D4" s="63">
        <v>395</v>
      </c>
      <c r="E4" s="63">
        <v>12.5</v>
      </c>
      <c r="F4" s="64">
        <f>D4/E4</f>
        <v>31.6</v>
      </c>
      <c r="G4" s="63"/>
      <c r="H4" s="63"/>
    </row>
    <row r="5" s="57" customFormat="1" ht="24" spans="1:8">
      <c r="A5" s="63">
        <v>2</v>
      </c>
      <c r="B5" s="63" t="s">
        <v>130</v>
      </c>
      <c r="C5" s="63" t="s">
        <v>131</v>
      </c>
      <c r="D5" s="63">
        <v>550</v>
      </c>
      <c r="E5" s="63">
        <v>0.02</v>
      </c>
      <c r="F5" s="64">
        <f t="shared" ref="F5:F8" si="0">E5*D5</f>
        <v>11</v>
      </c>
      <c r="G5" s="63" t="s">
        <v>132</v>
      </c>
      <c r="H5" s="63"/>
    </row>
    <row r="6" s="57" customFormat="1" ht="24" spans="1:8">
      <c r="A6" s="63">
        <v>3</v>
      </c>
      <c r="B6" s="63" t="s">
        <v>133</v>
      </c>
      <c r="C6" s="63" t="s">
        <v>131</v>
      </c>
      <c r="D6" s="63">
        <v>2</v>
      </c>
      <c r="E6" s="63">
        <v>2.4</v>
      </c>
      <c r="F6" s="64">
        <f t="shared" si="0"/>
        <v>4.8</v>
      </c>
      <c r="G6" s="63" t="s">
        <v>132</v>
      </c>
      <c r="H6" s="63"/>
    </row>
    <row r="7" s="57" customFormat="1" spans="1:8">
      <c r="A7" s="63">
        <v>4</v>
      </c>
      <c r="B7" s="63" t="s">
        <v>134</v>
      </c>
      <c r="C7" s="63" t="s">
        <v>135</v>
      </c>
      <c r="D7" s="63">
        <v>1</v>
      </c>
      <c r="E7" s="63">
        <v>11</v>
      </c>
      <c r="F7" s="64">
        <f t="shared" si="0"/>
        <v>11</v>
      </c>
      <c r="G7" s="63"/>
      <c r="H7" s="63"/>
    </row>
    <row r="8" s="57" customFormat="1" spans="1:8">
      <c r="A8" s="63">
        <v>5</v>
      </c>
      <c r="B8" s="63" t="s">
        <v>136</v>
      </c>
      <c r="C8" s="63" t="s">
        <v>137</v>
      </c>
      <c r="D8" s="63">
        <v>46.4</v>
      </c>
      <c r="E8" s="63">
        <v>1</v>
      </c>
      <c r="F8" s="64">
        <f t="shared" si="0"/>
        <v>46.4</v>
      </c>
      <c r="G8" s="63"/>
      <c r="H8" s="63"/>
    </row>
    <row r="9" s="57" customFormat="1" spans="1:8">
      <c r="A9" s="63">
        <v>6</v>
      </c>
      <c r="B9" s="63" t="s">
        <v>138</v>
      </c>
      <c r="C9" s="63" t="s">
        <v>137</v>
      </c>
      <c r="D9" s="63"/>
      <c r="E9" s="63"/>
      <c r="F9" s="64">
        <v>0.2</v>
      </c>
      <c r="G9" s="63"/>
      <c r="H9" s="63"/>
    </row>
    <row r="10" s="57" customFormat="1" spans="1:8">
      <c r="A10" s="63">
        <v>7</v>
      </c>
      <c r="B10" s="65" t="s">
        <v>139</v>
      </c>
      <c r="C10" s="65" t="s">
        <v>137</v>
      </c>
      <c r="D10" s="65"/>
      <c r="E10" s="65"/>
      <c r="F10" s="66">
        <f>SUM(F4:F9)</f>
        <v>105</v>
      </c>
      <c r="G10" s="65"/>
      <c r="H10" s="65"/>
    </row>
    <row r="11" s="57" customFormat="1" spans="1:8">
      <c r="A11" s="63">
        <v>8</v>
      </c>
      <c r="B11" s="63" t="s">
        <v>140</v>
      </c>
      <c r="C11" s="63" t="s">
        <v>137</v>
      </c>
      <c r="D11" s="63"/>
      <c r="E11" s="63"/>
      <c r="F11" s="64">
        <f>0.5</f>
        <v>0.5</v>
      </c>
      <c r="G11" s="63"/>
      <c r="H11" s="63"/>
    </row>
    <row r="12" s="57" customFormat="1" spans="1:8">
      <c r="A12" s="63">
        <v>9</v>
      </c>
      <c r="B12" s="63" t="s">
        <v>141</v>
      </c>
      <c r="C12" s="63" t="s">
        <v>137</v>
      </c>
      <c r="D12" s="63"/>
      <c r="E12" s="63"/>
      <c r="F12" s="64">
        <v>0.5</v>
      </c>
      <c r="G12" s="63"/>
      <c r="H12" s="63"/>
    </row>
    <row r="13" s="57" customFormat="1" spans="1:8">
      <c r="A13" s="63">
        <v>10</v>
      </c>
      <c r="B13" s="63" t="s">
        <v>142</v>
      </c>
      <c r="C13" s="63" t="s">
        <v>137</v>
      </c>
      <c r="D13" s="63"/>
      <c r="E13" s="63"/>
      <c r="F13" s="64">
        <v>0.5</v>
      </c>
      <c r="G13" s="63"/>
      <c r="H13" s="63"/>
    </row>
    <row r="14" s="57" customFormat="1" spans="1:8">
      <c r="A14" s="63">
        <v>11</v>
      </c>
      <c r="B14" s="63" t="s">
        <v>143</v>
      </c>
      <c r="C14" s="63" t="s">
        <v>137</v>
      </c>
      <c r="D14" s="63"/>
      <c r="E14" s="63"/>
      <c r="F14" s="64">
        <v>0.5</v>
      </c>
      <c r="G14" s="63"/>
      <c r="H14" s="63"/>
    </row>
    <row r="15" s="57" customFormat="1" spans="1:8">
      <c r="A15" s="63">
        <v>12</v>
      </c>
      <c r="B15" s="63" t="s">
        <v>144</v>
      </c>
      <c r="C15" s="63" t="s">
        <v>137</v>
      </c>
      <c r="D15" s="63"/>
      <c r="E15" s="63"/>
      <c r="F15" s="64">
        <f>SUM(F10:F14)*0.09</f>
        <v>9.63</v>
      </c>
      <c r="G15" s="63"/>
      <c r="H15" s="63"/>
    </row>
    <row r="16" s="57" customFormat="1" ht="24" spans="1:8">
      <c r="A16" s="63">
        <v>13</v>
      </c>
      <c r="B16" s="63" t="s">
        <v>145</v>
      </c>
      <c r="C16" s="63" t="s">
        <v>146</v>
      </c>
      <c r="D16" s="63"/>
      <c r="E16" s="63"/>
      <c r="F16" s="64">
        <f>F10+F15</f>
        <v>114.63</v>
      </c>
      <c r="G16" s="63"/>
      <c r="H16" s="32"/>
    </row>
    <row r="17" s="57" customFormat="1" spans="1:8">
      <c r="A17" s="37" t="s">
        <v>147</v>
      </c>
      <c r="B17" s="37"/>
      <c r="C17" s="37"/>
      <c r="D17" s="37"/>
      <c r="E17" s="37"/>
      <c r="F17" s="67"/>
      <c r="G17" s="37"/>
      <c r="H17" s="37"/>
    </row>
    <row r="18" s="57" customFormat="1" ht="18.75" spans="1:8">
      <c r="A18" s="61" t="s">
        <v>148</v>
      </c>
      <c r="B18" s="61"/>
      <c r="C18" s="61"/>
      <c r="D18" s="61"/>
      <c r="E18" s="61"/>
      <c r="F18" s="62"/>
      <c r="G18" s="61"/>
      <c r="H18" s="61"/>
    </row>
    <row r="19" s="57" customFormat="1" ht="24" spans="1:8">
      <c r="A19" s="63" t="s">
        <v>1</v>
      </c>
      <c r="B19" s="63" t="s">
        <v>47</v>
      </c>
      <c r="C19" s="63" t="s">
        <v>83</v>
      </c>
      <c r="D19" s="63" t="s">
        <v>124</v>
      </c>
      <c r="E19" s="63" t="s">
        <v>125</v>
      </c>
      <c r="F19" s="64" t="s">
        <v>126</v>
      </c>
      <c r="G19" s="63" t="s">
        <v>6</v>
      </c>
      <c r="H19" s="63" t="s">
        <v>127</v>
      </c>
    </row>
    <row r="20" s="57" customFormat="1" ht="24" spans="1:8">
      <c r="A20" s="63">
        <v>1</v>
      </c>
      <c r="B20" s="63" t="s">
        <v>149</v>
      </c>
      <c r="C20" s="63" t="s">
        <v>129</v>
      </c>
      <c r="D20" s="63">
        <v>320</v>
      </c>
      <c r="E20" s="63">
        <v>0.105</v>
      </c>
      <c r="F20" s="64">
        <f>E20*D20</f>
        <v>33.6</v>
      </c>
      <c r="G20" s="63"/>
      <c r="H20" s="63"/>
    </row>
    <row r="21" s="57" customFormat="1" ht="24" spans="1:8">
      <c r="A21" s="63">
        <v>2</v>
      </c>
      <c r="B21" s="63" t="s">
        <v>150</v>
      </c>
      <c r="C21" s="63" t="s">
        <v>131</v>
      </c>
      <c r="D21" s="63">
        <v>550</v>
      </c>
      <c r="E21" s="63">
        <v>0.015</v>
      </c>
      <c r="F21" s="64">
        <f>E21*D21</f>
        <v>8.25</v>
      </c>
      <c r="G21" s="63"/>
      <c r="H21" s="63"/>
    </row>
    <row r="22" s="57" customFormat="1" ht="24" spans="1:8">
      <c r="A22" s="63">
        <v>3</v>
      </c>
      <c r="B22" s="63" t="s">
        <v>133</v>
      </c>
      <c r="C22" s="63" t="s">
        <v>131</v>
      </c>
      <c r="D22" s="63">
        <v>2</v>
      </c>
      <c r="E22" s="63">
        <v>1.2</v>
      </c>
      <c r="F22" s="64">
        <f t="shared" ref="F22:F24" si="1">D22*E22</f>
        <v>2.4</v>
      </c>
      <c r="G22" s="63"/>
      <c r="H22" s="63"/>
    </row>
    <row r="23" s="57" customFormat="1" spans="1:8">
      <c r="A23" s="63">
        <v>4</v>
      </c>
      <c r="B23" s="63" t="s">
        <v>134</v>
      </c>
      <c r="C23" s="63" t="s">
        <v>135</v>
      </c>
      <c r="D23" s="63">
        <v>0.2</v>
      </c>
      <c r="E23" s="63">
        <v>10</v>
      </c>
      <c r="F23" s="64">
        <f t="shared" si="1"/>
        <v>2</v>
      </c>
      <c r="G23" s="63"/>
      <c r="H23" s="63"/>
    </row>
    <row r="24" s="57" customFormat="1" spans="1:8">
      <c r="A24" s="63">
        <v>5</v>
      </c>
      <c r="B24" s="63" t="s">
        <v>136</v>
      </c>
      <c r="C24" s="63" t="s">
        <v>137</v>
      </c>
      <c r="D24" s="63">
        <v>32</v>
      </c>
      <c r="E24" s="63">
        <v>1</v>
      </c>
      <c r="F24" s="64">
        <f t="shared" si="1"/>
        <v>32</v>
      </c>
      <c r="G24" s="63"/>
      <c r="H24" s="63"/>
    </row>
    <row r="25" s="57" customFormat="1" spans="1:8">
      <c r="A25" s="63">
        <v>6</v>
      </c>
      <c r="B25" s="63" t="s">
        <v>138</v>
      </c>
      <c r="C25" s="63" t="s">
        <v>137</v>
      </c>
      <c r="D25" s="63"/>
      <c r="E25" s="63"/>
      <c r="F25" s="64">
        <v>0.2</v>
      </c>
      <c r="G25" s="63"/>
      <c r="H25" s="63"/>
    </row>
    <row r="26" s="57" customFormat="1" spans="1:8">
      <c r="A26" s="63">
        <v>7</v>
      </c>
      <c r="B26" s="65" t="s">
        <v>139</v>
      </c>
      <c r="C26" s="65" t="s">
        <v>137</v>
      </c>
      <c r="D26" s="65"/>
      <c r="E26" s="65"/>
      <c r="F26" s="66">
        <f>SUM(F20:F25)</f>
        <v>78.45</v>
      </c>
      <c r="G26" s="65"/>
      <c r="H26" s="65"/>
    </row>
    <row r="27" s="57" customFormat="1" spans="1:8">
      <c r="A27" s="63">
        <v>8</v>
      </c>
      <c r="B27" s="63" t="s">
        <v>140</v>
      </c>
      <c r="C27" s="63" t="s">
        <v>137</v>
      </c>
      <c r="D27" s="63"/>
      <c r="E27" s="63"/>
      <c r="F27" s="64">
        <v>0.5</v>
      </c>
      <c r="G27" s="63"/>
      <c r="H27" s="63"/>
    </row>
    <row r="28" s="57" customFormat="1" spans="1:8">
      <c r="A28" s="63">
        <v>9</v>
      </c>
      <c r="B28" s="63" t="s">
        <v>141</v>
      </c>
      <c r="C28" s="63" t="s">
        <v>137</v>
      </c>
      <c r="D28" s="63"/>
      <c r="E28" s="63"/>
      <c r="F28" s="64">
        <v>0.5</v>
      </c>
      <c r="G28" s="63"/>
      <c r="H28" s="63"/>
    </row>
    <row r="29" s="57" customFormat="1" spans="1:8">
      <c r="A29" s="63">
        <v>10</v>
      </c>
      <c r="B29" s="63" t="s">
        <v>142</v>
      </c>
      <c r="C29" s="63" t="s">
        <v>137</v>
      </c>
      <c r="D29" s="63"/>
      <c r="E29" s="63"/>
      <c r="F29" s="64">
        <v>0.5</v>
      </c>
      <c r="G29" s="63"/>
      <c r="H29" s="63"/>
    </row>
    <row r="30" s="57" customFormat="1" spans="1:8">
      <c r="A30" s="63">
        <v>11</v>
      </c>
      <c r="B30" s="63" t="s">
        <v>143</v>
      </c>
      <c r="C30" s="63" t="s">
        <v>137</v>
      </c>
      <c r="D30" s="63"/>
      <c r="E30" s="63"/>
      <c r="F30" s="64">
        <v>0.5</v>
      </c>
      <c r="G30" s="63"/>
      <c r="H30" s="63"/>
    </row>
    <row r="31" s="57" customFormat="1" spans="1:8">
      <c r="A31" s="63">
        <v>12</v>
      </c>
      <c r="B31" s="63" t="s">
        <v>144</v>
      </c>
      <c r="C31" s="63" t="s">
        <v>137</v>
      </c>
      <c r="D31" s="63"/>
      <c r="E31" s="63"/>
      <c r="F31" s="64">
        <f>SUM(F26:F30)*0.09</f>
        <v>7.2405</v>
      </c>
      <c r="G31" s="63"/>
      <c r="H31" s="63"/>
    </row>
    <row r="32" s="57" customFormat="1" ht="24" spans="1:8">
      <c r="A32" s="63">
        <v>13</v>
      </c>
      <c r="B32" s="63" t="s">
        <v>145</v>
      </c>
      <c r="C32" s="63" t="s">
        <v>146</v>
      </c>
      <c r="D32" s="63"/>
      <c r="E32" s="63"/>
      <c r="F32" s="64">
        <f>F31+F26</f>
        <v>85.6905</v>
      </c>
      <c r="G32" s="63"/>
      <c r="H32" s="32"/>
    </row>
    <row r="33" s="57" customFormat="1" spans="1:8">
      <c r="A33" s="37" t="s">
        <v>147</v>
      </c>
      <c r="B33" s="37"/>
      <c r="C33" s="37"/>
      <c r="D33" s="37"/>
      <c r="E33" s="37"/>
      <c r="F33" s="67"/>
      <c r="G33" s="37"/>
      <c r="H33" s="37"/>
    </row>
    <row r="34" s="57" customFormat="1" ht="18.75" spans="1:8">
      <c r="A34" s="61" t="s">
        <v>151</v>
      </c>
      <c r="B34" s="61"/>
      <c r="C34" s="61"/>
      <c r="D34" s="61"/>
      <c r="E34" s="61"/>
      <c r="F34" s="62"/>
      <c r="G34" s="61"/>
      <c r="H34" s="61"/>
    </row>
    <row r="35" s="57" customFormat="1" ht="24" spans="1:8">
      <c r="A35" s="63" t="s">
        <v>1</v>
      </c>
      <c r="B35" s="63" t="s">
        <v>47</v>
      </c>
      <c r="C35" s="63" t="s">
        <v>83</v>
      </c>
      <c r="D35" s="63" t="s">
        <v>124</v>
      </c>
      <c r="E35" s="63" t="s">
        <v>125</v>
      </c>
      <c r="F35" s="64" t="s">
        <v>126</v>
      </c>
      <c r="G35" s="63" t="s">
        <v>6</v>
      </c>
      <c r="H35" s="63" t="s">
        <v>127</v>
      </c>
    </row>
    <row r="36" s="57" customFormat="1" ht="24" spans="1:8">
      <c r="A36" s="63">
        <v>1</v>
      </c>
      <c r="B36" s="63" t="s">
        <v>128</v>
      </c>
      <c r="C36" s="63" t="s">
        <v>129</v>
      </c>
      <c r="D36" s="63">
        <v>395</v>
      </c>
      <c r="E36" s="63">
        <v>12.5</v>
      </c>
      <c r="F36" s="64">
        <f>D36/E36</f>
        <v>31.6</v>
      </c>
      <c r="G36" s="63"/>
      <c r="H36" s="63"/>
    </row>
    <row r="37" s="57" customFormat="1" ht="24" spans="1:8">
      <c r="A37" s="63">
        <v>2</v>
      </c>
      <c r="B37" s="63" t="s">
        <v>150</v>
      </c>
      <c r="C37" s="63" t="s">
        <v>131</v>
      </c>
      <c r="D37" s="63">
        <v>550</v>
      </c>
      <c r="E37" s="63">
        <v>0.015</v>
      </c>
      <c r="F37" s="64">
        <f t="shared" ref="F37:F40" si="2">E37*D37</f>
        <v>8.25</v>
      </c>
      <c r="G37" s="63"/>
      <c r="H37" s="63"/>
    </row>
    <row r="38" s="57" customFormat="1" ht="24" spans="1:8">
      <c r="A38" s="63">
        <v>3</v>
      </c>
      <c r="B38" s="63" t="s">
        <v>133</v>
      </c>
      <c r="C38" s="63" t="s">
        <v>131</v>
      </c>
      <c r="D38" s="63">
        <v>2</v>
      </c>
      <c r="E38" s="63">
        <v>1.2</v>
      </c>
      <c r="F38" s="64">
        <f t="shared" si="2"/>
        <v>2.4</v>
      </c>
      <c r="G38" s="63"/>
      <c r="H38" s="63"/>
    </row>
    <row r="39" s="57" customFormat="1" spans="1:8">
      <c r="A39" s="63">
        <v>4</v>
      </c>
      <c r="B39" s="63" t="s">
        <v>134</v>
      </c>
      <c r="C39" s="63" t="s">
        <v>135</v>
      </c>
      <c r="D39" s="63">
        <v>0.9</v>
      </c>
      <c r="E39" s="63">
        <v>10</v>
      </c>
      <c r="F39" s="64">
        <f t="shared" si="2"/>
        <v>9</v>
      </c>
      <c r="H39" s="63"/>
    </row>
    <row r="40" s="57" customFormat="1" spans="1:8">
      <c r="A40" s="63">
        <v>5</v>
      </c>
      <c r="B40" s="63" t="s">
        <v>136</v>
      </c>
      <c r="C40" s="63" t="s">
        <v>137</v>
      </c>
      <c r="D40" s="63">
        <v>42</v>
      </c>
      <c r="E40" s="63">
        <v>1</v>
      </c>
      <c r="F40" s="64">
        <f t="shared" si="2"/>
        <v>42</v>
      </c>
      <c r="G40" s="63"/>
      <c r="H40" s="63"/>
    </row>
    <row r="41" s="57" customFormat="1" spans="1:8">
      <c r="A41" s="63">
        <v>6</v>
      </c>
      <c r="B41" s="63" t="s">
        <v>138</v>
      </c>
      <c r="C41" s="63" t="s">
        <v>137</v>
      </c>
      <c r="D41" s="63"/>
      <c r="E41" s="63"/>
      <c r="F41" s="64">
        <v>0.2</v>
      </c>
      <c r="G41" s="63"/>
      <c r="H41" s="63"/>
    </row>
    <row r="42" s="57" customFormat="1" spans="1:8">
      <c r="A42" s="63">
        <v>7</v>
      </c>
      <c r="B42" s="65" t="s">
        <v>139</v>
      </c>
      <c r="C42" s="65" t="s">
        <v>137</v>
      </c>
      <c r="D42" s="65"/>
      <c r="E42" s="65"/>
      <c r="F42" s="66">
        <f>SUM(F36:F41)</f>
        <v>93.45</v>
      </c>
      <c r="G42" s="65"/>
      <c r="H42" s="65"/>
    </row>
    <row r="43" s="57" customFormat="1" spans="1:8">
      <c r="A43" s="63">
        <v>8</v>
      </c>
      <c r="B43" s="63" t="s">
        <v>140</v>
      </c>
      <c r="C43" s="63" t="s">
        <v>137</v>
      </c>
      <c r="D43" s="63"/>
      <c r="E43" s="63"/>
      <c r="F43" s="64">
        <v>1</v>
      </c>
      <c r="G43" s="63"/>
      <c r="H43" s="63"/>
    </row>
    <row r="44" s="57" customFormat="1" spans="1:8">
      <c r="A44" s="63">
        <v>9</v>
      </c>
      <c r="B44" s="63" t="s">
        <v>141</v>
      </c>
      <c r="C44" s="63" t="s">
        <v>137</v>
      </c>
      <c r="D44" s="63"/>
      <c r="E44" s="63"/>
      <c r="F44" s="64">
        <v>1</v>
      </c>
      <c r="G44" s="63"/>
      <c r="H44" s="63"/>
    </row>
    <row r="45" s="57" customFormat="1" spans="1:8">
      <c r="A45" s="63">
        <v>10</v>
      </c>
      <c r="B45" s="63" t="s">
        <v>142</v>
      </c>
      <c r="C45" s="63" t="s">
        <v>137</v>
      </c>
      <c r="D45" s="63"/>
      <c r="E45" s="63"/>
      <c r="F45" s="64">
        <v>0.5</v>
      </c>
      <c r="G45" s="63"/>
      <c r="H45" s="63"/>
    </row>
    <row r="46" s="57" customFormat="1" spans="1:8">
      <c r="A46" s="63">
        <v>11</v>
      </c>
      <c r="B46" s="63" t="s">
        <v>143</v>
      </c>
      <c r="C46" s="63" t="s">
        <v>137</v>
      </c>
      <c r="D46" s="63"/>
      <c r="E46" s="63"/>
      <c r="F46" s="64">
        <v>1</v>
      </c>
      <c r="G46" s="63"/>
      <c r="H46" s="63"/>
    </row>
    <row r="47" s="57" customFormat="1" spans="1:8">
      <c r="A47" s="63">
        <v>12</v>
      </c>
      <c r="B47" s="63" t="s">
        <v>144</v>
      </c>
      <c r="C47" s="63" t="s">
        <v>137</v>
      </c>
      <c r="D47" s="63"/>
      <c r="E47" s="63"/>
      <c r="F47" s="64">
        <f>SUM(F42:F46)*0.09</f>
        <v>8.7255</v>
      </c>
      <c r="G47" s="63"/>
      <c r="H47" s="63"/>
    </row>
    <row r="48" s="57" customFormat="1" ht="24" spans="1:8">
      <c r="A48" s="63">
        <v>13</v>
      </c>
      <c r="B48" s="63" t="s">
        <v>145</v>
      </c>
      <c r="C48" s="63" t="s">
        <v>146</v>
      </c>
      <c r="D48" s="63"/>
      <c r="E48" s="63"/>
      <c r="F48" s="64">
        <f>F47+F42</f>
        <v>102.1755</v>
      </c>
      <c r="G48" s="63"/>
      <c r="H48" s="32"/>
    </row>
    <row r="49" s="57" customFormat="1" spans="1:8">
      <c r="A49" s="37" t="s">
        <v>147</v>
      </c>
      <c r="B49" s="37"/>
      <c r="C49" s="37"/>
      <c r="D49" s="37"/>
      <c r="E49" s="37"/>
      <c r="F49" s="67"/>
      <c r="G49" s="37"/>
      <c r="H49" s="37"/>
    </row>
    <row r="50" s="57" customFormat="1" ht="18.75" spans="1:8">
      <c r="A50" s="61" t="s">
        <v>152</v>
      </c>
      <c r="B50" s="61"/>
      <c r="C50" s="61"/>
      <c r="D50" s="61"/>
      <c r="E50" s="61"/>
      <c r="F50" s="62"/>
      <c r="G50" s="61"/>
      <c r="H50" s="61"/>
    </row>
    <row r="51" s="57" customFormat="1" ht="24" spans="1:8">
      <c r="A51" s="63" t="s">
        <v>1</v>
      </c>
      <c r="B51" s="63" t="s">
        <v>47</v>
      </c>
      <c r="C51" s="63" t="s">
        <v>83</v>
      </c>
      <c r="D51" s="63" t="s">
        <v>124</v>
      </c>
      <c r="E51" s="63" t="s">
        <v>125</v>
      </c>
      <c r="F51" s="64" t="s">
        <v>126</v>
      </c>
      <c r="G51" s="63" t="s">
        <v>6</v>
      </c>
      <c r="H51" s="63" t="s">
        <v>127</v>
      </c>
    </row>
    <row r="52" s="57" customFormat="1" ht="24" spans="1:8">
      <c r="A52" s="63">
        <v>1</v>
      </c>
      <c r="B52" s="63" t="s">
        <v>153</v>
      </c>
      <c r="C52" s="63" t="s">
        <v>129</v>
      </c>
      <c r="D52" s="63">
        <v>320</v>
      </c>
      <c r="E52" s="63">
        <v>0.055</v>
      </c>
      <c r="F52" s="64">
        <f t="shared" ref="F52:F56" si="3">E52*D52</f>
        <v>17.6</v>
      </c>
      <c r="G52" s="63"/>
      <c r="H52" s="63"/>
    </row>
    <row r="53" s="57" customFormat="1" ht="24" spans="1:8">
      <c r="A53" s="63">
        <v>2</v>
      </c>
      <c r="B53" s="63" t="s">
        <v>130</v>
      </c>
      <c r="C53" s="63" t="s">
        <v>131</v>
      </c>
      <c r="D53" s="63">
        <v>550</v>
      </c>
      <c r="E53" s="63">
        <v>0.01</v>
      </c>
      <c r="F53" s="64">
        <f t="shared" si="3"/>
        <v>5.5</v>
      </c>
      <c r="G53" s="63"/>
      <c r="H53" s="63"/>
    </row>
    <row r="54" s="57" customFormat="1" ht="24" spans="1:8">
      <c r="A54" s="63">
        <v>3</v>
      </c>
      <c r="B54" s="63" t="s">
        <v>133</v>
      </c>
      <c r="C54" s="63" t="s">
        <v>131</v>
      </c>
      <c r="D54" s="63">
        <v>2</v>
      </c>
      <c r="E54" s="63">
        <v>1.2</v>
      </c>
      <c r="F54" s="64">
        <f t="shared" si="3"/>
        <v>2.4</v>
      </c>
      <c r="G54" s="63"/>
      <c r="H54" s="63"/>
    </row>
    <row r="55" s="57" customFormat="1" spans="1:8">
      <c r="A55" s="63">
        <v>4</v>
      </c>
      <c r="B55" s="63" t="s">
        <v>134</v>
      </c>
      <c r="C55" s="63" t="s">
        <v>135</v>
      </c>
      <c r="D55" s="63">
        <v>0.183</v>
      </c>
      <c r="E55" s="63">
        <v>10</v>
      </c>
      <c r="F55" s="64">
        <f t="shared" si="3"/>
        <v>1.83</v>
      </c>
      <c r="H55" s="63"/>
    </row>
    <row r="56" s="57" customFormat="1" spans="1:8">
      <c r="A56" s="63">
        <v>5</v>
      </c>
      <c r="B56" s="63" t="s">
        <v>136</v>
      </c>
      <c r="C56" s="63" t="s">
        <v>137</v>
      </c>
      <c r="D56" s="63">
        <v>65</v>
      </c>
      <c r="E56" s="63">
        <v>1</v>
      </c>
      <c r="F56" s="64">
        <f t="shared" si="3"/>
        <v>65</v>
      </c>
      <c r="G56" s="63"/>
      <c r="H56" s="63"/>
    </row>
    <row r="57" s="57" customFormat="1" spans="1:8">
      <c r="A57" s="63">
        <v>6</v>
      </c>
      <c r="B57" s="63" t="s">
        <v>138</v>
      </c>
      <c r="C57" s="63" t="s">
        <v>137</v>
      </c>
      <c r="D57" s="63"/>
      <c r="E57" s="63"/>
      <c r="F57" s="64">
        <v>0.2</v>
      </c>
      <c r="G57" s="63"/>
      <c r="H57" s="63"/>
    </row>
    <row r="58" s="57" customFormat="1" spans="1:8">
      <c r="A58" s="63">
        <v>7</v>
      </c>
      <c r="B58" s="65" t="s">
        <v>139</v>
      </c>
      <c r="C58" s="65" t="s">
        <v>137</v>
      </c>
      <c r="D58" s="65"/>
      <c r="E58" s="65"/>
      <c r="F58" s="66">
        <f>SUM(F52:F57)</f>
        <v>92.53</v>
      </c>
      <c r="G58" s="65"/>
      <c r="H58" s="65"/>
    </row>
    <row r="59" s="57" customFormat="1" spans="1:8">
      <c r="A59" s="63">
        <v>8</v>
      </c>
      <c r="B59" s="63" t="s">
        <v>140</v>
      </c>
      <c r="C59" s="63" t="s">
        <v>137</v>
      </c>
      <c r="D59" s="63"/>
      <c r="E59" s="63"/>
      <c r="F59" s="64">
        <v>0.3</v>
      </c>
      <c r="G59" s="63"/>
      <c r="H59" s="63"/>
    </row>
    <row r="60" s="57" customFormat="1" spans="1:8">
      <c r="A60" s="63">
        <v>9</v>
      </c>
      <c r="B60" s="63" t="s">
        <v>141</v>
      </c>
      <c r="C60" s="63" t="s">
        <v>137</v>
      </c>
      <c r="D60" s="63"/>
      <c r="E60" s="63"/>
      <c r="F60" s="64">
        <v>0.5</v>
      </c>
      <c r="G60" s="63"/>
      <c r="H60" s="63"/>
    </row>
    <row r="61" s="57" customFormat="1" spans="1:8">
      <c r="A61" s="63">
        <v>10</v>
      </c>
      <c r="B61" s="63" t="s">
        <v>142</v>
      </c>
      <c r="C61" s="63" t="s">
        <v>137</v>
      </c>
      <c r="D61" s="63"/>
      <c r="E61" s="63"/>
      <c r="F61" s="64">
        <v>0.3</v>
      </c>
      <c r="G61" s="63"/>
      <c r="H61" s="63"/>
    </row>
    <row r="62" s="57" customFormat="1" spans="1:8">
      <c r="A62" s="63">
        <v>11</v>
      </c>
      <c r="B62" s="63" t="s">
        <v>143</v>
      </c>
      <c r="C62" s="63" t="s">
        <v>137</v>
      </c>
      <c r="D62" s="63"/>
      <c r="E62" s="63"/>
      <c r="F62" s="64">
        <v>0.5</v>
      </c>
      <c r="G62" s="63"/>
      <c r="H62" s="63"/>
    </row>
    <row r="63" s="57" customFormat="1" spans="1:8">
      <c r="A63" s="63">
        <v>12</v>
      </c>
      <c r="B63" s="63" t="s">
        <v>144</v>
      </c>
      <c r="C63" s="63" t="s">
        <v>137</v>
      </c>
      <c r="D63" s="63"/>
      <c r="E63" s="63"/>
      <c r="F63" s="64">
        <f>SUM(F58:F62)*0.09</f>
        <v>8.4717</v>
      </c>
      <c r="G63" s="63"/>
      <c r="H63" s="63"/>
    </row>
    <row r="64" s="57" customFormat="1" ht="24" spans="1:8">
      <c r="A64" s="63">
        <v>13</v>
      </c>
      <c r="B64" s="63" t="s">
        <v>145</v>
      </c>
      <c r="C64" s="63" t="s">
        <v>146</v>
      </c>
      <c r="D64" s="63"/>
      <c r="E64" s="63"/>
      <c r="F64" s="64">
        <f>F63+F58</f>
        <v>101.0017</v>
      </c>
      <c r="G64" s="63"/>
      <c r="H64" s="32"/>
    </row>
    <row r="65" s="57" customFormat="1" spans="1:8">
      <c r="A65" s="37" t="s">
        <v>147</v>
      </c>
      <c r="B65" s="37"/>
      <c r="C65" s="37"/>
      <c r="D65" s="37"/>
      <c r="E65" s="37"/>
      <c r="F65" s="67"/>
      <c r="G65" s="37"/>
      <c r="H65" s="37"/>
    </row>
    <row r="66" s="57" customFormat="1" ht="18.75" spans="1:8">
      <c r="A66" s="61" t="s">
        <v>154</v>
      </c>
      <c r="B66" s="61"/>
      <c r="C66" s="61"/>
      <c r="D66" s="61"/>
      <c r="E66" s="61"/>
      <c r="F66" s="62"/>
      <c r="G66" s="61"/>
      <c r="H66" s="61"/>
    </row>
    <row r="67" s="57" customFormat="1" ht="24" spans="1:8">
      <c r="A67" s="63" t="s">
        <v>1</v>
      </c>
      <c r="B67" s="63" t="s">
        <v>47</v>
      </c>
      <c r="C67" s="63" t="s">
        <v>83</v>
      </c>
      <c r="D67" s="63" t="s">
        <v>124</v>
      </c>
      <c r="E67" s="63" t="s">
        <v>125</v>
      </c>
      <c r="F67" s="64" t="s">
        <v>126</v>
      </c>
      <c r="G67" s="63" t="s">
        <v>6</v>
      </c>
      <c r="H67" s="63" t="s">
        <v>127</v>
      </c>
    </row>
    <row r="68" s="57" customFormat="1" ht="36" spans="1:8">
      <c r="A68" s="63">
        <v>1</v>
      </c>
      <c r="B68" s="63" t="s">
        <v>155</v>
      </c>
      <c r="C68" s="63" t="s">
        <v>129</v>
      </c>
      <c r="D68" s="63">
        <v>320</v>
      </c>
      <c r="E68" s="63">
        <v>0.105</v>
      </c>
      <c r="F68" s="64">
        <f t="shared" ref="F68:F72" si="4">E68*D68</f>
        <v>33.6</v>
      </c>
      <c r="G68" s="63"/>
      <c r="H68" s="63"/>
    </row>
    <row r="69" s="57" customFormat="1" ht="24" spans="1:8">
      <c r="A69" s="63">
        <v>2</v>
      </c>
      <c r="B69" s="63" t="s">
        <v>130</v>
      </c>
      <c r="C69" s="63" t="s">
        <v>131</v>
      </c>
      <c r="D69" s="63">
        <v>550</v>
      </c>
      <c r="E69" s="63">
        <v>0.01</v>
      </c>
      <c r="F69" s="64">
        <f t="shared" si="4"/>
        <v>5.5</v>
      </c>
      <c r="G69" s="63"/>
      <c r="H69" s="63"/>
    </row>
    <row r="70" s="57" customFormat="1" ht="24" spans="1:8">
      <c r="A70" s="63">
        <v>3</v>
      </c>
      <c r="B70" s="63" t="s">
        <v>133</v>
      </c>
      <c r="C70" s="63" t="s">
        <v>131</v>
      </c>
      <c r="D70" s="63">
        <v>2</v>
      </c>
      <c r="E70" s="63">
        <v>1.2</v>
      </c>
      <c r="F70" s="64">
        <f t="shared" si="4"/>
        <v>2.4</v>
      </c>
      <c r="G70" s="63"/>
      <c r="H70" s="63"/>
    </row>
    <row r="71" s="57" customFormat="1" spans="1:8">
      <c r="A71" s="63">
        <v>4</v>
      </c>
      <c r="B71" s="63" t="s">
        <v>134</v>
      </c>
      <c r="C71" s="63" t="s">
        <v>135</v>
      </c>
      <c r="D71" s="63">
        <v>0.2</v>
      </c>
      <c r="E71" s="63">
        <v>10</v>
      </c>
      <c r="F71" s="64">
        <f t="shared" si="4"/>
        <v>2</v>
      </c>
      <c r="H71" s="63"/>
    </row>
    <row r="72" s="57" customFormat="1" spans="1:8">
      <c r="A72" s="63">
        <v>5</v>
      </c>
      <c r="B72" s="63" t="s">
        <v>136</v>
      </c>
      <c r="C72" s="63" t="s">
        <v>137</v>
      </c>
      <c r="D72" s="63">
        <v>85</v>
      </c>
      <c r="E72" s="63">
        <v>1</v>
      </c>
      <c r="F72" s="64">
        <f t="shared" si="4"/>
        <v>85</v>
      </c>
      <c r="G72" s="63"/>
      <c r="H72" s="63"/>
    </row>
    <row r="73" s="57" customFormat="1" spans="1:8">
      <c r="A73" s="63">
        <v>6</v>
      </c>
      <c r="B73" s="63" t="s">
        <v>138</v>
      </c>
      <c r="C73" s="63" t="s">
        <v>137</v>
      </c>
      <c r="D73" s="63"/>
      <c r="E73" s="63"/>
      <c r="F73" s="64">
        <v>0.2</v>
      </c>
      <c r="G73" s="63"/>
      <c r="H73" s="63"/>
    </row>
    <row r="74" s="57" customFormat="1" spans="1:8">
      <c r="A74" s="63">
        <v>7</v>
      </c>
      <c r="B74" s="65" t="s">
        <v>139</v>
      </c>
      <c r="C74" s="65" t="s">
        <v>137</v>
      </c>
      <c r="D74" s="65"/>
      <c r="E74" s="65"/>
      <c r="F74" s="66">
        <f>SUM(F68:F73)</f>
        <v>128.7</v>
      </c>
      <c r="G74" s="65"/>
      <c r="H74" s="65"/>
    </row>
    <row r="75" s="57" customFormat="1" spans="1:8">
      <c r="A75" s="63">
        <v>8</v>
      </c>
      <c r="B75" s="63" t="s">
        <v>140</v>
      </c>
      <c r="C75" s="63" t="s">
        <v>137</v>
      </c>
      <c r="D75" s="63"/>
      <c r="E75" s="63"/>
      <c r="F75" s="64">
        <v>0.3</v>
      </c>
      <c r="G75" s="63"/>
      <c r="H75" s="63"/>
    </row>
    <row r="76" s="57" customFormat="1" spans="1:8">
      <c r="A76" s="63">
        <v>9</v>
      </c>
      <c r="B76" s="63" t="s">
        <v>141</v>
      </c>
      <c r="C76" s="63" t="s">
        <v>137</v>
      </c>
      <c r="D76" s="63"/>
      <c r="E76" s="63"/>
      <c r="F76" s="64">
        <v>0.5</v>
      </c>
      <c r="G76" s="63"/>
      <c r="H76" s="63"/>
    </row>
    <row r="77" s="57" customFormat="1" spans="1:8">
      <c r="A77" s="63">
        <v>10</v>
      </c>
      <c r="B77" s="63" t="s">
        <v>142</v>
      </c>
      <c r="C77" s="63" t="s">
        <v>137</v>
      </c>
      <c r="D77" s="63"/>
      <c r="E77" s="63"/>
      <c r="F77" s="64">
        <v>0.3</v>
      </c>
      <c r="G77" s="63"/>
      <c r="H77" s="63"/>
    </row>
    <row r="78" s="57" customFormat="1" spans="1:8">
      <c r="A78" s="63">
        <v>11</v>
      </c>
      <c r="B78" s="63" t="s">
        <v>143</v>
      </c>
      <c r="C78" s="63" t="s">
        <v>137</v>
      </c>
      <c r="D78" s="63"/>
      <c r="E78" s="63"/>
      <c r="F78" s="64">
        <v>0.5</v>
      </c>
      <c r="G78" s="63"/>
      <c r="H78" s="63"/>
    </row>
    <row r="79" s="57" customFormat="1" spans="1:8">
      <c r="A79" s="63">
        <v>12</v>
      </c>
      <c r="B79" s="63" t="s">
        <v>144</v>
      </c>
      <c r="C79" s="63" t="s">
        <v>137</v>
      </c>
      <c r="D79" s="63"/>
      <c r="E79" s="63"/>
      <c r="F79" s="64">
        <f>SUM(F74:F78)*0.09</f>
        <v>11.727</v>
      </c>
      <c r="G79" s="63"/>
      <c r="H79" s="63"/>
    </row>
    <row r="80" s="57" customFormat="1" ht="24" spans="1:8">
      <c r="A80" s="63">
        <v>13</v>
      </c>
      <c r="B80" s="63" t="s">
        <v>145</v>
      </c>
      <c r="C80" s="63" t="s">
        <v>146</v>
      </c>
      <c r="D80" s="63"/>
      <c r="E80" s="63"/>
      <c r="F80" s="64">
        <f>F79+F74</f>
        <v>140.427</v>
      </c>
      <c r="G80" s="63"/>
      <c r="H80" s="32"/>
    </row>
    <row r="81" s="57" customFormat="1" spans="1:8">
      <c r="A81" s="37" t="s">
        <v>147</v>
      </c>
      <c r="B81" s="37"/>
      <c r="C81" s="37"/>
      <c r="D81" s="37"/>
      <c r="E81" s="37"/>
      <c r="F81" s="67"/>
      <c r="G81" s="37"/>
      <c r="H81" s="37"/>
    </row>
    <row r="82" s="57" customFormat="1" ht="18.75" spans="1:8">
      <c r="A82" s="61" t="s">
        <v>156</v>
      </c>
      <c r="B82" s="61"/>
      <c r="C82" s="61"/>
      <c r="D82" s="61"/>
      <c r="E82" s="61"/>
      <c r="F82" s="62"/>
      <c r="G82" s="61"/>
      <c r="H82" s="61"/>
    </row>
    <row r="83" s="57" customFormat="1" ht="24" spans="1:8">
      <c r="A83" s="63" t="s">
        <v>1</v>
      </c>
      <c r="B83" s="63" t="s">
        <v>47</v>
      </c>
      <c r="C83" s="63" t="s">
        <v>83</v>
      </c>
      <c r="D83" s="63" t="s">
        <v>124</v>
      </c>
      <c r="E83" s="63" t="s">
        <v>125</v>
      </c>
      <c r="F83" s="64" t="s">
        <v>126</v>
      </c>
      <c r="G83" s="63" t="s">
        <v>6</v>
      </c>
      <c r="H83" s="63" t="s">
        <v>127</v>
      </c>
    </row>
    <row r="84" s="57" customFormat="1" ht="24" spans="1:8">
      <c r="A84" s="63">
        <v>1</v>
      </c>
      <c r="B84" s="63" t="s">
        <v>157</v>
      </c>
      <c r="C84" s="63" t="s">
        <v>129</v>
      </c>
      <c r="D84" s="63">
        <v>320</v>
      </c>
      <c r="E84" s="63">
        <v>0.27</v>
      </c>
      <c r="F84" s="64">
        <f t="shared" ref="F84:F88" si="5">E84*D84</f>
        <v>86.4</v>
      </c>
      <c r="G84" s="63"/>
      <c r="H84" s="63"/>
    </row>
    <row r="85" s="57" customFormat="1" ht="24" spans="1:8">
      <c r="A85" s="63">
        <v>2</v>
      </c>
      <c r="B85" s="63" t="s">
        <v>130</v>
      </c>
      <c r="C85" s="63" t="s">
        <v>131</v>
      </c>
      <c r="D85" s="63">
        <v>550</v>
      </c>
      <c r="E85" s="63">
        <v>0.01</v>
      </c>
      <c r="F85" s="64">
        <f t="shared" si="5"/>
        <v>5.5</v>
      </c>
      <c r="G85" s="63"/>
      <c r="H85" s="63"/>
    </row>
    <row r="86" s="57" customFormat="1" ht="24" spans="1:8">
      <c r="A86" s="63">
        <v>3</v>
      </c>
      <c r="B86" s="63" t="s">
        <v>133</v>
      </c>
      <c r="C86" s="63" t="s">
        <v>131</v>
      </c>
      <c r="D86" s="63">
        <v>2</v>
      </c>
      <c r="E86" s="63">
        <v>1.2</v>
      </c>
      <c r="F86" s="64">
        <f t="shared" si="5"/>
        <v>2.4</v>
      </c>
      <c r="G86" s="63"/>
      <c r="H86" s="63"/>
    </row>
    <row r="87" s="57" customFormat="1" spans="1:8">
      <c r="A87" s="63">
        <v>4</v>
      </c>
      <c r="B87" s="63" t="s">
        <v>134</v>
      </c>
      <c r="C87" s="63" t="s">
        <v>135</v>
      </c>
      <c r="D87" s="63">
        <v>0.6</v>
      </c>
      <c r="E87" s="63">
        <v>12</v>
      </c>
      <c r="F87" s="64">
        <f t="shared" si="5"/>
        <v>7.2</v>
      </c>
      <c r="H87" s="63"/>
    </row>
    <row r="88" s="57" customFormat="1" spans="1:8">
      <c r="A88" s="63">
        <v>5</v>
      </c>
      <c r="B88" s="63" t="s">
        <v>136</v>
      </c>
      <c r="C88" s="63" t="s">
        <v>137</v>
      </c>
      <c r="D88" s="63">
        <v>85</v>
      </c>
      <c r="E88" s="63">
        <v>1</v>
      </c>
      <c r="F88" s="64">
        <f t="shared" si="5"/>
        <v>85</v>
      </c>
      <c r="G88" s="63"/>
      <c r="H88" s="63"/>
    </row>
    <row r="89" s="57" customFormat="1" spans="1:8">
      <c r="A89" s="63">
        <v>6</v>
      </c>
      <c r="B89" s="63" t="s">
        <v>138</v>
      </c>
      <c r="C89" s="63" t="s">
        <v>137</v>
      </c>
      <c r="D89" s="63"/>
      <c r="E89" s="63"/>
      <c r="F89" s="64">
        <v>0.2</v>
      </c>
      <c r="G89" s="63"/>
      <c r="H89" s="63"/>
    </row>
    <row r="90" s="57" customFormat="1" spans="1:8">
      <c r="A90" s="63">
        <v>7</v>
      </c>
      <c r="B90" s="65" t="s">
        <v>139</v>
      </c>
      <c r="C90" s="65" t="s">
        <v>137</v>
      </c>
      <c r="D90" s="65"/>
      <c r="E90" s="65"/>
      <c r="F90" s="66">
        <f>SUM(F84:F89)</f>
        <v>186.7</v>
      </c>
      <c r="G90" s="65"/>
      <c r="H90" s="65"/>
    </row>
    <row r="91" s="57" customFormat="1" spans="1:8">
      <c r="A91" s="63">
        <v>8</v>
      </c>
      <c r="B91" s="63" t="s">
        <v>140</v>
      </c>
      <c r="C91" s="63" t="s">
        <v>137</v>
      </c>
      <c r="D91" s="63"/>
      <c r="E91" s="63"/>
      <c r="F91" s="64">
        <v>0.2</v>
      </c>
      <c r="G91" s="63"/>
      <c r="H91" s="63"/>
    </row>
    <row r="92" s="57" customFormat="1" spans="1:8">
      <c r="A92" s="63">
        <v>9</v>
      </c>
      <c r="B92" s="63" t="s">
        <v>141</v>
      </c>
      <c r="C92" s="63" t="s">
        <v>137</v>
      </c>
      <c r="D92" s="63"/>
      <c r="E92" s="63"/>
      <c r="F92" s="64">
        <v>0.5</v>
      </c>
      <c r="G92" s="63"/>
      <c r="H92" s="63"/>
    </row>
    <row r="93" s="57" customFormat="1" spans="1:8">
      <c r="A93" s="63">
        <v>10</v>
      </c>
      <c r="B93" s="63" t="s">
        <v>142</v>
      </c>
      <c r="C93" s="63" t="s">
        <v>137</v>
      </c>
      <c r="D93" s="63"/>
      <c r="E93" s="63"/>
      <c r="F93" s="64">
        <v>0.3</v>
      </c>
      <c r="G93" s="63"/>
      <c r="H93" s="63"/>
    </row>
    <row r="94" s="57" customFormat="1" spans="1:8">
      <c r="A94" s="63">
        <v>11</v>
      </c>
      <c r="B94" s="63" t="s">
        <v>143</v>
      </c>
      <c r="C94" s="63" t="s">
        <v>137</v>
      </c>
      <c r="D94" s="63"/>
      <c r="E94" s="63"/>
      <c r="F94" s="64">
        <v>0.5</v>
      </c>
      <c r="G94" s="63"/>
      <c r="H94" s="63"/>
    </row>
    <row r="95" s="57" customFormat="1" spans="1:8">
      <c r="A95" s="63">
        <v>12</v>
      </c>
      <c r="B95" s="63" t="s">
        <v>144</v>
      </c>
      <c r="C95" s="63" t="s">
        <v>137</v>
      </c>
      <c r="D95" s="63"/>
      <c r="E95" s="63"/>
      <c r="F95" s="64">
        <f>SUM(F90:F94)*0.09</f>
        <v>16.938</v>
      </c>
      <c r="G95" s="63"/>
      <c r="H95" s="63"/>
    </row>
    <row r="96" s="57" customFormat="1" ht="24" spans="1:8">
      <c r="A96" s="63">
        <v>13</v>
      </c>
      <c r="B96" s="63" t="s">
        <v>145</v>
      </c>
      <c r="C96" s="63" t="s">
        <v>146</v>
      </c>
      <c r="D96" s="63"/>
      <c r="E96" s="63"/>
      <c r="F96" s="64">
        <f>F95+F90</f>
        <v>203.638</v>
      </c>
      <c r="G96" s="63"/>
      <c r="H96" s="32"/>
    </row>
    <row r="97" s="57" customFormat="1" spans="1:8">
      <c r="A97" s="37" t="s">
        <v>147</v>
      </c>
      <c r="B97" s="37"/>
      <c r="C97" s="37"/>
      <c r="D97" s="37"/>
      <c r="E97" s="37"/>
      <c r="F97" s="67"/>
      <c r="G97" s="37"/>
      <c r="H97" s="37"/>
    </row>
    <row r="98" s="57" customFormat="1" ht="18.75" spans="1:8">
      <c r="A98" s="61" t="s">
        <v>158</v>
      </c>
      <c r="B98" s="61"/>
      <c r="C98" s="61"/>
      <c r="D98" s="61"/>
      <c r="E98" s="61"/>
      <c r="F98" s="62"/>
      <c r="G98" s="61"/>
      <c r="H98" s="61"/>
    </row>
    <row r="99" s="57" customFormat="1" ht="24" spans="1:8">
      <c r="A99" s="63" t="s">
        <v>1</v>
      </c>
      <c r="B99" s="63" t="s">
        <v>47</v>
      </c>
      <c r="C99" s="63" t="s">
        <v>83</v>
      </c>
      <c r="D99" s="63" t="s">
        <v>124</v>
      </c>
      <c r="E99" s="63" t="s">
        <v>125</v>
      </c>
      <c r="F99" s="64" t="s">
        <v>126</v>
      </c>
      <c r="G99" s="63" t="s">
        <v>6</v>
      </c>
      <c r="H99" s="63" t="s">
        <v>127</v>
      </c>
    </row>
    <row r="100" s="57" customFormat="1" ht="24" spans="1:8">
      <c r="A100" s="63">
        <v>1</v>
      </c>
      <c r="B100" s="63" t="s">
        <v>159</v>
      </c>
      <c r="C100" s="63" t="s">
        <v>129</v>
      </c>
      <c r="D100" s="63">
        <v>320</v>
      </c>
      <c r="E100" s="63">
        <v>0.32</v>
      </c>
      <c r="F100" s="64">
        <f t="shared" ref="F100:F104" si="6">E100*D100</f>
        <v>102.4</v>
      </c>
      <c r="G100" s="63"/>
      <c r="H100" s="63"/>
    </row>
    <row r="101" s="57" customFormat="1" ht="24" spans="1:8">
      <c r="A101" s="63">
        <v>2</v>
      </c>
      <c r="B101" s="63" t="s">
        <v>130</v>
      </c>
      <c r="C101" s="63" t="s">
        <v>131</v>
      </c>
      <c r="D101" s="63">
        <v>550</v>
      </c>
      <c r="E101" s="63">
        <v>0.01</v>
      </c>
      <c r="F101" s="64">
        <f t="shared" si="6"/>
        <v>5.5</v>
      </c>
      <c r="G101" s="63"/>
      <c r="H101" s="63"/>
    </row>
    <row r="102" s="57" customFormat="1" ht="24" spans="1:8">
      <c r="A102" s="63">
        <v>3</v>
      </c>
      <c r="B102" s="63" t="s">
        <v>133</v>
      </c>
      <c r="C102" s="63" t="s">
        <v>131</v>
      </c>
      <c r="D102" s="63">
        <v>2</v>
      </c>
      <c r="E102" s="63">
        <v>1.2</v>
      </c>
      <c r="F102" s="64">
        <f t="shared" si="6"/>
        <v>2.4</v>
      </c>
      <c r="G102" s="63"/>
      <c r="H102" s="63"/>
    </row>
    <row r="103" s="57" customFormat="1" spans="1:8">
      <c r="A103" s="63">
        <v>4</v>
      </c>
      <c r="B103" s="63" t="s">
        <v>134</v>
      </c>
      <c r="C103" s="63" t="s">
        <v>135</v>
      </c>
      <c r="D103" s="63">
        <v>0.68</v>
      </c>
      <c r="E103" s="63">
        <v>12</v>
      </c>
      <c r="F103" s="64">
        <f t="shared" si="6"/>
        <v>8.16</v>
      </c>
      <c r="H103" s="63"/>
    </row>
    <row r="104" s="57" customFormat="1" spans="1:8">
      <c r="A104" s="63">
        <v>5</v>
      </c>
      <c r="B104" s="63" t="s">
        <v>136</v>
      </c>
      <c r="C104" s="63" t="s">
        <v>137</v>
      </c>
      <c r="D104" s="63">
        <v>85</v>
      </c>
      <c r="E104" s="63">
        <v>1</v>
      </c>
      <c r="F104" s="64">
        <f t="shared" si="6"/>
        <v>85</v>
      </c>
      <c r="G104" s="63"/>
      <c r="H104" s="63"/>
    </row>
    <row r="105" s="57" customFormat="1" spans="1:8">
      <c r="A105" s="63">
        <v>6</v>
      </c>
      <c r="B105" s="63" t="s">
        <v>138</v>
      </c>
      <c r="C105" s="63" t="s">
        <v>137</v>
      </c>
      <c r="D105" s="63"/>
      <c r="E105" s="63"/>
      <c r="F105" s="64">
        <v>0.2</v>
      </c>
      <c r="G105" s="63"/>
      <c r="H105" s="63"/>
    </row>
    <row r="106" s="57" customFormat="1" spans="1:8">
      <c r="A106" s="63">
        <v>7</v>
      </c>
      <c r="B106" s="65" t="s">
        <v>139</v>
      </c>
      <c r="C106" s="65" t="s">
        <v>137</v>
      </c>
      <c r="D106" s="65"/>
      <c r="E106" s="65"/>
      <c r="F106" s="66">
        <f>SUM(F100:F105)</f>
        <v>203.66</v>
      </c>
      <c r="G106" s="65"/>
      <c r="H106" s="65"/>
    </row>
    <row r="107" s="57" customFormat="1" spans="1:8">
      <c r="A107" s="63">
        <v>8</v>
      </c>
      <c r="B107" s="63" t="s">
        <v>140</v>
      </c>
      <c r="C107" s="63" t="s">
        <v>137</v>
      </c>
      <c r="D107" s="63"/>
      <c r="E107" s="63"/>
      <c r="F107" s="64">
        <v>0.2</v>
      </c>
      <c r="G107" s="63"/>
      <c r="H107" s="63"/>
    </row>
    <row r="108" s="57" customFormat="1" spans="1:8">
      <c r="A108" s="63">
        <v>9</v>
      </c>
      <c r="B108" s="63" t="s">
        <v>141</v>
      </c>
      <c r="C108" s="63" t="s">
        <v>137</v>
      </c>
      <c r="D108" s="63"/>
      <c r="E108" s="63"/>
      <c r="F108" s="64">
        <v>0.5</v>
      </c>
      <c r="G108" s="63"/>
      <c r="H108" s="63"/>
    </row>
    <row r="109" s="57" customFormat="1" spans="1:8">
      <c r="A109" s="63">
        <v>10</v>
      </c>
      <c r="B109" s="63" t="s">
        <v>142</v>
      </c>
      <c r="C109" s="63" t="s">
        <v>137</v>
      </c>
      <c r="D109" s="63"/>
      <c r="E109" s="63"/>
      <c r="F109" s="64">
        <v>0.3</v>
      </c>
      <c r="G109" s="63"/>
      <c r="H109" s="63"/>
    </row>
    <row r="110" s="57" customFormat="1" spans="1:8">
      <c r="A110" s="63">
        <v>11</v>
      </c>
      <c r="B110" s="63" t="s">
        <v>143</v>
      </c>
      <c r="C110" s="63" t="s">
        <v>137</v>
      </c>
      <c r="D110" s="63"/>
      <c r="E110" s="63"/>
      <c r="F110" s="64">
        <v>0.5</v>
      </c>
      <c r="G110" s="63"/>
      <c r="H110" s="63"/>
    </row>
    <row r="111" s="57" customFormat="1" spans="1:8">
      <c r="A111" s="63">
        <v>12</v>
      </c>
      <c r="B111" s="63" t="s">
        <v>144</v>
      </c>
      <c r="C111" s="63" t="s">
        <v>137</v>
      </c>
      <c r="D111" s="63"/>
      <c r="E111" s="63"/>
      <c r="F111" s="64">
        <f>SUM(F106:F110)*0.09</f>
        <v>18.4644</v>
      </c>
      <c r="G111" s="63"/>
      <c r="H111" s="63"/>
    </row>
    <row r="112" s="57" customFormat="1" ht="24" spans="1:8">
      <c r="A112" s="63">
        <v>13</v>
      </c>
      <c r="B112" s="63" t="s">
        <v>145</v>
      </c>
      <c r="C112" s="63" t="s">
        <v>146</v>
      </c>
      <c r="D112" s="63"/>
      <c r="E112" s="63"/>
      <c r="F112" s="64">
        <f>F111+F106</f>
        <v>222.1244</v>
      </c>
      <c r="G112" s="63"/>
      <c r="H112" s="32"/>
    </row>
    <row r="113" s="57" customFormat="1" spans="1:8">
      <c r="A113" s="37" t="s">
        <v>147</v>
      </c>
      <c r="B113" s="37"/>
      <c r="C113" s="37"/>
      <c r="D113" s="37"/>
      <c r="E113" s="37"/>
      <c r="F113" s="67"/>
      <c r="G113" s="37"/>
      <c r="H113" s="37"/>
    </row>
    <row r="114" s="57" customFormat="1" ht="18.75" spans="1:8">
      <c r="A114" s="61" t="s">
        <v>160</v>
      </c>
      <c r="B114" s="61"/>
      <c r="C114" s="61"/>
      <c r="D114" s="61"/>
      <c r="E114" s="61"/>
      <c r="F114" s="62"/>
      <c r="G114" s="61"/>
      <c r="H114" s="61"/>
    </row>
    <row r="115" s="57" customFormat="1" ht="24" spans="1:7">
      <c r="A115" s="63" t="s">
        <v>1</v>
      </c>
      <c r="B115" s="63" t="s">
        <v>47</v>
      </c>
      <c r="C115" s="63" t="s">
        <v>83</v>
      </c>
      <c r="D115" s="63" t="s">
        <v>124</v>
      </c>
      <c r="E115" s="63" t="s">
        <v>125</v>
      </c>
      <c r="F115" s="64" t="s">
        <v>126</v>
      </c>
      <c r="G115" s="63" t="s">
        <v>127</v>
      </c>
    </row>
    <row r="116" s="57" customFormat="1" ht="24" spans="1:7">
      <c r="A116" s="63">
        <v>1</v>
      </c>
      <c r="B116" s="63" t="s">
        <v>161</v>
      </c>
      <c r="C116" s="63" t="s">
        <v>162</v>
      </c>
      <c r="D116" s="63">
        <v>6</v>
      </c>
      <c r="E116" s="63">
        <v>1.5</v>
      </c>
      <c r="F116" s="64">
        <f t="shared" ref="F116:F118" si="7">E116*D116</f>
        <v>9</v>
      </c>
      <c r="G116" s="63"/>
    </row>
    <row r="117" s="57" customFormat="1" spans="1:7">
      <c r="A117" s="63">
        <v>2</v>
      </c>
      <c r="B117" s="63" t="s">
        <v>163</v>
      </c>
      <c r="C117" s="63" t="s">
        <v>135</v>
      </c>
      <c r="D117" s="63">
        <v>2</v>
      </c>
      <c r="E117" s="63">
        <v>1</v>
      </c>
      <c r="F117" s="64">
        <f t="shared" si="7"/>
        <v>2</v>
      </c>
      <c r="G117" s="63"/>
    </row>
    <row r="118" s="57" customFormat="1" spans="1:7">
      <c r="A118" s="63">
        <v>3</v>
      </c>
      <c r="B118" s="63" t="s">
        <v>136</v>
      </c>
      <c r="C118" s="63" t="s">
        <v>164</v>
      </c>
      <c r="D118" s="63">
        <v>10</v>
      </c>
      <c r="E118" s="63">
        <v>1</v>
      </c>
      <c r="F118" s="64">
        <f t="shared" si="7"/>
        <v>10</v>
      </c>
      <c r="G118" s="63"/>
    </row>
    <row r="119" s="57" customFormat="1" spans="1:7">
      <c r="A119" s="63">
        <v>4</v>
      </c>
      <c r="B119" s="63" t="s">
        <v>138</v>
      </c>
      <c r="C119" s="63" t="s">
        <v>164</v>
      </c>
      <c r="D119" s="63"/>
      <c r="E119" s="63"/>
      <c r="F119" s="64">
        <v>0.1</v>
      </c>
      <c r="G119" s="63"/>
    </row>
    <row r="120" s="57" customFormat="1" spans="1:7">
      <c r="A120" s="63">
        <v>5</v>
      </c>
      <c r="B120" s="65" t="s">
        <v>139</v>
      </c>
      <c r="C120" s="63" t="s">
        <v>164</v>
      </c>
      <c r="D120" s="65"/>
      <c r="E120" s="65"/>
      <c r="F120" s="66">
        <f>SUM(F116:F119)</f>
        <v>21.1</v>
      </c>
      <c r="G120" s="65"/>
    </row>
    <row r="121" s="57" customFormat="1" spans="1:7">
      <c r="A121" s="63">
        <v>6</v>
      </c>
      <c r="B121" s="63" t="s">
        <v>140</v>
      </c>
      <c r="C121" s="63" t="s">
        <v>164</v>
      </c>
      <c r="D121" s="63"/>
      <c r="E121" s="63"/>
      <c r="F121" s="64">
        <v>0.1</v>
      </c>
      <c r="G121" s="63"/>
    </row>
    <row r="122" s="57" customFormat="1" spans="1:7">
      <c r="A122" s="63">
        <v>7</v>
      </c>
      <c r="B122" s="63" t="s">
        <v>141</v>
      </c>
      <c r="C122" s="63" t="s">
        <v>164</v>
      </c>
      <c r="D122" s="63"/>
      <c r="E122" s="63"/>
      <c r="F122" s="64">
        <v>0.5</v>
      </c>
      <c r="G122" s="63"/>
    </row>
    <row r="123" s="57" customFormat="1" spans="1:7">
      <c r="A123" s="63">
        <v>8</v>
      </c>
      <c r="B123" s="63" t="s">
        <v>142</v>
      </c>
      <c r="C123" s="63" t="s">
        <v>164</v>
      </c>
      <c r="D123" s="63"/>
      <c r="E123" s="63"/>
      <c r="F123" s="64">
        <v>0.1</v>
      </c>
      <c r="G123" s="63"/>
    </row>
    <row r="124" s="57" customFormat="1" spans="1:7">
      <c r="A124" s="63">
        <v>9</v>
      </c>
      <c r="B124" s="63" t="s">
        <v>143</v>
      </c>
      <c r="C124" s="63" t="s">
        <v>164</v>
      </c>
      <c r="D124" s="63"/>
      <c r="E124" s="63"/>
      <c r="F124" s="64">
        <v>0.5</v>
      </c>
      <c r="G124" s="63"/>
    </row>
    <row r="125" s="57" customFormat="1" spans="1:7">
      <c r="A125" s="63">
        <v>10</v>
      </c>
      <c r="B125" s="63" t="s">
        <v>144</v>
      </c>
      <c r="C125" s="63" t="s">
        <v>164</v>
      </c>
      <c r="D125" s="63"/>
      <c r="E125" s="63"/>
      <c r="F125" s="64">
        <f>SUM(F120:F124)*0.09</f>
        <v>2.007</v>
      </c>
      <c r="G125" s="63"/>
    </row>
    <row r="126" s="57" customFormat="1" ht="24" spans="1:7">
      <c r="A126" s="63">
        <v>11</v>
      </c>
      <c r="B126" s="63" t="s">
        <v>145</v>
      </c>
      <c r="C126" s="63" t="s">
        <v>164</v>
      </c>
      <c r="D126" s="63"/>
      <c r="E126" s="63"/>
      <c r="F126" s="64">
        <f>F125+F120</f>
        <v>23.107</v>
      </c>
      <c r="G126" s="32"/>
    </row>
    <row r="127" s="57" customFormat="1" spans="1:8">
      <c r="A127" s="37" t="s">
        <v>147</v>
      </c>
      <c r="B127" s="37"/>
      <c r="C127" s="37"/>
      <c r="D127" s="37"/>
      <c r="E127" s="37"/>
      <c r="F127" s="67"/>
      <c r="G127" s="37"/>
      <c r="H127" s="37"/>
    </row>
    <row r="128" spans="1:8">
      <c r="A128" s="58" t="s">
        <v>165</v>
      </c>
      <c r="B128" s="58"/>
      <c r="C128" s="58"/>
      <c r="D128" s="58"/>
      <c r="E128" s="58"/>
      <c r="F128" s="58"/>
      <c r="G128" s="58"/>
      <c r="H128" s="58"/>
    </row>
    <row r="129" s="57" customFormat="1" ht="24" spans="1:8">
      <c r="A129" s="63" t="s">
        <v>1</v>
      </c>
      <c r="B129" s="63" t="s">
        <v>47</v>
      </c>
      <c r="C129" s="63" t="s">
        <v>83</v>
      </c>
      <c r="D129" s="63" t="s">
        <v>124</v>
      </c>
      <c r="E129" s="63" t="s">
        <v>125</v>
      </c>
      <c r="F129" s="64" t="s">
        <v>126</v>
      </c>
      <c r="G129" s="63" t="s">
        <v>6</v>
      </c>
      <c r="H129" s="63" t="s">
        <v>127</v>
      </c>
    </row>
    <row r="130" s="57" customFormat="1" ht="24" spans="1:8">
      <c r="A130" s="63">
        <v>1</v>
      </c>
      <c r="B130" s="63" t="s">
        <v>166</v>
      </c>
      <c r="C130" s="63" t="s">
        <v>162</v>
      </c>
      <c r="D130" s="63">
        <v>1.2</v>
      </c>
      <c r="E130" s="63">
        <v>2</v>
      </c>
      <c r="F130" s="64">
        <f t="shared" ref="F130:F134" si="8">E130*D130</f>
        <v>2.4</v>
      </c>
      <c r="G130" s="63" t="s">
        <v>167</v>
      </c>
      <c r="H130" s="63" t="s">
        <v>168</v>
      </c>
    </row>
    <row r="131" s="57" customFormat="1" ht="24" spans="1:8">
      <c r="A131" s="63"/>
      <c r="B131" s="63"/>
      <c r="C131" s="63"/>
      <c r="D131" s="63"/>
      <c r="E131" s="63"/>
      <c r="F131" s="64"/>
      <c r="G131" s="63" t="s">
        <v>169</v>
      </c>
      <c r="H131" s="63"/>
    </row>
    <row r="132" s="57" customFormat="1" ht="24" spans="1:8">
      <c r="A132" s="63">
        <v>2</v>
      </c>
      <c r="B132" s="63" t="s">
        <v>170</v>
      </c>
      <c r="C132" s="63" t="s">
        <v>162</v>
      </c>
      <c r="D132" s="63">
        <v>12</v>
      </c>
      <c r="E132" s="63">
        <v>0.2</v>
      </c>
      <c r="F132" s="64">
        <f t="shared" si="8"/>
        <v>2.4</v>
      </c>
      <c r="G132" s="63" t="s">
        <v>171</v>
      </c>
      <c r="H132" s="63" t="s">
        <v>172</v>
      </c>
    </row>
    <row r="133" s="57" customFormat="1" ht="24" spans="1:8">
      <c r="A133" s="63"/>
      <c r="B133" s="63"/>
      <c r="C133" s="63"/>
      <c r="D133" s="63"/>
      <c r="E133" s="63"/>
      <c r="F133" s="64"/>
      <c r="G133" s="63" t="s">
        <v>173</v>
      </c>
      <c r="H133" s="63"/>
    </row>
    <row r="134" s="57" customFormat="1" ht="24" spans="1:8">
      <c r="A134" s="63">
        <v>3</v>
      </c>
      <c r="B134" s="68" t="s">
        <v>174</v>
      </c>
      <c r="C134" s="68" t="s">
        <v>162</v>
      </c>
      <c r="D134" s="68">
        <v>3.5</v>
      </c>
      <c r="E134" s="68">
        <v>3</v>
      </c>
      <c r="F134" s="64">
        <f t="shared" si="8"/>
        <v>10.5</v>
      </c>
      <c r="G134" s="63" t="s">
        <v>175</v>
      </c>
      <c r="H134" s="68" t="s">
        <v>176</v>
      </c>
    </row>
    <row r="135" s="57" customFormat="1" ht="24" spans="1:8">
      <c r="A135" s="63"/>
      <c r="B135" s="69"/>
      <c r="C135" s="69"/>
      <c r="D135" s="69"/>
      <c r="E135" s="69"/>
      <c r="F135" s="64"/>
      <c r="G135" s="63" t="s">
        <v>177</v>
      </c>
      <c r="H135" s="69"/>
    </row>
    <row r="136" s="57" customFormat="1" ht="24" spans="1:8">
      <c r="A136" s="63">
        <v>4</v>
      </c>
      <c r="B136" s="63" t="s">
        <v>178</v>
      </c>
      <c r="C136" s="63" t="s">
        <v>162</v>
      </c>
      <c r="D136" s="63">
        <v>19</v>
      </c>
      <c r="E136" s="63">
        <v>0.4</v>
      </c>
      <c r="F136" s="64">
        <f>E136*D136</f>
        <v>7.6</v>
      </c>
      <c r="G136" s="63" t="s">
        <v>179</v>
      </c>
      <c r="H136" s="63" t="s">
        <v>172</v>
      </c>
    </row>
    <row r="137" s="57" customFormat="1" ht="24" spans="1:8">
      <c r="A137" s="63"/>
      <c r="B137" s="63"/>
      <c r="C137" s="63"/>
      <c r="D137" s="63"/>
      <c r="E137" s="63"/>
      <c r="F137" s="64"/>
      <c r="G137" s="63" t="s">
        <v>180</v>
      </c>
      <c r="H137" s="63"/>
    </row>
    <row r="138" s="57" customFormat="1" ht="24" spans="1:8">
      <c r="A138" s="63">
        <v>5</v>
      </c>
      <c r="B138" s="63" t="s">
        <v>181</v>
      </c>
      <c r="C138" s="63" t="s">
        <v>162</v>
      </c>
      <c r="D138" s="63">
        <v>16</v>
      </c>
      <c r="E138" s="63">
        <v>0.085</v>
      </c>
      <c r="F138" s="64">
        <f>E138*D138</f>
        <v>1.36</v>
      </c>
      <c r="G138" s="63" t="s">
        <v>182</v>
      </c>
      <c r="H138" s="63" t="s">
        <v>172</v>
      </c>
    </row>
    <row r="139" s="57" customFormat="1" ht="24" spans="1:8">
      <c r="A139" s="63"/>
      <c r="B139" s="63"/>
      <c r="C139" s="63"/>
      <c r="D139" s="63"/>
      <c r="E139" s="63"/>
      <c r="F139" s="64"/>
      <c r="G139" s="63" t="s">
        <v>183</v>
      </c>
      <c r="H139" s="63"/>
    </row>
    <row r="140" s="57" customFormat="1" spans="1:8">
      <c r="A140" s="63">
        <v>6</v>
      </c>
      <c r="B140" s="63" t="s">
        <v>163</v>
      </c>
      <c r="C140" s="63" t="s">
        <v>135</v>
      </c>
      <c r="D140" s="63"/>
      <c r="E140" s="63"/>
      <c r="F140" s="64">
        <v>1</v>
      </c>
      <c r="G140" s="63"/>
      <c r="H140" s="63"/>
    </row>
    <row r="141" s="57" customFormat="1" spans="1:8">
      <c r="A141" s="63">
        <v>7</v>
      </c>
      <c r="B141" s="63" t="s">
        <v>136</v>
      </c>
      <c r="C141" s="63" t="s">
        <v>137</v>
      </c>
      <c r="D141" s="63"/>
      <c r="E141" s="63"/>
      <c r="F141" s="64">
        <v>32.5</v>
      </c>
      <c r="G141" s="63"/>
      <c r="H141" s="63"/>
    </row>
    <row r="142" s="57" customFormat="1" spans="1:8">
      <c r="A142" s="63">
        <v>8</v>
      </c>
      <c r="B142" s="63" t="s">
        <v>138</v>
      </c>
      <c r="C142" s="63" t="s">
        <v>137</v>
      </c>
      <c r="D142" s="63"/>
      <c r="E142" s="63"/>
      <c r="F142" s="64">
        <v>0.8</v>
      </c>
      <c r="G142" s="63"/>
      <c r="H142" s="63"/>
    </row>
    <row r="143" s="57" customFormat="1" spans="1:8">
      <c r="A143" s="63">
        <v>9</v>
      </c>
      <c r="B143" s="65" t="s">
        <v>139</v>
      </c>
      <c r="C143" s="65" t="s">
        <v>137</v>
      </c>
      <c r="D143" s="65"/>
      <c r="E143" s="65"/>
      <c r="F143" s="66">
        <f>SUM(F130:F142)</f>
        <v>58.56</v>
      </c>
      <c r="G143" s="65"/>
      <c r="H143" s="65"/>
    </row>
    <row r="144" s="57" customFormat="1" spans="1:8">
      <c r="A144" s="63">
        <v>10</v>
      </c>
      <c r="B144" s="63" t="s">
        <v>140</v>
      </c>
      <c r="C144" s="63" t="s">
        <v>137</v>
      </c>
      <c r="D144" s="63"/>
      <c r="E144" s="63"/>
      <c r="F144" s="64">
        <v>0.5</v>
      </c>
      <c r="G144" s="63"/>
      <c r="H144" s="63"/>
    </row>
    <row r="145" s="57" customFormat="1" spans="1:8">
      <c r="A145" s="63">
        <v>11</v>
      </c>
      <c r="B145" s="63" t="s">
        <v>141</v>
      </c>
      <c r="C145" s="63" t="s">
        <v>137</v>
      </c>
      <c r="D145" s="63"/>
      <c r="E145" s="63"/>
      <c r="F145" s="64">
        <v>1</v>
      </c>
      <c r="G145" s="63"/>
      <c r="H145" s="63"/>
    </row>
    <row r="146" s="57" customFormat="1" spans="1:8">
      <c r="A146" s="63">
        <v>12</v>
      </c>
      <c r="B146" s="63" t="s">
        <v>142</v>
      </c>
      <c r="C146" s="63" t="s">
        <v>137</v>
      </c>
      <c r="D146" s="63"/>
      <c r="E146" s="63"/>
      <c r="F146" s="64">
        <v>0.5</v>
      </c>
      <c r="G146" s="63"/>
      <c r="H146" s="63"/>
    </row>
    <row r="147" s="57" customFormat="1" spans="1:8">
      <c r="A147" s="63">
        <v>13</v>
      </c>
      <c r="B147" s="63" t="s">
        <v>143</v>
      </c>
      <c r="C147" s="63" t="s">
        <v>137</v>
      </c>
      <c r="D147" s="63"/>
      <c r="E147" s="63"/>
      <c r="F147" s="64">
        <v>1</v>
      </c>
      <c r="G147" s="63"/>
      <c r="H147" s="63"/>
    </row>
    <row r="148" s="57" customFormat="1" spans="1:8">
      <c r="A148" s="63">
        <v>14</v>
      </c>
      <c r="B148" s="63" t="s">
        <v>144</v>
      </c>
      <c r="C148" s="63" t="s">
        <v>137</v>
      </c>
      <c r="D148" s="63"/>
      <c r="E148" s="63"/>
      <c r="F148" s="64">
        <f>SUM(F143:F147)*0.09</f>
        <v>5.5404</v>
      </c>
      <c r="G148" s="63"/>
      <c r="H148" s="63"/>
    </row>
    <row r="149" s="57" customFormat="1" ht="24" spans="1:8">
      <c r="A149" s="63">
        <v>15</v>
      </c>
      <c r="B149" s="63" t="s">
        <v>145</v>
      </c>
      <c r="C149" s="63" t="s">
        <v>146</v>
      </c>
      <c r="D149" s="63"/>
      <c r="E149" s="63"/>
      <c r="F149" s="64">
        <f>F148+F143</f>
        <v>64.1004</v>
      </c>
      <c r="G149" s="63"/>
      <c r="H149" s="32"/>
    </row>
    <row r="150" s="57" customFormat="1" spans="1:8">
      <c r="A150" s="37" t="s">
        <v>147</v>
      </c>
      <c r="B150" s="37"/>
      <c r="C150" s="37"/>
      <c r="D150" s="37"/>
      <c r="E150" s="37"/>
      <c r="F150" s="67"/>
      <c r="G150" s="37"/>
      <c r="H150" s="37"/>
    </row>
    <row r="151" s="57" customFormat="1" ht="18.75" spans="1:8">
      <c r="A151" s="61" t="s">
        <v>184</v>
      </c>
      <c r="B151" s="61"/>
      <c r="C151" s="61"/>
      <c r="D151" s="61"/>
      <c r="E151" s="61"/>
      <c r="F151" s="62"/>
      <c r="G151" s="61"/>
      <c r="H151" s="61"/>
    </row>
    <row r="152" s="57" customFormat="1" ht="24" spans="1:8">
      <c r="A152" s="63" t="s">
        <v>1</v>
      </c>
      <c r="B152" s="63" t="s">
        <v>47</v>
      </c>
      <c r="C152" s="63" t="s">
        <v>83</v>
      </c>
      <c r="D152" s="63" t="s">
        <v>124</v>
      </c>
      <c r="E152" s="63" t="s">
        <v>125</v>
      </c>
      <c r="F152" s="64" t="s">
        <v>126</v>
      </c>
      <c r="G152" s="63" t="s">
        <v>6</v>
      </c>
      <c r="H152" s="63" t="s">
        <v>127</v>
      </c>
    </row>
    <row r="153" s="57" customFormat="1" ht="24" spans="1:8">
      <c r="A153" s="63">
        <v>1</v>
      </c>
      <c r="B153" s="63" t="s">
        <v>166</v>
      </c>
      <c r="C153" s="63" t="s">
        <v>162</v>
      </c>
      <c r="D153" s="63">
        <v>1.2</v>
      </c>
      <c r="E153" s="63">
        <v>2</v>
      </c>
      <c r="F153" s="64">
        <f t="shared" ref="F153:F157" si="9">E153*D153</f>
        <v>2.4</v>
      </c>
      <c r="G153" s="63" t="s">
        <v>185</v>
      </c>
      <c r="H153" s="63" t="s">
        <v>168</v>
      </c>
    </row>
    <row r="154" s="57" customFormat="1" ht="24" spans="1:8">
      <c r="A154" s="63"/>
      <c r="B154" s="63"/>
      <c r="C154" s="63"/>
      <c r="D154" s="63"/>
      <c r="E154" s="63"/>
      <c r="F154" s="64"/>
      <c r="G154" s="63" t="s">
        <v>169</v>
      </c>
      <c r="H154" s="63"/>
    </row>
    <row r="155" s="57" customFormat="1" ht="24" spans="1:8">
      <c r="A155" s="63">
        <v>2</v>
      </c>
      <c r="B155" s="63" t="s">
        <v>170</v>
      </c>
      <c r="C155" s="63" t="s">
        <v>162</v>
      </c>
      <c r="D155" s="63">
        <v>12</v>
      </c>
      <c r="E155" s="63">
        <v>0.15</v>
      </c>
      <c r="F155" s="64">
        <f t="shared" si="9"/>
        <v>1.8</v>
      </c>
      <c r="G155" s="63" t="s">
        <v>171</v>
      </c>
      <c r="H155" s="63" t="s">
        <v>186</v>
      </c>
    </row>
    <row r="156" s="57" customFormat="1" ht="24" spans="1:8">
      <c r="A156" s="63"/>
      <c r="B156" s="63"/>
      <c r="C156" s="63"/>
      <c r="D156" s="63"/>
      <c r="E156" s="63"/>
      <c r="F156" s="64"/>
      <c r="G156" s="63" t="s">
        <v>187</v>
      </c>
      <c r="H156" s="63"/>
    </row>
    <row r="157" s="57" customFormat="1" ht="24" spans="1:8">
      <c r="A157" s="63">
        <v>3</v>
      </c>
      <c r="B157" s="63" t="s">
        <v>188</v>
      </c>
      <c r="C157" s="63" t="s">
        <v>162</v>
      </c>
      <c r="D157" s="63">
        <v>3.5</v>
      </c>
      <c r="E157" s="63">
        <v>3.5</v>
      </c>
      <c r="F157" s="64">
        <f t="shared" si="9"/>
        <v>12.25</v>
      </c>
      <c r="G157" s="63" t="s">
        <v>179</v>
      </c>
      <c r="H157" s="63" t="s">
        <v>186</v>
      </c>
    </row>
    <row r="158" s="57" customFormat="1" ht="24" spans="1:8">
      <c r="A158" s="63"/>
      <c r="B158" s="63"/>
      <c r="C158" s="63"/>
      <c r="D158" s="63"/>
      <c r="E158" s="63"/>
      <c r="F158" s="64"/>
      <c r="G158" s="63" t="s">
        <v>189</v>
      </c>
      <c r="H158" s="63"/>
    </row>
    <row r="159" s="57" customFormat="1" ht="24" spans="1:8">
      <c r="A159" s="63">
        <v>4</v>
      </c>
      <c r="B159" s="63" t="s">
        <v>181</v>
      </c>
      <c r="C159" s="63" t="s">
        <v>162</v>
      </c>
      <c r="D159" s="63">
        <v>16</v>
      </c>
      <c r="E159" s="63">
        <v>0.085</v>
      </c>
      <c r="F159" s="64">
        <f>E159*D159</f>
        <v>1.36</v>
      </c>
      <c r="G159" s="63" t="s">
        <v>182</v>
      </c>
      <c r="H159" s="63" t="s">
        <v>186</v>
      </c>
    </row>
    <row r="160" s="57" customFormat="1" ht="24" spans="1:8">
      <c r="A160" s="63"/>
      <c r="B160" s="63"/>
      <c r="C160" s="63"/>
      <c r="D160" s="63"/>
      <c r="E160" s="63"/>
      <c r="F160" s="64"/>
      <c r="G160" s="63" t="s">
        <v>183</v>
      </c>
      <c r="H160" s="63"/>
    </row>
    <row r="161" s="57" customFormat="1" spans="1:8">
      <c r="A161" s="63">
        <v>5</v>
      </c>
      <c r="B161" s="63" t="s">
        <v>163</v>
      </c>
      <c r="C161" s="63" t="s">
        <v>135</v>
      </c>
      <c r="D161" s="63"/>
      <c r="E161" s="63"/>
      <c r="F161" s="64">
        <v>1</v>
      </c>
      <c r="G161" s="63"/>
      <c r="H161" s="63"/>
    </row>
    <row r="162" s="57" customFormat="1" spans="1:8">
      <c r="A162" s="63">
        <v>6</v>
      </c>
      <c r="B162" s="63" t="s">
        <v>136</v>
      </c>
      <c r="C162" s="63" t="s">
        <v>137</v>
      </c>
      <c r="D162" s="63"/>
      <c r="E162" s="63"/>
      <c r="F162" s="64">
        <v>29.3</v>
      </c>
      <c r="G162" s="63"/>
      <c r="H162" s="63"/>
    </row>
    <row r="163" s="57" customFormat="1" spans="1:8">
      <c r="A163" s="63">
        <v>7</v>
      </c>
      <c r="B163" s="63" t="s">
        <v>138</v>
      </c>
      <c r="C163" s="63" t="s">
        <v>137</v>
      </c>
      <c r="D163" s="63"/>
      <c r="E163" s="63"/>
      <c r="F163" s="64">
        <v>0.4</v>
      </c>
      <c r="G163" s="63"/>
      <c r="H163" s="63"/>
    </row>
    <row r="164" s="58" customFormat="1" spans="1:8">
      <c r="A164" s="65">
        <v>8</v>
      </c>
      <c r="B164" s="65" t="s">
        <v>139</v>
      </c>
      <c r="C164" s="65" t="s">
        <v>137</v>
      </c>
      <c r="D164" s="65"/>
      <c r="E164" s="65"/>
      <c r="F164" s="66">
        <f>SUM(F153:F163)</f>
        <v>48.51</v>
      </c>
      <c r="G164" s="65"/>
      <c r="H164" s="65"/>
    </row>
    <row r="165" s="57" customFormat="1" spans="1:8">
      <c r="A165" s="63">
        <v>9</v>
      </c>
      <c r="B165" s="63" t="s">
        <v>140</v>
      </c>
      <c r="C165" s="63" t="s">
        <v>137</v>
      </c>
      <c r="D165" s="63"/>
      <c r="E165" s="63"/>
      <c r="F165" s="64">
        <v>0.4</v>
      </c>
      <c r="G165" s="63"/>
      <c r="H165" s="63"/>
    </row>
    <row r="166" s="57" customFormat="1" spans="1:8">
      <c r="A166" s="63">
        <v>10</v>
      </c>
      <c r="B166" s="63" t="s">
        <v>141</v>
      </c>
      <c r="C166" s="63" t="s">
        <v>137</v>
      </c>
      <c r="D166" s="63"/>
      <c r="E166" s="63"/>
      <c r="F166" s="64">
        <v>1</v>
      </c>
      <c r="G166" s="63"/>
      <c r="H166" s="63"/>
    </row>
    <row r="167" s="57" customFormat="1" spans="1:8">
      <c r="A167" s="63">
        <v>11</v>
      </c>
      <c r="B167" s="63" t="s">
        <v>142</v>
      </c>
      <c r="C167" s="63" t="s">
        <v>137</v>
      </c>
      <c r="D167" s="63"/>
      <c r="E167" s="63"/>
      <c r="F167" s="64">
        <v>0.5</v>
      </c>
      <c r="G167" s="63"/>
      <c r="H167" s="63"/>
    </row>
    <row r="168" s="57" customFormat="1" spans="1:8">
      <c r="A168" s="63">
        <v>12</v>
      </c>
      <c r="B168" s="63" t="s">
        <v>143</v>
      </c>
      <c r="C168" s="63" t="s">
        <v>137</v>
      </c>
      <c r="D168" s="63"/>
      <c r="E168" s="63"/>
      <c r="F168" s="64">
        <v>0.5</v>
      </c>
      <c r="G168" s="63"/>
      <c r="H168" s="63"/>
    </row>
    <row r="169" s="57" customFormat="1" spans="1:8">
      <c r="A169" s="63">
        <v>13</v>
      </c>
      <c r="B169" s="63" t="s">
        <v>144</v>
      </c>
      <c r="C169" s="63" t="s">
        <v>137</v>
      </c>
      <c r="D169" s="63"/>
      <c r="E169" s="63"/>
      <c r="F169" s="64">
        <f>SUM(F164:F168)*0.09</f>
        <v>4.5819</v>
      </c>
      <c r="G169" s="63"/>
      <c r="H169" s="63"/>
    </row>
    <row r="170" s="57" customFormat="1" ht="24" spans="1:8">
      <c r="A170" s="63">
        <v>14</v>
      </c>
      <c r="B170" s="63" t="s">
        <v>145</v>
      </c>
      <c r="C170" s="63" t="s">
        <v>146</v>
      </c>
      <c r="D170" s="63"/>
      <c r="E170" s="63"/>
      <c r="F170" s="64">
        <f>F169+F164</f>
        <v>53.0919</v>
      </c>
      <c r="G170" s="63"/>
      <c r="H170" s="32"/>
    </row>
    <row r="171" s="57" customFormat="1" spans="1:8">
      <c r="A171" s="37" t="s">
        <v>147</v>
      </c>
      <c r="B171" s="37"/>
      <c r="C171" s="37"/>
      <c r="D171" s="37"/>
      <c r="E171" s="37"/>
      <c r="F171" s="67"/>
      <c r="G171" s="37"/>
      <c r="H171" s="37"/>
    </row>
    <row r="172" s="57" customFormat="1" ht="18.75" spans="1:8">
      <c r="A172" s="61" t="s">
        <v>190</v>
      </c>
      <c r="B172" s="61"/>
      <c r="C172" s="61"/>
      <c r="D172" s="61"/>
      <c r="E172" s="61"/>
      <c r="F172" s="62"/>
      <c r="G172" s="61"/>
      <c r="H172" s="61"/>
    </row>
    <row r="173" s="57" customFormat="1" ht="24" spans="1:8">
      <c r="A173" s="63" t="s">
        <v>1</v>
      </c>
      <c r="B173" s="63" t="s">
        <v>47</v>
      </c>
      <c r="C173" s="63" t="s">
        <v>83</v>
      </c>
      <c r="D173" s="63" t="s">
        <v>124</v>
      </c>
      <c r="E173" s="63" t="s">
        <v>125</v>
      </c>
      <c r="F173" s="64" t="s">
        <v>191</v>
      </c>
      <c r="G173" s="63" t="s">
        <v>6</v>
      </c>
      <c r="H173" s="63" t="s">
        <v>127</v>
      </c>
    </row>
    <row r="174" s="57" customFormat="1" ht="24" spans="1:8">
      <c r="A174" s="63">
        <v>1</v>
      </c>
      <c r="B174" s="63" t="s">
        <v>174</v>
      </c>
      <c r="C174" s="63" t="s">
        <v>162</v>
      </c>
      <c r="D174" s="63">
        <v>3.5</v>
      </c>
      <c r="E174" s="63">
        <v>3.5</v>
      </c>
      <c r="F174" s="64">
        <f t="shared" ref="F174:F178" si="10">E174*D174</f>
        <v>12.25</v>
      </c>
      <c r="G174" s="63" t="s">
        <v>192</v>
      </c>
      <c r="H174" s="63" t="s">
        <v>172</v>
      </c>
    </row>
    <row r="175" s="57" customFormat="1" ht="24" spans="1:8">
      <c r="A175" s="63"/>
      <c r="B175" s="63"/>
      <c r="C175" s="63"/>
      <c r="D175" s="63"/>
      <c r="E175" s="63"/>
      <c r="F175" s="64"/>
      <c r="G175" s="63" t="s">
        <v>193</v>
      </c>
      <c r="H175" s="63"/>
    </row>
    <row r="176" s="57" customFormat="1" ht="24" spans="1:8">
      <c r="A176" s="68">
        <v>2</v>
      </c>
      <c r="B176" s="68" t="s">
        <v>178</v>
      </c>
      <c r="C176" s="68" t="s">
        <v>162</v>
      </c>
      <c r="D176" s="68">
        <v>19</v>
      </c>
      <c r="E176" s="68">
        <v>0.4</v>
      </c>
      <c r="F176" s="64">
        <f t="shared" si="10"/>
        <v>7.6</v>
      </c>
      <c r="G176" s="63" t="s">
        <v>194</v>
      </c>
      <c r="H176" s="68" t="s">
        <v>176</v>
      </c>
    </row>
    <row r="177" s="57" customFormat="1" ht="24" spans="1:8">
      <c r="A177" s="69"/>
      <c r="B177" s="69"/>
      <c r="C177" s="69"/>
      <c r="D177" s="69"/>
      <c r="E177" s="69"/>
      <c r="F177" s="64"/>
      <c r="G177" s="63" t="s">
        <v>195</v>
      </c>
      <c r="H177" s="69"/>
    </row>
    <row r="178" s="57" customFormat="1" ht="24" spans="1:8">
      <c r="A178" s="63">
        <v>3</v>
      </c>
      <c r="B178" s="63" t="s">
        <v>181</v>
      </c>
      <c r="C178" s="63" t="s">
        <v>162</v>
      </c>
      <c r="D178" s="63">
        <v>16</v>
      </c>
      <c r="E178" s="63">
        <v>0.085</v>
      </c>
      <c r="F178" s="64">
        <f t="shared" si="10"/>
        <v>1.36</v>
      </c>
      <c r="G178" s="63" t="s">
        <v>182</v>
      </c>
      <c r="H178" s="63" t="s">
        <v>172</v>
      </c>
    </row>
    <row r="179" s="57" customFormat="1" ht="24" spans="1:8">
      <c r="A179" s="63"/>
      <c r="B179" s="63"/>
      <c r="C179" s="63"/>
      <c r="D179" s="63"/>
      <c r="E179" s="63"/>
      <c r="F179" s="64"/>
      <c r="G179" s="63" t="s">
        <v>196</v>
      </c>
      <c r="H179" s="63"/>
    </row>
    <row r="180" s="57" customFormat="1" spans="1:8">
      <c r="A180" s="63">
        <v>4</v>
      </c>
      <c r="B180" s="63" t="s">
        <v>136</v>
      </c>
      <c r="C180" s="63" t="s">
        <v>137</v>
      </c>
      <c r="D180" s="63"/>
      <c r="E180" s="63"/>
      <c r="F180" s="64">
        <v>14</v>
      </c>
      <c r="G180" s="63"/>
      <c r="H180" s="63"/>
    </row>
    <row r="181" s="57" customFormat="1" spans="1:8">
      <c r="A181" s="63">
        <v>5</v>
      </c>
      <c r="B181" s="63" t="s">
        <v>138</v>
      </c>
      <c r="C181" s="63" t="s">
        <v>137</v>
      </c>
      <c r="D181" s="63"/>
      <c r="E181" s="63"/>
      <c r="F181" s="64">
        <v>0.5</v>
      </c>
      <c r="G181" s="63"/>
      <c r="H181" s="63"/>
    </row>
    <row r="182" s="59" customFormat="1" spans="1:8">
      <c r="A182" s="63">
        <v>6</v>
      </c>
      <c r="B182" s="65" t="s">
        <v>139</v>
      </c>
      <c r="C182" s="65" t="s">
        <v>137</v>
      </c>
      <c r="D182" s="65"/>
      <c r="E182" s="65"/>
      <c r="F182" s="64">
        <f>SUM(F174:F181)</f>
        <v>35.71</v>
      </c>
      <c r="G182" s="65"/>
      <c r="H182" s="65"/>
    </row>
    <row r="183" s="57" customFormat="1" spans="1:8">
      <c r="A183" s="63">
        <v>7</v>
      </c>
      <c r="B183" s="63" t="s">
        <v>140</v>
      </c>
      <c r="C183" s="63" t="s">
        <v>137</v>
      </c>
      <c r="D183" s="63"/>
      <c r="E183" s="63"/>
      <c r="F183" s="64">
        <v>0.3</v>
      </c>
      <c r="G183" s="63"/>
      <c r="H183" s="63"/>
    </row>
    <row r="184" s="57" customFormat="1" spans="1:8">
      <c r="A184" s="63">
        <v>8</v>
      </c>
      <c r="B184" s="63" t="s">
        <v>141</v>
      </c>
      <c r="C184" s="63" t="s">
        <v>137</v>
      </c>
      <c r="D184" s="63"/>
      <c r="E184" s="63"/>
      <c r="F184" s="64">
        <v>0.3</v>
      </c>
      <c r="G184" s="63"/>
      <c r="H184" s="63"/>
    </row>
    <row r="185" s="57" customFormat="1" spans="1:8">
      <c r="A185" s="63">
        <v>9</v>
      </c>
      <c r="B185" s="63" t="s">
        <v>142</v>
      </c>
      <c r="C185" s="63" t="s">
        <v>137</v>
      </c>
      <c r="D185" s="63"/>
      <c r="E185" s="63"/>
      <c r="F185" s="64">
        <v>0.3</v>
      </c>
      <c r="G185" s="63"/>
      <c r="H185" s="63"/>
    </row>
    <row r="186" s="57" customFormat="1" spans="1:8">
      <c r="A186" s="63">
        <v>10</v>
      </c>
      <c r="B186" s="63" t="s">
        <v>143</v>
      </c>
      <c r="C186" s="63" t="s">
        <v>137</v>
      </c>
      <c r="D186" s="63"/>
      <c r="E186" s="63"/>
      <c r="F186" s="64">
        <v>0.2</v>
      </c>
      <c r="G186" s="63"/>
      <c r="H186" s="63"/>
    </row>
    <row r="187" s="57" customFormat="1" spans="1:8">
      <c r="A187" s="63">
        <v>11</v>
      </c>
      <c r="B187" s="63" t="s">
        <v>144</v>
      </c>
      <c r="C187" s="63" t="s">
        <v>137</v>
      </c>
      <c r="D187" s="63"/>
      <c r="E187" s="63"/>
      <c r="F187" s="64">
        <f>SUM(F182:F186)*0.09</f>
        <v>3.3129</v>
      </c>
      <c r="G187" s="63"/>
      <c r="H187" s="63"/>
    </row>
    <row r="188" s="57" customFormat="1" ht="24" spans="1:8">
      <c r="A188" s="63">
        <v>12</v>
      </c>
      <c r="B188" s="63" t="s">
        <v>145</v>
      </c>
      <c r="C188" s="63" t="s">
        <v>146</v>
      </c>
      <c r="D188" s="63"/>
      <c r="E188" s="63"/>
      <c r="F188" s="64">
        <f>F182+F187</f>
        <v>39.0229</v>
      </c>
      <c r="G188" s="63"/>
      <c r="H188" s="63"/>
    </row>
    <row r="189" s="57" customFormat="1" spans="1:8">
      <c r="A189" s="37" t="s">
        <v>147</v>
      </c>
      <c r="B189" s="37"/>
      <c r="C189" s="37"/>
      <c r="D189" s="37"/>
      <c r="E189" s="37"/>
      <c r="F189" s="67"/>
      <c r="G189" s="37"/>
      <c r="H189" s="37"/>
    </row>
    <row r="190" s="57" customFormat="1" ht="18.75" spans="1:8">
      <c r="A190" s="61" t="s">
        <v>197</v>
      </c>
      <c r="B190" s="61"/>
      <c r="C190" s="61"/>
      <c r="D190" s="61"/>
      <c r="E190" s="61"/>
      <c r="F190" s="62"/>
      <c r="G190" s="61"/>
      <c r="H190" s="61"/>
    </row>
    <row r="191" s="57" customFormat="1" ht="24" spans="1:8">
      <c r="A191" s="63" t="s">
        <v>1</v>
      </c>
      <c r="B191" s="63" t="s">
        <v>47</v>
      </c>
      <c r="C191" s="63" t="s">
        <v>83</v>
      </c>
      <c r="D191" s="63" t="s">
        <v>124</v>
      </c>
      <c r="E191" s="63" t="s">
        <v>125</v>
      </c>
      <c r="F191" s="64" t="s">
        <v>191</v>
      </c>
      <c r="G191" s="63" t="s">
        <v>6</v>
      </c>
      <c r="H191" s="63" t="s">
        <v>127</v>
      </c>
    </row>
    <row r="192" s="57" customFormat="1" ht="24" spans="1:8">
      <c r="A192" s="63">
        <v>1</v>
      </c>
      <c r="B192" s="63" t="s">
        <v>188</v>
      </c>
      <c r="C192" s="63" t="s">
        <v>162</v>
      </c>
      <c r="D192" s="63">
        <v>3.5</v>
      </c>
      <c r="E192" s="63">
        <v>2.5</v>
      </c>
      <c r="F192" s="64">
        <f>E192*D192</f>
        <v>8.75</v>
      </c>
      <c r="G192" s="63" t="s">
        <v>192</v>
      </c>
      <c r="H192" s="63" t="s">
        <v>198</v>
      </c>
    </row>
    <row r="193" s="57" customFormat="1" ht="24" spans="1:8">
      <c r="A193" s="63"/>
      <c r="B193" s="63"/>
      <c r="C193" s="63"/>
      <c r="D193" s="63"/>
      <c r="E193" s="63"/>
      <c r="F193" s="64"/>
      <c r="G193" s="63" t="s">
        <v>199</v>
      </c>
      <c r="H193" s="63"/>
    </row>
    <row r="194" s="57" customFormat="1" ht="24" spans="1:8">
      <c r="A194" s="63">
        <v>2</v>
      </c>
      <c r="B194" s="63" t="s">
        <v>181</v>
      </c>
      <c r="C194" s="63" t="s">
        <v>162</v>
      </c>
      <c r="D194" s="63">
        <v>16</v>
      </c>
      <c r="E194" s="63">
        <v>0.085</v>
      </c>
      <c r="F194" s="64">
        <f>E194*D194</f>
        <v>1.36</v>
      </c>
      <c r="G194" s="63" t="s">
        <v>182</v>
      </c>
      <c r="H194" s="63" t="s">
        <v>172</v>
      </c>
    </row>
    <row r="195" s="57" customFormat="1" ht="24" spans="1:8">
      <c r="A195" s="63"/>
      <c r="B195" s="63"/>
      <c r="C195" s="63"/>
      <c r="D195" s="63"/>
      <c r="E195" s="63"/>
      <c r="F195" s="64"/>
      <c r="G195" s="63" t="s">
        <v>183</v>
      </c>
      <c r="H195" s="63"/>
    </row>
    <row r="196" s="57" customFormat="1" spans="1:8">
      <c r="A196" s="63">
        <v>3</v>
      </c>
      <c r="B196" s="63" t="s">
        <v>136</v>
      </c>
      <c r="C196" s="63" t="s">
        <v>137</v>
      </c>
      <c r="D196" s="63"/>
      <c r="E196" s="63"/>
      <c r="F196" s="64">
        <v>10</v>
      </c>
      <c r="G196" s="63"/>
      <c r="H196" s="63"/>
    </row>
    <row r="197" s="57" customFormat="1" spans="1:8">
      <c r="A197" s="63">
        <v>4</v>
      </c>
      <c r="B197" s="63" t="s">
        <v>138</v>
      </c>
      <c r="C197" s="63" t="s">
        <v>137</v>
      </c>
      <c r="D197" s="63"/>
      <c r="E197" s="63"/>
      <c r="F197" s="64">
        <v>0.2</v>
      </c>
      <c r="G197" s="63"/>
      <c r="H197" s="63"/>
    </row>
    <row r="198" s="57" customFormat="1" spans="1:8">
      <c r="A198" s="65">
        <v>5</v>
      </c>
      <c r="B198" s="65" t="s">
        <v>139</v>
      </c>
      <c r="C198" s="65" t="s">
        <v>137</v>
      </c>
      <c r="D198" s="63"/>
      <c r="E198" s="63"/>
      <c r="F198" s="64">
        <f>SUM(F192:F197)</f>
        <v>20.31</v>
      </c>
      <c r="G198" s="63"/>
      <c r="H198" s="63"/>
    </row>
    <row r="199" s="57" customFormat="1" spans="1:8">
      <c r="A199" s="63">
        <v>6</v>
      </c>
      <c r="B199" s="63" t="s">
        <v>140</v>
      </c>
      <c r="C199" s="63" t="s">
        <v>137</v>
      </c>
      <c r="D199" s="63"/>
      <c r="E199" s="63"/>
      <c r="F199" s="64">
        <v>0.2</v>
      </c>
      <c r="G199" s="63"/>
      <c r="H199" s="63"/>
    </row>
    <row r="200" s="57" customFormat="1" spans="1:8">
      <c r="A200" s="63">
        <v>7</v>
      </c>
      <c r="B200" s="63" t="s">
        <v>141</v>
      </c>
      <c r="C200" s="63" t="s">
        <v>137</v>
      </c>
      <c r="D200" s="63"/>
      <c r="E200" s="63"/>
      <c r="F200" s="64">
        <v>0.3</v>
      </c>
      <c r="G200" s="63"/>
      <c r="H200" s="63"/>
    </row>
    <row r="201" s="57" customFormat="1" spans="1:8">
      <c r="A201" s="63">
        <v>8</v>
      </c>
      <c r="B201" s="63" t="s">
        <v>142</v>
      </c>
      <c r="C201" s="63" t="s">
        <v>137</v>
      </c>
      <c r="D201" s="63"/>
      <c r="E201" s="63"/>
      <c r="F201" s="64">
        <v>0.3</v>
      </c>
      <c r="G201" s="63"/>
      <c r="H201" s="63"/>
    </row>
    <row r="202" s="57" customFormat="1" spans="1:8">
      <c r="A202" s="63">
        <v>9</v>
      </c>
      <c r="B202" s="63" t="s">
        <v>143</v>
      </c>
      <c r="C202" s="63" t="s">
        <v>137</v>
      </c>
      <c r="D202" s="63"/>
      <c r="E202" s="63"/>
      <c r="F202" s="64">
        <v>0.3</v>
      </c>
      <c r="G202" s="63"/>
      <c r="H202" s="63"/>
    </row>
    <row r="203" s="57" customFormat="1" spans="1:8">
      <c r="A203" s="63">
        <v>10</v>
      </c>
      <c r="B203" s="63" t="s">
        <v>144</v>
      </c>
      <c r="C203" s="63" t="s">
        <v>137</v>
      </c>
      <c r="D203" s="63"/>
      <c r="E203" s="63"/>
      <c r="F203" s="64">
        <f>SUM(F198:F202)*0.09</f>
        <v>1.9269</v>
      </c>
      <c r="G203" s="63"/>
      <c r="H203" s="63"/>
    </row>
    <row r="204" s="57" customFormat="1" ht="24" spans="1:8">
      <c r="A204" s="63">
        <v>11</v>
      </c>
      <c r="B204" s="63" t="s">
        <v>145</v>
      </c>
      <c r="C204" s="63" t="s">
        <v>146</v>
      </c>
      <c r="D204" s="63"/>
      <c r="E204" s="63"/>
      <c r="F204" s="64">
        <f>F203+F198</f>
        <v>22.2369</v>
      </c>
      <c r="G204" s="63"/>
      <c r="H204" s="63"/>
    </row>
    <row r="205" s="57" customFormat="1" spans="1:8">
      <c r="A205" s="37" t="s">
        <v>147</v>
      </c>
      <c r="B205" s="37"/>
      <c r="C205" s="37"/>
      <c r="D205" s="37"/>
      <c r="E205" s="37"/>
      <c r="F205" s="67"/>
      <c r="G205" s="37"/>
      <c r="H205" s="37"/>
    </row>
  </sheetData>
  <mergeCells count="123">
    <mergeCell ref="A1:H1"/>
    <mergeCell ref="A2:H2"/>
    <mergeCell ref="A17:H17"/>
    <mergeCell ref="A18:H18"/>
    <mergeCell ref="A33:H33"/>
    <mergeCell ref="A34:H34"/>
    <mergeCell ref="A49:H49"/>
    <mergeCell ref="A50:H50"/>
    <mergeCell ref="A65:H65"/>
    <mergeCell ref="A66:H66"/>
    <mergeCell ref="A81:H81"/>
    <mergeCell ref="A82:H82"/>
    <mergeCell ref="A97:H97"/>
    <mergeCell ref="A98:H98"/>
    <mergeCell ref="A113:H113"/>
    <mergeCell ref="A114:H114"/>
    <mergeCell ref="A127:H127"/>
    <mergeCell ref="A128:H128"/>
    <mergeCell ref="A150:H150"/>
    <mergeCell ref="A151:H151"/>
    <mergeCell ref="A171:H171"/>
    <mergeCell ref="A172:H172"/>
    <mergeCell ref="A189:H189"/>
    <mergeCell ref="A190:H190"/>
    <mergeCell ref="A205:H205"/>
    <mergeCell ref="A130:A131"/>
    <mergeCell ref="A132:A133"/>
    <mergeCell ref="A134:A135"/>
    <mergeCell ref="A136:A137"/>
    <mergeCell ref="A138:A139"/>
    <mergeCell ref="A153:A154"/>
    <mergeCell ref="A155:A156"/>
    <mergeCell ref="A157:A158"/>
    <mergeCell ref="A159:A160"/>
    <mergeCell ref="A174:A175"/>
    <mergeCell ref="A176:A177"/>
    <mergeCell ref="A178:A179"/>
    <mergeCell ref="A192:A193"/>
    <mergeCell ref="A194:A195"/>
    <mergeCell ref="B130:B131"/>
    <mergeCell ref="B132:B133"/>
    <mergeCell ref="B134:B135"/>
    <mergeCell ref="B136:B137"/>
    <mergeCell ref="B138:B139"/>
    <mergeCell ref="B153:B154"/>
    <mergeCell ref="B155:B156"/>
    <mergeCell ref="B157:B158"/>
    <mergeCell ref="B159:B160"/>
    <mergeCell ref="B174:B175"/>
    <mergeCell ref="B176:B177"/>
    <mergeCell ref="B178:B179"/>
    <mergeCell ref="B192:B193"/>
    <mergeCell ref="B194:B195"/>
    <mergeCell ref="C130:C131"/>
    <mergeCell ref="C132:C133"/>
    <mergeCell ref="C134:C135"/>
    <mergeCell ref="C136:C137"/>
    <mergeCell ref="C138:C139"/>
    <mergeCell ref="C153:C154"/>
    <mergeCell ref="C155:C156"/>
    <mergeCell ref="C157:C158"/>
    <mergeCell ref="C159:C160"/>
    <mergeCell ref="C174:C175"/>
    <mergeCell ref="C176:C177"/>
    <mergeCell ref="C178:C179"/>
    <mergeCell ref="C192:C193"/>
    <mergeCell ref="C194:C195"/>
    <mergeCell ref="D130:D131"/>
    <mergeCell ref="D132:D133"/>
    <mergeCell ref="D134:D135"/>
    <mergeCell ref="D136:D137"/>
    <mergeCell ref="D138:D139"/>
    <mergeCell ref="D153:D154"/>
    <mergeCell ref="D155:D156"/>
    <mergeCell ref="D157:D158"/>
    <mergeCell ref="D159:D160"/>
    <mergeCell ref="D174:D175"/>
    <mergeCell ref="D176:D177"/>
    <mergeCell ref="D178:D179"/>
    <mergeCell ref="D192:D193"/>
    <mergeCell ref="D194:D195"/>
    <mergeCell ref="E130:E131"/>
    <mergeCell ref="E132:E133"/>
    <mergeCell ref="E134:E135"/>
    <mergeCell ref="E136:E137"/>
    <mergeCell ref="E138:E139"/>
    <mergeCell ref="E153:E154"/>
    <mergeCell ref="E155:E156"/>
    <mergeCell ref="E157:E158"/>
    <mergeCell ref="E159:E160"/>
    <mergeCell ref="E174:E175"/>
    <mergeCell ref="E176:E177"/>
    <mergeCell ref="E178:E179"/>
    <mergeCell ref="E192:E193"/>
    <mergeCell ref="E194:E195"/>
    <mergeCell ref="F130:F131"/>
    <mergeCell ref="F132:F133"/>
    <mergeCell ref="F134:F135"/>
    <mergeCell ref="F136:F137"/>
    <mergeCell ref="F138:F139"/>
    <mergeCell ref="F153:F154"/>
    <mergeCell ref="F155:F156"/>
    <mergeCell ref="F157:F158"/>
    <mergeCell ref="F159:F160"/>
    <mergeCell ref="F174:F175"/>
    <mergeCell ref="F176:F177"/>
    <mergeCell ref="F178:F179"/>
    <mergeCell ref="F192:F193"/>
    <mergeCell ref="F194:F195"/>
    <mergeCell ref="H130:H131"/>
    <mergeCell ref="H132:H133"/>
    <mergeCell ref="H134:H135"/>
    <mergeCell ref="H136:H137"/>
    <mergeCell ref="H138:H139"/>
    <mergeCell ref="H153:H154"/>
    <mergeCell ref="H155:H156"/>
    <mergeCell ref="H157:H158"/>
    <mergeCell ref="H159:H160"/>
    <mergeCell ref="H174:H175"/>
    <mergeCell ref="H176:H177"/>
    <mergeCell ref="H178:H179"/>
    <mergeCell ref="H192:H193"/>
    <mergeCell ref="H194:H19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56"/>
  <sheetViews>
    <sheetView topLeftCell="B1" workbookViewId="0">
      <pane ySplit="2" topLeftCell="A36" activePane="bottomLeft" state="frozen"/>
      <selection/>
      <selection pane="bottomLeft" activeCell="K41" sqref="K41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5" style="24" customWidth="1"/>
    <col min="4" max="4" width="9.12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9" width="10.375" style="24"/>
    <col min="10" max="16384" width="9" style="24"/>
  </cols>
  <sheetData>
    <row r="1" ht="57" customHeight="1" spans="1:7">
      <c r="A1" s="27" t="s">
        <v>200</v>
      </c>
      <c r="B1" s="27"/>
      <c r="C1" s="27"/>
      <c r="D1" s="27"/>
      <c r="E1" s="27"/>
      <c r="F1" s="27"/>
      <c r="G1" s="28"/>
    </row>
    <row r="2" s="23" customFormat="1" ht="44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207</v>
      </c>
      <c r="C3" s="33" t="s">
        <v>208</v>
      </c>
      <c r="D3" s="34">
        <v>80</v>
      </c>
      <c r="E3" s="32" t="s">
        <v>97</v>
      </c>
      <c r="F3" s="35">
        <f ca="1" t="shared" ref="F3:F15" si="0">EVALUATE(G3)</f>
        <v>88.638</v>
      </c>
      <c r="G3" s="36" t="s">
        <v>209</v>
      </c>
    </row>
    <row r="4" s="24" customFormat="1" ht="39" customHeight="1" spans="1:7">
      <c r="A4" s="37"/>
      <c r="B4" s="32" t="s">
        <v>207</v>
      </c>
      <c r="C4" s="33" t="s">
        <v>210</v>
      </c>
      <c r="D4" s="34">
        <v>50</v>
      </c>
      <c r="E4" s="32" t="s">
        <v>97</v>
      </c>
      <c r="F4" s="35">
        <f ca="1" t="shared" si="0"/>
        <v>30.5888</v>
      </c>
      <c r="G4" s="36" t="s">
        <v>211</v>
      </c>
    </row>
    <row r="5" s="24" customFormat="1" ht="39" customHeight="1" spans="1:7">
      <c r="A5" s="37"/>
      <c r="B5" s="32" t="s">
        <v>207</v>
      </c>
      <c r="C5" s="33" t="s">
        <v>212</v>
      </c>
      <c r="D5" s="34">
        <v>80</v>
      </c>
      <c r="E5" s="32" t="s">
        <v>97</v>
      </c>
      <c r="F5" s="35">
        <f ca="1" t="shared" si="0"/>
        <v>54.96</v>
      </c>
      <c r="G5" s="36" t="s">
        <v>213</v>
      </c>
    </row>
    <row r="6" s="24" customFormat="1" ht="39" customHeight="1" spans="1:7">
      <c r="A6" s="37"/>
      <c r="B6" s="32" t="s">
        <v>207</v>
      </c>
      <c r="C6" s="33" t="s">
        <v>214</v>
      </c>
      <c r="D6" s="34">
        <v>80</v>
      </c>
      <c r="E6" s="32" t="s">
        <v>97</v>
      </c>
      <c r="F6" s="35">
        <f ca="1" t="shared" si="0"/>
        <v>-3.46</v>
      </c>
      <c r="G6" s="36" t="s">
        <v>215</v>
      </c>
    </row>
    <row r="7" s="24" customFormat="1" ht="39" customHeight="1" spans="1:7">
      <c r="A7" s="37"/>
      <c r="B7" s="32" t="s">
        <v>216</v>
      </c>
      <c r="C7" s="33" t="s">
        <v>217</v>
      </c>
      <c r="D7" s="34">
        <v>250</v>
      </c>
      <c r="E7" s="32" t="s">
        <v>97</v>
      </c>
      <c r="F7" s="35">
        <f ca="1" t="shared" si="0"/>
        <v>17.36</v>
      </c>
      <c r="G7" s="36" t="s">
        <v>218</v>
      </c>
    </row>
    <row r="8" s="24" customFormat="1" ht="39" customHeight="1" spans="1:7">
      <c r="A8" s="37"/>
      <c r="B8" s="32" t="s">
        <v>219</v>
      </c>
      <c r="C8" s="33" t="s">
        <v>217</v>
      </c>
      <c r="D8" s="34">
        <v>100</v>
      </c>
      <c r="E8" s="32" t="s">
        <v>97</v>
      </c>
      <c r="F8" s="35">
        <f ca="1" t="shared" si="0"/>
        <v>77.98</v>
      </c>
      <c r="G8" s="36" t="s">
        <v>220</v>
      </c>
    </row>
    <row r="9" s="24" customFormat="1" ht="39" customHeight="1" spans="1:7">
      <c r="A9" s="37"/>
      <c r="B9" s="32" t="s">
        <v>221</v>
      </c>
      <c r="C9" s="33" t="s">
        <v>222</v>
      </c>
      <c r="D9" s="34" t="s">
        <v>223</v>
      </c>
      <c r="E9" s="32" t="s">
        <v>105</v>
      </c>
      <c r="F9" s="35">
        <f ca="1" t="shared" si="0"/>
        <v>29.8</v>
      </c>
      <c r="G9" s="36" t="s">
        <v>224</v>
      </c>
    </row>
    <row r="10" s="24" customFormat="1" ht="39" customHeight="1" spans="1:7">
      <c r="A10" s="37"/>
      <c r="B10" s="32" t="s">
        <v>225</v>
      </c>
      <c r="C10" s="33" t="s">
        <v>222</v>
      </c>
      <c r="D10" s="34" t="s">
        <v>226</v>
      </c>
      <c r="E10" s="32" t="s">
        <v>105</v>
      </c>
      <c r="F10" s="35">
        <f ca="1" t="shared" si="0"/>
        <v>29.8</v>
      </c>
      <c r="G10" s="36" t="s">
        <v>224</v>
      </c>
    </row>
    <row r="11" s="24" customFormat="1" ht="39" customHeight="1" spans="1:7">
      <c r="A11" s="37"/>
      <c r="B11" s="32" t="s">
        <v>207</v>
      </c>
      <c r="C11" s="33" t="s">
        <v>227</v>
      </c>
      <c r="D11" s="34">
        <v>80</v>
      </c>
      <c r="E11" s="32" t="s">
        <v>97</v>
      </c>
      <c r="F11" s="35">
        <f ca="1" t="shared" si="0"/>
        <v>51</v>
      </c>
      <c r="G11" s="36" t="s">
        <v>228</v>
      </c>
    </row>
    <row r="12" s="24" customFormat="1" ht="39" customHeight="1" spans="1:7">
      <c r="A12" s="37"/>
      <c r="B12" s="32" t="s">
        <v>207</v>
      </c>
      <c r="C12" s="33" t="s">
        <v>229</v>
      </c>
      <c r="D12" s="34">
        <v>50</v>
      </c>
      <c r="E12" s="32" t="s">
        <v>97</v>
      </c>
      <c r="F12" s="35">
        <f ca="1" t="shared" si="0"/>
        <v>17.6</v>
      </c>
      <c r="G12" s="36" t="s">
        <v>230</v>
      </c>
    </row>
    <row r="13" s="24" customFormat="1" ht="39" customHeight="1" spans="1:7">
      <c r="A13" s="37"/>
      <c r="B13" s="32" t="s">
        <v>207</v>
      </c>
      <c r="C13" s="33" t="s">
        <v>231</v>
      </c>
      <c r="D13" s="34">
        <v>80</v>
      </c>
      <c r="E13" s="32" t="s">
        <v>97</v>
      </c>
      <c r="F13" s="35">
        <f ca="1" t="shared" si="0"/>
        <v>89.31</v>
      </c>
      <c r="G13" s="36" t="s">
        <v>232</v>
      </c>
    </row>
    <row r="14" s="24" customFormat="1" ht="39" customHeight="1" spans="1:7">
      <c r="A14" s="37"/>
      <c r="B14" s="32" t="s">
        <v>207</v>
      </c>
      <c r="C14" s="33" t="s">
        <v>233</v>
      </c>
      <c r="D14" s="34">
        <v>80</v>
      </c>
      <c r="E14" s="32" t="s">
        <v>97</v>
      </c>
      <c r="F14" s="35">
        <f ca="1" t="shared" si="0"/>
        <v>-3.46</v>
      </c>
      <c r="G14" s="36" t="s">
        <v>215</v>
      </c>
    </row>
    <row r="15" s="24" customFormat="1" ht="35" customHeight="1" spans="1:7">
      <c r="A15" s="31" t="s">
        <v>234</v>
      </c>
      <c r="B15" s="32" t="s">
        <v>216</v>
      </c>
      <c r="C15" s="33" t="s">
        <v>235</v>
      </c>
      <c r="D15" s="34">
        <v>300</v>
      </c>
      <c r="E15" s="32" t="s">
        <v>97</v>
      </c>
      <c r="F15" s="35">
        <f ca="1" t="shared" si="0"/>
        <v>11.78</v>
      </c>
      <c r="G15" s="36" t="s">
        <v>236</v>
      </c>
    </row>
    <row r="16" s="24" customFormat="1" ht="35" customHeight="1" spans="1:7">
      <c r="A16" s="37"/>
      <c r="B16" s="32" t="s">
        <v>219</v>
      </c>
      <c r="C16" s="33" t="s">
        <v>235</v>
      </c>
      <c r="D16" s="34">
        <v>100</v>
      </c>
      <c r="E16" s="32" t="s">
        <v>97</v>
      </c>
      <c r="F16" s="35">
        <f ca="1" t="shared" ref="F16:F21" si="1">EVALUATE(G16)</f>
        <v>52.915</v>
      </c>
      <c r="G16" s="36" t="s">
        <v>237</v>
      </c>
    </row>
    <row r="17" s="24" customFormat="1" ht="35" customHeight="1" spans="1:7">
      <c r="A17" s="37"/>
      <c r="B17" s="32" t="s">
        <v>207</v>
      </c>
      <c r="C17" s="33" t="s">
        <v>238</v>
      </c>
      <c r="D17" s="34">
        <v>80</v>
      </c>
      <c r="E17" s="32" t="s">
        <v>97</v>
      </c>
      <c r="F17" s="35">
        <f ca="1" t="shared" si="1"/>
        <v>156.652</v>
      </c>
      <c r="G17" s="36" t="s">
        <v>239</v>
      </c>
    </row>
    <row r="18" s="24" customFormat="1" ht="35" customHeight="1" spans="1:7">
      <c r="A18" s="37"/>
      <c r="B18" s="32" t="s">
        <v>207</v>
      </c>
      <c r="C18" s="33" t="s">
        <v>240</v>
      </c>
      <c r="D18" s="34">
        <v>80</v>
      </c>
      <c r="E18" s="32" t="s">
        <v>97</v>
      </c>
      <c r="F18" s="35">
        <f ca="1" t="shared" si="1"/>
        <v>-50.4</v>
      </c>
      <c r="G18" s="36" t="s">
        <v>241</v>
      </c>
    </row>
    <row r="19" s="24" customFormat="1" ht="35" customHeight="1" spans="1:7">
      <c r="A19" s="37"/>
      <c r="B19" s="32" t="s">
        <v>221</v>
      </c>
      <c r="C19" s="33" t="s">
        <v>242</v>
      </c>
      <c r="D19" s="34" t="s">
        <v>243</v>
      </c>
      <c r="E19" s="32" t="s">
        <v>105</v>
      </c>
      <c r="F19" s="35">
        <f ca="1" t="shared" si="1"/>
        <v>4.06</v>
      </c>
      <c r="G19" s="36" t="s">
        <v>244</v>
      </c>
    </row>
    <row r="20" s="24" customFormat="1" ht="35" customHeight="1" spans="1:7">
      <c r="A20" s="37"/>
      <c r="B20" s="32" t="s">
        <v>225</v>
      </c>
      <c r="C20" s="33" t="s">
        <v>245</v>
      </c>
      <c r="D20" s="34" t="s">
        <v>246</v>
      </c>
      <c r="E20" s="32" t="s">
        <v>105</v>
      </c>
      <c r="F20" s="35">
        <f ca="1" t="shared" si="1"/>
        <v>7.34</v>
      </c>
      <c r="G20" s="36" t="s">
        <v>247</v>
      </c>
    </row>
    <row r="21" s="24" customFormat="1" ht="35" customHeight="1" spans="1:7">
      <c r="A21" s="37"/>
      <c r="B21" s="32" t="s">
        <v>248</v>
      </c>
      <c r="C21" s="33" t="s">
        <v>249</v>
      </c>
      <c r="D21" s="34">
        <v>80</v>
      </c>
      <c r="E21" s="32" t="s">
        <v>97</v>
      </c>
      <c r="F21" s="35">
        <f ca="1" t="shared" si="1"/>
        <v>17.86</v>
      </c>
      <c r="G21" s="36" t="s">
        <v>250</v>
      </c>
    </row>
    <row r="22" s="24" customFormat="1" ht="35" customHeight="1" spans="1:7">
      <c r="A22" s="37"/>
      <c r="B22" s="32" t="s">
        <v>251</v>
      </c>
      <c r="C22" s="33" t="s">
        <v>252</v>
      </c>
      <c r="D22" s="34">
        <v>80</v>
      </c>
      <c r="E22" s="32" t="s">
        <v>97</v>
      </c>
      <c r="F22" s="35">
        <f ca="1" t="shared" ref="F22:F37" si="2">EVALUATE(G22)</f>
        <v>450.992</v>
      </c>
      <c r="G22" s="36" t="s">
        <v>253</v>
      </c>
    </row>
    <row r="23" s="24" customFormat="1" ht="35" customHeight="1" spans="1:7">
      <c r="A23" s="37"/>
      <c r="B23" s="32" t="s">
        <v>251</v>
      </c>
      <c r="C23" s="33" t="s">
        <v>254</v>
      </c>
      <c r="D23" s="34">
        <v>80</v>
      </c>
      <c r="E23" s="32" t="s">
        <v>97</v>
      </c>
      <c r="F23" s="35">
        <f ca="1" t="shared" si="2"/>
        <v>-67.2</v>
      </c>
      <c r="G23" s="36" t="s">
        <v>255</v>
      </c>
    </row>
    <row r="24" s="24" customFormat="1" ht="35" customHeight="1" spans="1:7">
      <c r="A24" s="37"/>
      <c r="B24" s="32" t="s">
        <v>251</v>
      </c>
      <c r="C24" s="33" t="s">
        <v>256</v>
      </c>
      <c r="D24" s="34">
        <v>80</v>
      </c>
      <c r="E24" s="32" t="s">
        <v>97</v>
      </c>
      <c r="F24" s="35">
        <f ca="1" t="shared" si="2"/>
        <v>-4</v>
      </c>
      <c r="G24" s="36" t="s">
        <v>257</v>
      </c>
    </row>
    <row r="25" s="24" customFormat="1" ht="35" customHeight="1" spans="1:7">
      <c r="A25" s="37"/>
      <c r="B25" s="32" t="s">
        <v>251</v>
      </c>
      <c r="C25" s="33" t="s">
        <v>258</v>
      </c>
      <c r="D25" s="34">
        <v>80</v>
      </c>
      <c r="E25" s="32" t="s">
        <v>97</v>
      </c>
      <c r="F25" s="35">
        <f ca="1" t="shared" si="2"/>
        <v>9.12</v>
      </c>
      <c r="G25" s="36" t="s">
        <v>259</v>
      </c>
    </row>
    <row r="26" s="24" customFormat="1" ht="35" customHeight="1" spans="1:7">
      <c r="A26" s="37"/>
      <c r="B26" s="32" t="s">
        <v>251</v>
      </c>
      <c r="C26" s="33" t="s">
        <v>260</v>
      </c>
      <c r="D26" s="34">
        <v>80</v>
      </c>
      <c r="E26" s="32" t="s">
        <v>97</v>
      </c>
      <c r="F26" s="35">
        <f ca="1" t="shared" si="2"/>
        <v>335.588</v>
      </c>
      <c r="G26" s="36" t="s">
        <v>261</v>
      </c>
    </row>
    <row r="27" s="24" customFormat="1" ht="35" customHeight="1" spans="1:7">
      <c r="A27" s="37"/>
      <c r="B27" s="32" t="s">
        <v>251</v>
      </c>
      <c r="C27" s="33" t="s">
        <v>262</v>
      </c>
      <c r="D27" s="34">
        <v>80</v>
      </c>
      <c r="E27" s="32" t="s">
        <v>97</v>
      </c>
      <c r="F27" s="35">
        <f ca="1" t="shared" si="2"/>
        <v>-36.96</v>
      </c>
      <c r="G27" s="36" t="s">
        <v>263</v>
      </c>
    </row>
    <row r="28" s="24" customFormat="1" ht="35" customHeight="1" spans="1:7">
      <c r="A28" s="37"/>
      <c r="B28" s="32" t="s">
        <v>207</v>
      </c>
      <c r="C28" s="33" t="s">
        <v>264</v>
      </c>
      <c r="D28" s="34">
        <v>80</v>
      </c>
      <c r="E28" s="32" t="s">
        <v>97</v>
      </c>
      <c r="F28" s="35">
        <f ca="1" t="shared" si="2"/>
        <v>105.18</v>
      </c>
      <c r="G28" s="36" t="s">
        <v>265</v>
      </c>
    </row>
    <row r="29" s="24" customFormat="1" ht="35" customHeight="1" spans="1:7">
      <c r="A29" s="37"/>
      <c r="B29" s="32" t="s">
        <v>207</v>
      </c>
      <c r="C29" s="33" t="s">
        <v>266</v>
      </c>
      <c r="D29" s="34">
        <v>80</v>
      </c>
      <c r="E29" s="32" t="s">
        <v>97</v>
      </c>
      <c r="F29" s="35">
        <f ca="1" t="shared" si="2"/>
        <v>148.81</v>
      </c>
      <c r="G29" s="46" t="s">
        <v>267</v>
      </c>
    </row>
    <row r="30" s="24" customFormat="1" ht="35" customHeight="1" spans="1:7">
      <c r="A30" s="37"/>
      <c r="B30" s="32" t="s">
        <v>207</v>
      </c>
      <c r="C30" s="33" t="s">
        <v>268</v>
      </c>
      <c r="D30" s="34">
        <v>80</v>
      </c>
      <c r="E30" s="32" t="s">
        <v>97</v>
      </c>
      <c r="F30" s="35">
        <f ca="1" t="shared" si="2"/>
        <v>-50.4</v>
      </c>
      <c r="G30" s="36" t="s">
        <v>241</v>
      </c>
    </row>
    <row r="31" s="24" customFormat="1" ht="35" customHeight="1" spans="1:7">
      <c r="A31" s="37"/>
      <c r="B31" s="32" t="s">
        <v>216</v>
      </c>
      <c r="C31" s="33" t="s">
        <v>269</v>
      </c>
      <c r="D31" s="34">
        <v>300</v>
      </c>
      <c r="E31" s="32" t="s">
        <v>97</v>
      </c>
      <c r="F31" s="35">
        <f ca="1" t="shared" si="2"/>
        <v>11.16</v>
      </c>
      <c r="G31" s="36" t="s">
        <v>270</v>
      </c>
    </row>
    <row r="32" s="24" customFormat="1" ht="35" customHeight="1" spans="1:7">
      <c r="A32" s="37"/>
      <c r="B32" s="32" t="s">
        <v>219</v>
      </c>
      <c r="C32" s="33" t="s">
        <v>269</v>
      </c>
      <c r="D32" s="34">
        <v>100</v>
      </c>
      <c r="E32" s="32" t="s">
        <v>97</v>
      </c>
      <c r="F32" s="35">
        <f ca="1" t="shared" si="2"/>
        <v>50.13</v>
      </c>
      <c r="G32" s="36" t="s">
        <v>271</v>
      </c>
    </row>
    <row r="33" s="24" customFormat="1" ht="35" customHeight="1" spans="1:7">
      <c r="A33" s="37"/>
      <c r="B33" s="32" t="s">
        <v>221</v>
      </c>
      <c r="C33" s="33" t="s">
        <v>272</v>
      </c>
      <c r="D33" s="34" t="s">
        <v>243</v>
      </c>
      <c r="E33" s="32" t="s">
        <v>105</v>
      </c>
      <c r="F33" s="35">
        <f ca="1" t="shared" si="2"/>
        <v>11.04</v>
      </c>
      <c r="G33" s="36" t="s">
        <v>273</v>
      </c>
    </row>
    <row r="34" s="24" customFormat="1" ht="35" customHeight="1" spans="1:7">
      <c r="A34" s="37"/>
      <c r="B34" s="32" t="s">
        <v>225</v>
      </c>
      <c r="C34" s="33" t="s">
        <v>272</v>
      </c>
      <c r="D34" s="34" t="s">
        <v>246</v>
      </c>
      <c r="E34" s="32" t="s">
        <v>105</v>
      </c>
      <c r="F34" s="35">
        <f ca="1" t="shared" si="2"/>
        <v>11.04</v>
      </c>
      <c r="G34" s="36" t="s">
        <v>273</v>
      </c>
    </row>
    <row r="35" s="24" customFormat="1" ht="35" customHeight="1" spans="1:7">
      <c r="A35" s="37"/>
      <c r="B35" s="32" t="s">
        <v>207</v>
      </c>
      <c r="C35" s="33" t="s">
        <v>274</v>
      </c>
      <c r="D35" s="34">
        <v>80</v>
      </c>
      <c r="E35" s="32" t="s">
        <v>97</v>
      </c>
      <c r="F35" s="35">
        <f ca="1" t="shared" si="2"/>
        <v>406.8144</v>
      </c>
      <c r="G35" s="36" t="s">
        <v>275</v>
      </c>
    </row>
    <row r="36" s="24" customFormat="1" ht="35" customHeight="1" spans="1:7">
      <c r="A36" s="37"/>
      <c r="B36" s="32" t="s">
        <v>207</v>
      </c>
      <c r="C36" s="33" t="s">
        <v>276</v>
      </c>
      <c r="D36" s="34">
        <v>80</v>
      </c>
      <c r="E36" s="32" t="s">
        <v>97</v>
      </c>
      <c r="F36" s="35">
        <f ca="1" t="shared" si="2"/>
        <v>-20.16</v>
      </c>
      <c r="G36" s="36" t="s">
        <v>277</v>
      </c>
    </row>
    <row r="37" s="24" customFormat="1" ht="35" customHeight="1" spans="1:7">
      <c r="A37" s="37"/>
      <c r="B37" s="32" t="s">
        <v>207</v>
      </c>
      <c r="C37" s="33" t="s">
        <v>278</v>
      </c>
      <c r="D37" s="34">
        <v>80</v>
      </c>
      <c r="E37" s="32" t="s">
        <v>97</v>
      </c>
      <c r="F37" s="35">
        <f ca="1" t="shared" si="2"/>
        <v>-7.04</v>
      </c>
      <c r="G37" s="36" t="s">
        <v>279</v>
      </c>
    </row>
    <row r="38" s="24" customFormat="1" ht="43" customHeight="1" spans="1:7">
      <c r="A38" s="32" t="s">
        <v>280</v>
      </c>
      <c r="B38" s="32" t="s">
        <v>207</v>
      </c>
      <c r="C38" s="33" t="s">
        <v>281</v>
      </c>
      <c r="D38" s="34">
        <v>80</v>
      </c>
      <c r="E38" s="32" t="s">
        <v>97</v>
      </c>
      <c r="F38" s="35">
        <f ca="1" t="shared" ref="F38:F46" si="3">EVALUATE(G38)</f>
        <v>391.248</v>
      </c>
      <c r="G38" s="36" t="s">
        <v>282</v>
      </c>
    </row>
    <row r="39" s="24" customFormat="1" ht="43" customHeight="1" spans="1:7">
      <c r="A39" s="32"/>
      <c r="B39" s="32" t="s">
        <v>207</v>
      </c>
      <c r="C39" s="33" t="s">
        <v>283</v>
      </c>
      <c r="D39" s="34">
        <v>80</v>
      </c>
      <c r="E39" s="32" t="s">
        <v>97</v>
      </c>
      <c r="F39" s="35">
        <f ca="1" t="shared" si="3"/>
        <v>-10.08</v>
      </c>
      <c r="G39" s="36" t="s">
        <v>284</v>
      </c>
    </row>
    <row r="40" s="24" customFormat="1" ht="34" customHeight="1" spans="1:7">
      <c r="A40" s="45" t="s">
        <v>285</v>
      </c>
      <c r="B40" s="32" t="s">
        <v>207</v>
      </c>
      <c r="C40" s="33" t="s">
        <v>286</v>
      </c>
      <c r="D40" s="34">
        <v>80</v>
      </c>
      <c r="E40" s="32" t="s">
        <v>97</v>
      </c>
      <c r="F40" s="35">
        <f ca="1" t="shared" si="3"/>
        <v>352.26</v>
      </c>
      <c r="G40" s="36" t="s">
        <v>287</v>
      </c>
    </row>
    <row r="41" s="24" customFormat="1" ht="34" customHeight="1" spans="1:7">
      <c r="A41" s="52"/>
      <c r="B41" s="32" t="s">
        <v>207</v>
      </c>
      <c r="C41" s="33" t="s">
        <v>288</v>
      </c>
      <c r="D41" s="34">
        <v>80</v>
      </c>
      <c r="E41" s="32" t="s">
        <v>97</v>
      </c>
      <c r="F41" s="35">
        <f ca="1" t="shared" si="3"/>
        <v>-10.08</v>
      </c>
      <c r="G41" s="36" t="s">
        <v>284</v>
      </c>
    </row>
    <row r="42" s="24" customFormat="1" ht="39" customHeight="1" spans="1:7">
      <c r="A42" s="32" t="s">
        <v>289</v>
      </c>
      <c r="B42" s="34" t="s">
        <v>290</v>
      </c>
      <c r="C42" s="33" t="s">
        <v>291</v>
      </c>
      <c r="D42" s="34">
        <v>80</v>
      </c>
      <c r="E42" s="32" t="s">
        <v>97</v>
      </c>
      <c r="F42" s="35">
        <f ca="1" t="shared" si="3"/>
        <v>71.2500000000001</v>
      </c>
      <c r="G42" s="36" t="s">
        <v>292</v>
      </c>
    </row>
    <row r="43" s="24" customFormat="1" ht="53" customHeight="1" spans="1:7">
      <c r="A43" s="45"/>
      <c r="B43" s="34" t="s">
        <v>290</v>
      </c>
      <c r="C43" s="33" t="s">
        <v>293</v>
      </c>
      <c r="D43" s="34">
        <v>80</v>
      </c>
      <c r="E43" s="32" t="s">
        <v>97</v>
      </c>
      <c r="F43" s="35">
        <f ca="1" t="shared" si="3"/>
        <v>-9.825</v>
      </c>
      <c r="G43" s="36" t="s">
        <v>294</v>
      </c>
    </row>
    <row r="44" s="24" customFormat="1" ht="39" customHeight="1" spans="1:7">
      <c r="A44" s="45"/>
      <c r="B44" s="34" t="s">
        <v>290</v>
      </c>
      <c r="C44" s="33" t="s">
        <v>295</v>
      </c>
      <c r="D44" s="34">
        <v>80</v>
      </c>
      <c r="E44" s="32" t="s">
        <v>97</v>
      </c>
      <c r="F44" s="35">
        <f ca="1" t="shared" si="3"/>
        <v>94.64</v>
      </c>
      <c r="G44" s="36" t="s">
        <v>296</v>
      </c>
    </row>
    <row r="45" s="24" customFormat="1" ht="54" customHeight="1" spans="1:7">
      <c r="A45" s="45"/>
      <c r="B45" s="34" t="s">
        <v>290</v>
      </c>
      <c r="C45" s="33" t="s">
        <v>297</v>
      </c>
      <c r="D45" s="34">
        <v>80</v>
      </c>
      <c r="E45" s="32" t="s">
        <v>97</v>
      </c>
      <c r="F45" s="35">
        <f ca="1" t="shared" si="3"/>
        <v>-22.458</v>
      </c>
      <c r="G45" s="36" t="s">
        <v>298</v>
      </c>
    </row>
    <row r="46" s="24" customFormat="1" ht="39" customHeight="1" spans="1:7">
      <c r="A46" s="45"/>
      <c r="B46" s="34" t="s">
        <v>290</v>
      </c>
      <c r="C46" s="47" t="s">
        <v>299</v>
      </c>
      <c r="D46" s="34">
        <v>50</v>
      </c>
      <c r="E46" s="32" t="s">
        <v>97</v>
      </c>
      <c r="F46" s="35">
        <f ca="1" t="shared" si="3"/>
        <v>15.98</v>
      </c>
      <c r="G46" s="36" t="s">
        <v>300</v>
      </c>
    </row>
    <row r="47" s="24" customFormat="1" ht="31" customHeight="1" spans="1:7">
      <c r="A47" s="38" t="s">
        <v>301</v>
      </c>
      <c r="B47" s="39"/>
      <c r="C47" s="40"/>
      <c r="D47" s="29"/>
      <c r="E47" s="29" t="s">
        <v>97</v>
      </c>
      <c r="F47" s="40">
        <f ca="1">SUM(F3:F46)</f>
        <v>2907.3732</v>
      </c>
      <c r="G47" s="41"/>
    </row>
    <row r="48" ht="36" customHeight="1" spans="1:7">
      <c r="A48" s="29" t="s">
        <v>302</v>
      </c>
      <c r="B48" s="29"/>
      <c r="C48" s="40"/>
      <c r="D48" s="30">
        <v>80</v>
      </c>
      <c r="E48" s="29" t="s">
        <v>97</v>
      </c>
      <c r="F48" s="40">
        <f ca="1">SUMIF(D3:D46,D48,F3:F46)</f>
        <v>2528.7994</v>
      </c>
      <c r="G48" s="33"/>
    </row>
    <row r="49" ht="36" customHeight="1" spans="1:7">
      <c r="A49" s="29" t="s">
        <v>303</v>
      </c>
      <c r="B49" s="29"/>
      <c r="C49" s="40"/>
      <c r="D49" s="29">
        <v>50</v>
      </c>
      <c r="E49" s="29" t="s">
        <v>97</v>
      </c>
      <c r="F49" s="40">
        <f ca="1">SUMIF(D3:D46,D49,F3:F46)</f>
        <v>64.1688</v>
      </c>
      <c r="G49" s="33"/>
    </row>
    <row r="50" ht="36" customHeight="1" spans="1:7">
      <c r="A50" s="29" t="s">
        <v>304</v>
      </c>
      <c r="B50" s="29"/>
      <c r="C50" s="40"/>
      <c r="D50" s="29">
        <v>100</v>
      </c>
      <c r="E50" s="29" t="s">
        <v>97</v>
      </c>
      <c r="F50" s="40">
        <f ca="1">SUMIF(D3:D46,D50,F3:F46)</f>
        <v>181.025</v>
      </c>
      <c r="G50" s="33"/>
    </row>
    <row r="51" ht="36" customHeight="1" spans="1:7">
      <c r="A51" s="29" t="s">
        <v>305</v>
      </c>
      <c r="B51" s="29"/>
      <c r="C51" s="40"/>
      <c r="D51" s="29">
        <v>250</v>
      </c>
      <c r="E51" s="29" t="s">
        <v>97</v>
      </c>
      <c r="F51" s="40">
        <f ca="1">SUMIF(D3:D46,D51,F3:F46)</f>
        <v>17.36</v>
      </c>
      <c r="G51" s="33"/>
    </row>
    <row r="52" ht="36" customHeight="1" spans="1:7">
      <c r="A52" s="29" t="s">
        <v>306</v>
      </c>
      <c r="B52" s="29"/>
      <c r="C52" s="40"/>
      <c r="D52" s="29">
        <v>300</v>
      </c>
      <c r="E52" s="29" t="s">
        <v>97</v>
      </c>
      <c r="F52" s="40">
        <f ca="1">SUMIF(D3:D46,D52,F3:F46)</f>
        <v>22.94</v>
      </c>
      <c r="G52" s="33"/>
    </row>
    <row r="53" ht="36" customHeight="1" spans="1:7">
      <c r="A53" s="29" t="s">
        <v>307</v>
      </c>
      <c r="B53" s="29"/>
      <c r="C53" s="40"/>
      <c r="D53" s="29" t="s">
        <v>223</v>
      </c>
      <c r="E53" s="29" t="s">
        <v>105</v>
      </c>
      <c r="F53" s="40">
        <f ca="1">SUMIF(D3:D46,D53,F3:F46)</f>
        <v>29.8</v>
      </c>
      <c r="G53" s="33"/>
    </row>
    <row r="54" ht="36" customHeight="1" spans="1:7">
      <c r="A54" s="29" t="s">
        <v>308</v>
      </c>
      <c r="B54" s="29"/>
      <c r="C54" s="40"/>
      <c r="D54" s="29" t="s">
        <v>226</v>
      </c>
      <c r="E54" s="29" t="s">
        <v>105</v>
      </c>
      <c r="F54" s="40">
        <f ca="1">SUMIF(D3:D46,D54,F3:F46)</f>
        <v>29.8</v>
      </c>
      <c r="G54" s="33"/>
    </row>
    <row r="55" ht="36" customHeight="1" spans="1:7">
      <c r="A55" s="29" t="s">
        <v>309</v>
      </c>
      <c r="B55" s="29"/>
      <c r="C55" s="40"/>
      <c r="D55" s="29" t="s">
        <v>243</v>
      </c>
      <c r="E55" s="29" t="s">
        <v>105</v>
      </c>
      <c r="F55" s="40">
        <f ca="1">SUMIF(D3:D46,D55,F3:F46)</f>
        <v>15.1</v>
      </c>
      <c r="G55" s="33"/>
    </row>
    <row r="56" ht="36" customHeight="1" spans="1:7">
      <c r="A56" s="29" t="s">
        <v>310</v>
      </c>
      <c r="B56" s="29"/>
      <c r="C56" s="40"/>
      <c r="D56" s="29" t="s">
        <v>246</v>
      </c>
      <c r="E56" s="29" t="s">
        <v>105</v>
      </c>
      <c r="F56" s="40">
        <f ca="1">SUMIF(D3:D46,D56,F3:F46)</f>
        <v>18.38</v>
      </c>
      <c r="G56" s="33"/>
    </row>
  </sheetData>
  <mergeCells count="16">
    <mergeCell ref="A1:G1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:A14"/>
    <mergeCell ref="A15:A37"/>
    <mergeCell ref="A38:A39"/>
    <mergeCell ref="A40:A41"/>
    <mergeCell ref="A42:A4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12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" defaultRowHeight="14.25" outlineLevelCol="7"/>
  <cols>
    <col min="1" max="1" width="10" style="24" customWidth="1"/>
    <col min="2" max="2" width="11.8833333333333" style="25" customWidth="1"/>
    <col min="3" max="3" width="21.3833333333333" style="24" customWidth="1"/>
    <col min="4" max="4" width="8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s="24" customFormat="1" ht="66" customHeight="1" spans="1:7">
      <c r="A1" s="27" t="s">
        <v>311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52" customHeight="1" spans="1:8">
      <c r="A3" s="32" t="s">
        <v>234</v>
      </c>
      <c r="B3" s="32" t="s">
        <v>207</v>
      </c>
      <c r="C3" s="33" t="s">
        <v>312</v>
      </c>
      <c r="D3" s="34" t="s">
        <v>114</v>
      </c>
      <c r="E3" s="32" t="s">
        <v>105</v>
      </c>
      <c r="F3" s="35">
        <f ca="1">EVALUATE(G3)</f>
        <v>16.28</v>
      </c>
      <c r="G3" s="33" t="s">
        <v>313</v>
      </c>
      <c r="H3" s="55"/>
    </row>
    <row r="4" s="24" customFormat="1" ht="43" customHeight="1" spans="1:8">
      <c r="A4" s="32" t="s">
        <v>280</v>
      </c>
      <c r="B4" s="32" t="s">
        <v>207</v>
      </c>
      <c r="C4" s="33" t="s">
        <v>314</v>
      </c>
      <c r="D4" s="34" t="s">
        <v>114</v>
      </c>
      <c r="E4" s="32" t="s">
        <v>105</v>
      </c>
      <c r="F4" s="35">
        <f ca="1">EVALUATE(G4)</f>
        <v>9.9</v>
      </c>
      <c r="G4" s="33" t="s">
        <v>315</v>
      </c>
      <c r="H4" s="56"/>
    </row>
    <row r="5" s="24" customFormat="1" ht="43" customHeight="1" spans="1:8">
      <c r="A5" s="32" t="s">
        <v>285</v>
      </c>
      <c r="B5" s="32" t="s">
        <v>207</v>
      </c>
      <c r="C5" s="33" t="s">
        <v>316</v>
      </c>
      <c r="D5" s="34" t="s">
        <v>114</v>
      </c>
      <c r="E5" s="32" t="s">
        <v>105</v>
      </c>
      <c r="F5" s="35">
        <f ca="1">EVALUATE(G5)</f>
        <v>11.04</v>
      </c>
      <c r="G5" s="33" t="s">
        <v>317</v>
      </c>
      <c r="H5" s="56"/>
    </row>
    <row r="6" s="24" customFormat="1" ht="31" customHeight="1" spans="1:7">
      <c r="A6" s="38" t="s">
        <v>301</v>
      </c>
      <c r="B6" s="39"/>
      <c r="C6" s="40"/>
      <c r="D6" s="29"/>
      <c r="E6" s="32" t="s">
        <v>105</v>
      </c>
      <c r="F6" s="40">
        <v>37.2</v>
      </c>
      <c r="G6" s="41"/>
    </row>
    <row r="7" s="24" customFormat="1" ht="25" customHeight="1" spans="1:7">
      <c r="A7" s="49"/>
      <c r="B7" s="50"/>
      <c r="C7" s="49"/>
      <c r="D7" s="50"/>
      <c r="E7" s="50"/>
      <c r="F7" s="49"/>
      <c r="G7" s="51"/>
    </row>
    <row r="8" s="24" customFormat="1" spans="2:7">
      <c r="B8" s="25"/>
      <c r="C8" s="24"/>
      <c r="D8" s="25"/>
      <c r="E8" s="25"/>
      <c r="F8" s="24"/>
      <c r="G8" s="26"/>
    </row>
    <row r="9" s="24" customFormat="1" spans="2:7">
      <c r="B9" s="25"/>
      <c r="C9" s="24"/>
      <c r="D9" s="25"/>
      <c r="E9" s="25"/>
      <c r="F9" s="24"/>
      <c r="G9" s="26"/>
    </row>
    <row r="10" s="24" customFormat="1" spans="2:7">
      <c r="B10" s="25"/>
      <c r="C10" s="24"/>
      <c r="D10" s="25"/>
      <c r="E10" s="25"/>
      <c r="F10" s="24"/>
      <c r="G10" s="26"/>
    </row>
    <row r="11" s="24" customFormat="1" spans="2:7">
      <c r="B11" s="25"/>
      <c r="C11" s="24"/>
      <c r="D11" s="25"/>
      <c r="E11" s="25"/>
      <c r="F11" s="24"/>
      <c r="G11" s="26"/>
    </row>
    <row r="12" s="24" customFormat="1" spans="2:7">
      <c r="B12" s="25"/>
      <c r="C12" s="24"/>
      <c r="D12" s="25"/>
      <c r="E12" s="25"/>
      <c r="F12" s="24"/>
      <c r="G12" s="26"/>
    </row>
  </sheetData>
  <mergeCells count="3">
    <mergeCell ref="A1:G1"/>
    <mergeCell ref="A6:B6"/>
    <mergeCell ref="H3:H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83"/>
  <sheetViews>
    <sheetView workbookViewId="0">
      <pane ySplit="2" topLeftCell="A49" activePane="bottomLeft" state="frozen"/>
      <selection/>
      <selection pane="bottomLeft" activeCell="G82" sqref="G82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318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207</v>
      </c>
      <c r="C3" s="33" t="s">
        <v>208</v>
      </c>
      <c r="D3" s="34" t="s">
        <v>188</v>
      </c>
      <c r="E3" s="32" t="s">
        <v>97</v>
      </c>
      <c r="F3" s="35">
        <f ca="1" t="shared" ref="F3:F7" si="0">EVALUATE(G3)</f>
        <v>127.49328</v>
      </c>
      <c r="G3" s="36" t="s">
        <v>319</v>
      </c>
    </row>
    <row r="4" s="24" customFormat="1" ht="39" customHeight="1" spans="1:7">
      <c r="A4" s="37"/>
      <c r="B4" s="32" t="s">
        <v>207</v>
      </c>
      <c r="C4" s="33" t="s">
        <v>320</v>
      </c>
      <c r="D4" s="34" t="s">
        <v>188</v>
      </c>
      <c r="E4" s="32" t="s">
        <v>97</v>
      </c>
      <c r="F4" s="35">
        <f ca="1" t="shared" si="0"/>
        <v>9.792</v>
      </c>
      <c r="G4" s="46" t="s">
        <v>321</v>
      </c>
    </row>
    <row r="5" s="24" customFormat="1" ht="39" customHeight="1" spans="1:7">
      <c r="A5" s="37"/>
      <c r="B5" s="32" t="s">
        <v>207</v>
      </c>
      <c r="C5" s="33" t="s">
        <v>212</v>
      </c>
      <c r="D5" s="34" t="s">
        <v>188</v>
      </c>
      <c r="E5" s="32" t="s">
        <v>97</v>
      </c>
      <c r="F5" s="35">
        <f ca="1" t="shared" si="0"/>
        <v>54.96</v>
      </c>
      <c r="G5" s="36" t="s">
        <v>213</v>
      </c>
    </row>
    <row r="6" s="24" customFormat="1" ht="70" customHeight="1" spans="1:7">
      <c r="A6" s="37"/>
      <c r="B6" s="32" t="s">
        <v>207</v>
      </c>
      <c r="C6" s="33" t="s">
        <v>322</v>
      </c>
      <c r="D6" s="34" t="s">
        <v>188</v>
      </c>
      <c r="E6" s="32" t="s">
        <v>97</v>
      </c>
      <c r="F6" s="35">
        <f ca="1" t="shared" si="0"/>
        <v>48</v>
      </c>
      <c r="G6" s="36" t="s">
        <v>323</v>
      </c>
    </row>
    <row r="7" s="24" customFormat="1" ht="39" customHeight="1" spans="1:7">
      <c r="A7" s="37"/>
      <c r="B7" s="32" t="s">
        <v>207</v>
      </c>
      <c r="C7" s="33" t="s">
        <v>324</v>
      </c>
      <c r="D7" s="34" t="s">
        <v>188</v>
      </c>
      <c r="E7" s="32" t="s">
        <v>97</v>
      </c>
      <c r="F7" s="35">
        <f ca="1" t="shared" si="0"/>
        <v>7.2</v>
      </c>
      <c r="G7" s="36" t="s">
        <v>325</v>
      </c>
    </row>
    <row r="8" s="24" customFormat="1" ht="39" customHeight="1" spans="1:7">
      <c r="A8" s="37"/>
      <c r="B8" s="32" t="s">
        <v>207</v>
      </c>
      <c r="C8" s="33" t="s">
        <v>326</v>
      </c>
      <c r="D8" s="34" t="s">
        <v>188</v>
      </c>
      <c r="E8" s="32" t="s">
        <v>97</v>
      </c>
      <c r="F8" s="35">
        <f ca="1" t="shared" ref="F8:F20" si="1">EVALUATE(G8)</f>
        <v>-6.6</v>
      </c>
      <c r="G8" s="36" t="s">
        <v>327</v>
      </c>
    </row>
    <row r="9" s="24" customFormat="1" ht="39" customHeight="1" spans="1:7">
      <c r="A9" s="37"/>
      <c r="B9" s="32" t="s">
        <v>216</v>
      </c>
      <c r="C9" s="33" t="s">
        <v>328</v>
      </c>
      <c r="D9" s="34" t="s">
        <v>329</v>
      </c>
      <c r="E9" s="32" t="s">
        <v>97</v>
      </c>
      <c r="F9" s="35">
        <f ca="1" t="shared" si="1"/>
        <v>42.656</v>
      </c>
      <c r="G9" s="36" t="s">
        <v>330</v>
      </c>
    </row>
    <row r="10" s="24" customFormat="1" ht="39" customHeight="1" spans="1:7">
      <c r="A10" s="37"/>
      <c r="B10" s="32" t="s">
        <v>219</v>
      </c>
      <c r="C10" s="33" t="s">
        <v>328</v>
      </c>
      <c r="D10" s="34" t="s">
        <v>188</v>
      </c>
      <c r="E10" s="32" t="s">
        <v>97</v>
      </c>
      <c r="F10" s="35">
        <f ca="1" t="shared" si="1"/>
        <v>193.672</v>
      </c>
      <c r="G10" s="36" t="s">
        <v>331</v>
      </c>
    </row>
    <row r="11" s="24" customFormat="1" ht="39" customHeight="1" spans="1:7">
      <c r="A11" s="37"/>
      <c r="B11" s="32" t="s">
        <v>216</v>
      </c>
      <c r="C11" s="33" t="s">
        <v>332</v>
      </c>
      <c r="D11" s="34" t="s">
        <v>329</v>
      </c>
      <c r="E11" s="32" t="s">
        <v>97</v>
      </c>
      <c r="F11" s="35">
        <f ca="1" t="shared" si="1"/>
        <v>59.6704</v>
      </c>
      <c r="G11" s="36" t="s">
        <v>333</v>
      </c>
    </row>
    <row r="12" s="24" customFormat="1" ht="39" customHeight="1" spans="1:7">
      <c r="A12" s="37"/>
      <c r="B12" s="32" t="s">
        <v>219</v>
      </c>
      <c r="C12" s="33" t="s">
        <v>334</v>
      </c>
      <c r="D12" s="34" t="s">
        <v>188</v>
      </c>
      <c r="E12" s="32" t="s">
        <v>97</v>
      </c>
      <c r="F12" s="35">
        <f ca="1" t="shared" si="1"/>
        <v>234.436</v>
      </c>
      <c r="G12" s="36" t="s">
        <v>335</v>
      </c>
    </row>
    <row r="13" s="24" customFormat="1" ht="39" customHeight="1" spans="1:7">
      <c r="A13" s="37"/>
      <c r="B13" s="32" t="s">
        <v>207</v>
      </c>
      <c r="C13" s="33" t="s">
        <v>336</v>
      </c>
      <c r="D13" s="34" t="s">
        <v>188</v>
      </c>
      <c r="E13" s="32" t="s">
        <v>97</v>
      </c>
      <c r="F13" s="35">
        <f ca="1" t="shared" si="1"/>
        <v>20.64</v>
      </c>
      <c r="G13" s="36" t="s">
        <v>337</v>
      </c>
    </row>
    <row r="14" s="24" customFormat="1" ht="39" customHeight="1" spans="1:7">
      <c r="A14" s="37"/>
      <c r="B14" s="32" t="s">
        <v>207</v>
      </c>
      <c r="C14" s="33" t="s">
        <v>338</v>
      </c>
      <c r="D14" s="34" t="s">
        <v>188</v>
      </c>
      <c r="E14" s="32" t="s">
        <v>97</v>
      </c>
      <c r="F14" s="35">
        <f ca="1" t="shared" si="1"/>
        <v>20.64</v>
      </c>
      <c r="G14" s="36" t="s">
        <v>339</v>
      </c>
    </row>
    <row r="15" s="24" customFormat="1" ht="39" customHeight="1" spans="1:7">
      <c r="A15" s="37"/>
      <c r="B15" s="32" t="s">
        <v>207</v>
      </c>
      <c r="C15" s="33" t="s">
        <v>231</v>
      </c>
      <c r="D15" s="34" t="s">
        <v>188</v>
      </c>
      <c r="E15" s="32" t="s">
        <v>97</v>
      </c>
      <c r="F15" s="35">
        <f ca="1" t="shared" si="1"/>
        <v>90.558</v>
      </c>
      <c r="G15" s="36" t="s">
        <v>340</v>
      </c>
    </row>
    <row r="16" s="24" customFormat="1" ht="39" customHeight="1" spans="1:7">
      <c r="A16" s="37"/>
      <c r="B16" s="32" t="s">
        <v>207</v>
      </c>
      <c r="C16" s="33" t="s">
        <v>227</v>
      </c>
      <c r="D16" s="34" t="s">
        <v>188</v>
      </c>
      <c r="E16" s="32" t="s">
        <v>97</v>
      </c>
      <c r="F16" s="35">
        <f ca="1" t="shared" si="1"/>
        <v>73.272</v>
      </c>
      <c r="G16" s="36" t="s">
        <v>341</v>
      </c>
    </row>
    <row r="17" s="24" customFormat="1" ht="39" customHeight="1" spans="1:7">
      <c r="A17" s="37"/>
      <c r="B17" s="32" t="s">
        <v>207</v>
      </c>
      <c r="C17" s="33" t="s">
        <v>342</v>
      </c>
      <c r="D17" s="34" t="s">
        <v>188</v>
      </c>
      <c r="E17" s="32" t="s">
        <v>97</v>
      </c>
      <c r="F17" s="35">
        <f ca="1" t="shared" si="1"/>
        <v>9.792</v>
      </c>
      <c r="G17" s="46" t="s">
        <v>321</v>
      </c>
    </row>
    <row r="18" s="24" customFormat="1" ht="65" customHeight="1" spans="1:7">
      <c r="A18" s="37"/>
      <c r="B18" s="32" t="s">
        <v>207</v>
      </c>
      <c r="C18" s="33" t="s">
        <v>343</v>
      </c>
      <c r="D18" s="34" t="s">
        <v>188</v>
      </c>
      <c r="E18" s="32" t="s">
        <v>97</v>
      </c>
      <c r="F18" s="35">
        <f ca="1" t="shared" si="1"/>
        <v>48</v>
      </c>
      <c r="G18" s="36" t="s">
        <v>344</v>
      </c>
    </row>
    <row r="19" s="24" customFormat="1" ht="39" customHeight="1" spans="1:7">
      <c r="A19" s="37"/>
      <c r="B19" s="32" t="s">
        <v>207</v>
      </c>
      <c r="C19" s="33" t="s">
        <v>345</v>
      </c>
      <c r="D19" s="34" t="s">
        <v>188</v>
      </c>
      <c r="E19" s="32" t="s">
        <v>97</v>
      </c>
      <c r="F19" s="35">
        <f ca="1" t="shared" si="1"/>
        <v>7.2</v>
      </c>
      <c r="G19" s="36" t="s">
        <v>325</v>
      </c>
    </row>
    <row r="20" s="24" customFormat="1" ht="39" customHeight="1" spans="1:7">
      <c r="A20" s="37"/>
      <c r="B20" s="32" t="s">
        <v>207</v>
      </c>
      <c r="C20" s="33" t="s">
        <v>346</v>
      </c>
      <c r="D20" s="34" t="s">
        <v>188</v>
      </c>
      <c r="E20" s="32" t="s">
        <v>97</v>
      </c>
      <c r="F20" s="35">
        <f ca="1" t="shared" si="1"/>
        <v>-6.6</v>
      </c>
      <c r="G20" s="36" t="s">
        <v>327</v>
      </c>
    </row>
    <row r="21" s="24" customFormat="1" ht="39" customHeight="1" spans="1:7">
      <c r="A21" s="37"/>
      <c r="B21" s="32" t="s">
        <v>221</v>
      </c>
      <c r="C21" s="33" t="s">
        <v>347</v>
      </c>
      <c r="D21" s="34" t="s">
        <v>329</v>
      </c>
      <c r="E21" s="32" t="s">
        <v>97</v>
      </c>
      <c r="F21" s="35">
        <f ca="1" t="shared" ref="F21:F23" si="2">EVALUATE(G21)</f>
        <v>19.934</v>
      </c>
      <c r="G21" s="36" t="s">
        <v>348</v>
      </c>
    </row>
    <row r="22" s="24" customFormat="1" ht="39" customHeight="1" spans="1:7">
      <c r="A22" s="37"/>
      <c r="B22" s="32" t="s">
        <v>225</v>
      </c>
      <c r="C22" s="33" t="s">
        <v>347</v>
      </c>
      <c r="D22" s="34" t="s">
        <v>188</v>
      </c>
      <c r="E22" s="32" t="s">
        <v>97</v>
      </c>
      <c r="F22" s="35">
        <f ca="1" t="shared" si="2"/>
        <v>18.221</v>
      </c>
      <c r="G22" s="36" t="s">
        <v>349</v>
      </c>
    </row>
    <row r="23" s="24" customFormat="1" ht="39" customHeight="1" spans="1:7">
      <c r="A23" s="37"/>
      <c r="B23" s="32" t="s">
        <v>350</v>
      </c>
      <c r="C23" s="33" t="s">
        <v>351</v>
      </c>
      <c r="D23" s="34" t="s">
        <v>188</v>
      </c>
      <c r="E23" s="32" t="s">
        <v>97</v>
      </c>
      <c r="F23" s="35">
        <f ca="1" t="shared" si="2"/>
        <v>4.587</v>
      </c>
      <c r="G23" s="36" t="s">
        <v>352</v>
      </c>
    </row>
    <row r="24" s="24" customFormat="1" ht="35" customHeight="1" spans="1:7">
      <c r="A24" s="31" t="s">
        <v>234</v>
      </c>
      <c r="B24" s="32" t="s">
        <v>207</v>
      </c>
      <c r="C24" s="33" t="s">
        <v>353</v>
      </c>
      <c r="D24" s="34" t="s">
        <v>188</v>
      </c>
      <c r="E24" s="32" t="s">
        <v>97</v>
      </c>
      <c r="F24" s="35">
        <f ca="1" t="shared" ref="F24:F41" si="3">EVALUATE(G24)</f>
        <v>89.36</v>
      </c>
      <c r="G24" s="36" t="s">
        <v>354</v>
      </c>
    </row>
    <row r="25" s="24" customFormat="1" ht="35" customHeight="1" spans="1:7">
      <c r="A25" s="37"/>
      <c r="B25" s="32" t="s">
        <v>207</v>
      </c>
      <c r="C25" s="33" t="s">
        <v>355</v>
      </c>
      <c r="D25" s="34" t="s">
        <v>188</v>
      </c>
      <c r="E25" s="32" t="s">
        <v>97</v>
      </c>
      <c r="F25" s="35">
        <f ca="1" t="shared" si="3"/>
        <v>10.56</v>
      </c>
      <c r="G25" s="46" t="s">
        <v>356</v>
      </c>
    </row>
    <row r="26" s="24" customFormat="1" ht="35" customHeight="1" spans="1:7">
      <c r="A26" s="37"/>
      <c r="B26" s="32" t="s">
        <v>216</v>
      </c>
      <c r="C26" s="33" t="s">
        <v>357</v>
      </c>
      <c r="D26" s="34" t="s">
        <v>329</v>
      </c>
      <c r="E26" s="32" t="s">
        <v>97</v>
      </c>
      <c r="F26" s="35">
        <f ca="1" t="shared" si="3"/>
        <v>11.78</v>
      </c>
      <c r="G26" s="36" t="s">
        <v>358</v>
      </c>
    </row>
    <row r="27" s="24" customFormat="1" ht="35" customHeight="1" spans="1:7">
      <c r="A27" s="37"/>
      <c r="B27" s="32" t="s">
        <v>219</v>
      </c>
      <c r="C27" s="33" t="s">
        <v>357</v>
      </c>
      <c r="D27" s="34" t="s">
        <v>188</v>
      </c>
      <c r="E27" s="32" t="s">
        <v>97</v>
      </c>
      <c r="F27" s="35">
        <f ca="1" t="shared" si="3"/>
        <v>53.485</v>
      </c>
      <c r="G27" s="36" t="s">
        <v>359</v>
      </c>
    </row>
    <row r="28" s="24" customFormat="1" ht="35" customHeight="1" spans="1:7">
      <c r="A28" s="37"/>
      <c r="B28" s="32" t="s">
        <v>207</v>
      </c>
      <c r="C28" s="33" t="s">
        <v>360</v>
      </c>
      <c r="D28" s="34" t="s">
        <v>188</v>
      </c>
      <c r="E28" s="32" t="s">
        <v>97</v>
      </c>
      <c r="F28" s="35">
        <f ca="1" t="shared" si="3"/>
        <v>69.555</v>
      </c>
      <c r="G28" s="46" t="s">
        <v>361</v>
      </c>
    </row>
    <row r="29" s="24" customFormat="1" ht="35" customHeight="1" spans="1:7">
      <c r="A29" s="37"/>
      <c r="B29" s="32" t="s">
        <v>207</v>
      </c>
      <c r="C29" s="33" t="s">
        <v>362</v>
      </c>
      <c r="D29" s="34" t="s">
        <v>188</v>
      </c>
      <c r="E29" s="32" t="s">
        <v>97</v>
      </c>
      <c r="F29" s="35">
        <f ca="1" t="shared" si="3"/>
        <v>8.064</v>
      </c>
      <c r="G29" s="46" t="s">
        <v>363</v>
      </c>
    </row>
    <row r="30" s="24" customFormat="1" ht="35" customHeight="1" spans="1:7">
      <c r="A30" s="37"/>
      <c r="B30" s="32" t="s">
        <v>207</v>
      </c>
      <c r="C30" s="33" t="s">
        <v>364</v>
      </c>
      <c r="D30" s="34" t="s">
        <v>188</v>
      </c>
      <c r="E30" s="32" t="s">
        <v>97</v>
      </c>
      <c r="F30" s="35">
        <f ca="1" t="shared" si="3"/>
        <v>67.289</v>
      </c>
      <c r="G30" s="36" t="s">
        <v>365</v>
      </c>
    </row>
    <row r="31" s="24" customFormat="1" ht="35" customHeight="1" spans="1:7">
      <c r="A31" s="37"/>
      <c r="B31" s="32" t="s">
        <v>219</v>
      </c>
      <c r="C31" s="33" t="s">
        <v>252</v>
      </c>
      <c r="D31" s="34" t="s">
        <v>188</v>
      </c>
      <c r="E31" s="32" t="s">
        <v>97</v>
      </c>
      <c r="F31" s="35">
        <f ca="1" t="shared" si="3"/>
        <v>455.4384</v>
      </c>
      <c r="G31" s="36" t="s">
        <v>366</v>
      </c>
    </row>
    <row r="32" s="24" customFormat="1" ht="35" customHeight="1" spans="1:7">
      <c r="A32" s="37"/>
      <c r="B32" s="32" t="s">
        <v>219</v>
      </c>
      <c r="C32" s="33" t="s">
        <v>254</v>
      </c>
      <c r="D32" s="34" t="s">
        <v>188</v>
      </c>
      <c r="E32" s="32" t="s">
        <v>97</v>
      </c>
      <c r="F32" s="35">
        <f ca="1" t="shared" si="3"/>
        <v>-67.2</v>
      </c>
      <c r="G32" s="36" t="s">
        <v>367</v>
      </c>
    </row>
    <row r="33" s="24" customFormat="1" ht="35" customHeight="1" spans="1:7">
      <c r="A33" s="37"/>
      <c r="B33" s="32" t="s">
        <v>219</v>
      </c>
      <c r="C33" s="33" t="s">
        <v>368</v>
      </c>
      <c r="D33" s="34" t="s">
        <v>188</v>
      </c>
      <c r="E33" s="32" t="s">
        <v>97</v>
      </c>
      <c r="F33" s="35">
        <f ca="1" t="shared" si="3"/>
        <v>24.96</v>
      </c>
      <c r="G33" s="46" t="s">
        <v>369</v>
      </c>
    </row>
    <row r="34" s="24" customFormat="1" ht="35" customHeight="1" spans="1:7">
      <c r="A34" s="37"/>
      <c r="B34" s="32" t="s">
        <v>219</v>
      </c>
      <c r="C34" s="33" t="s">
        <v>370</v>
      </c>
      <c r="D34" s="34" t="s">
        <v>188</v>
      </c>
      <c r="E34" s="32" t="s">
        <v>97</v>
      </c>
      <c r="F34" s="35">
        <f ca="1" t="shared" si="3"/>
        <v>31.3272</v>
      </c>
      <c r="G34" s="36" t="s">
        <v>371</v>
      </c>
    </row>
    <row r="35" s="24" customFormat="1" ht="35" customHeight="1" spans="1:7">
      <c r="A35" s="37"/>
      <c r="B35" s="32" t="s">
        <v>219</v>
      </c>
      <c r="C35" s="33" t="s">
        <v>256</v>
      </c>
      <c r="D35" s="34" t="s">
        <v>188</v>
      </c>
      <c r="E35" s="32" t="s">
        <v>97</v>
      </c>
      <c r="F35" s="35">
        <f ca="1" t="shared" si="3"/>
        <v>-6.62</v>
      </c>
      <c r="G35" s="36" t="s">
        <v>372</v>
      </c>
    </row>
    <row r="36" s="24" customFormat="1" ht="35" customHeight="1" spans="1:7">
      <c r="A36" s="37"/>
      <c r="B36" s="32" t="s">
        <v>219</v>
      </c>
      <c r="C36" s="33" t="s">
        <v>260</v>
      </c>
      <c r="D36" s="34" t="s">
        <v>188</v>
      </c>
      <c r="E36" s="32" t="s">
        <v>97</v>
      </c>
      <c r="F36" s="35">
        <f ca="1" t="shared" si="3"/>
        <v>337.166</v>
      </c>
      <c r="G36" s="36" t="s">
        <v>373</v>
      </c>
    </row>
    <row r="37" s="24" customFormat="1" ht="35" customHeight="1" spans="1:7">
      <c r="A37" s="37"/>
      <c r="B37" s="32" t="s">
        <v>219</v>
      </c>
      <c r="C37" s="33" t="s">
        <v>262</v>
      </c>
      <c r="D37" s="34" t="s">
        <v>188</v>
      </c>
      <c r="E37" s="32" t="s">
        <v>97</v>
      </c>
      <c r="F37" s="35">
        <f ca="1" t="shared" si="3"/>
        <v>-36.96</v>
      </c>
      <c r="G37" s="36" t="s">
        <v>374</v>
      </c>
    </row>
    <row r="38" s="24" customFormat="1" ht="35" customHeight="1" spans="1:7">
      <c r="A38" s="37"/>
      <c r="B38" s="32" t="s">
        <v>219</v>
      </c>
      <c r="C38" s="33" t="s">
        <v>375</v>
      </c>
      <c r="D38" s="34" t="s">
        <v>188</v>
      </c>
      <c r="E38" s="32" t="s">
        <v>97</v>
      </c>
      <c r="F38" s="35">
        <f ca="1" t="shared" si="3"/>
        <v>13.728</v>
      </c>
      <c r="G38" s="46" t="s">
        <v>376</v>
      </c>
    </row>
    <row r="39" s="24" customFormat="1" ht="35" customHeight="1" spans="1:7">
      <c r="A39" s="37"/>
      <c r="B39" s="32" t="s">
        <v>216</v>
      </c>
      <c r="C39" s="33" t="s">
        <v>377</v>
      </c>
      <c r="D39" s="34" t="s">
        <v>329</v>
      </c>
      <c r="E39" s="32" t="s">
        <v>97</v>
      </c>
      <c r="F39" s="35">
        <f ca="1" t="shared" si="3"/>
        <v>53.424</v>
      </c>
      <c r="G39" s="36" t="s">
        <v>378</v>
      </c>
    </row>
    <row r="40" s="24" customFormat="1" ht="35" customHeight="1" spans="1:7">
      <c r="A40" s="37"/>
      <c r="B40" s="32" t="s">
        <v>216</v>
      </c>
      <c r="C40" s="33" t="s">
        <v>379</v>
      </c>
      <c r="D40" s="34" t="s">
        <v>329</v>
      </c>
      <c r="E40" s="32" t="s">
        <v>97</v>
      </c>
      <c r="F40" s="35">
        <f ca="1" t="shared" si="3"/>
        <v>17.58</v>
      </c>
      <c r="G40" s="36" t="s">
        <v>380</v>
      </c>
    </row>
    <row r="41" s="24" customFormat="1" ht="35" customHeight="1" spans="1:7">
      <c r="A41" s="37"/>
      <c r="B41" s="32" t="s">
        <v>219</v>
      </c>
      <c r="C41" s="33" t="s">
        <v>381</v>
      </c>
      <c r="D41" s="34" t="s">
        <v>188</v>
      </c>
      <c r="E41" s="32" t="s">
        <v>97</v>
      </c>
      <c r="F41" s="35">
        <f ca="1" t="shared" ref="F41:F48" si="4">EVALUATE(G41)</f>
        <v>80.164</v>
      </c>
      <c r="G41" s="36" t="s">
        <v>382</v>
      </c>
    </row>
    <row r="42" s="24" customFormat="1" ht="35" customHeight="1" spans="1:7">
      <c r="A42" s="37"/>
      <c r="B42" s="32" t="s">
        <v>216</v>
      </c>
      <c r="C42" s="33" t="s">
        <v>383</v>
      </c>
      <c r="D42" s="34" t="s">
        <v>329</v>
      </c>
      <c r="E42" s="32" t="s">
        <v>97</v>
      </c>
      <c r="F42" s="35">
        <f ca="1" t="shared" si="4"/>
        <v>13.02</v>
      </c>
      <c r="G42" s="36" t="s">
        <v>384</v>
      </c>
    </row>
    <row r="43" s="24" customFormat="1" ht="35" customHeight="1" spans="1:7">
      <c r="A43" s="37"/>
      <c r="B43" s="32" t="s">
        <v>219</v>
      </c>
      <c r="C43" s="33" t="s">
        <v>383</v>
      </c>
      <c r="D43" s="34" t="s">
        <v>188</v>
      </c>
      <c r="E43" s="32" t="s">
        <v>97</v>
      </c>
      <c r="F43" s="35">
        <f ca="1" t="shared" si="4"/>
        <v>59.115</v>
      </c>
      <c r="G43" s="36" t="s">
        <v>385</v>
      </c>
    </row>
    <row r="44" s="24" customFormat="1" ht="35" customHeight="1" spans="1:7">
      <c r="A44" s="37"/>
      <c r="B44" s="32" t="s">
        <v>207</v>
      </c>
      <c r="C44" s="33" t="s">
        <v>386</v>
      </c>
      <c r="D44" s="34" t="s">
        <v>188</v>
      </c>
      <c r="E44" s="32" t="s">
        <v>97</v>
      </c>
      <c r="F44" s="35">
        <f ca="1" t="shared" si="4"/>
        <v>69.555</v>
      </c>
      <c r="G44" s="36" t="s">
        <v>387</v>
      </c>
    </row>
    <row r="45" s="24" customFormat="1" ht="35" customHeight="1" spans="1:7">
      <c r="A45" s="37"/>
      <c r="B45" s="32" t="s">
        <v>207</v>
      </c>
      <c r="C45" s="33" t="s">
        <v>388</v>
      </c>
      <c r="D45" s="34" t="s">
        <v>188</v>
      </c>
      <c r="E45" s="32" t="s">
        <v>97</v>
      </c>
      <c r="F45" s="35">
        <f ca="1" t="shared" si="4"/>
        <v>8.064</v>
      </c>
      <c r="G45" s="46" t="s">
        <v>363</v>
      </c>
    </row>
    <row r="46" s="24" customFormat="1" ht="35" customHeight="1" spans="1:7">
      <c r="A46" s="37"/>
      <c r="B46" s="32" t="s">
        <v>207</v>
      </c>
      <c r="C46" s="33" t="s">
        <v>389</v>
      </c>
      <c r="D46" s="34" t="s">
        <v>188</v>
      </c>
      <c r="E46" s="32" t="s">
        <v>97</v>
      </c>
      <c r="F46" s="35">
        <f ca="1" t="shared" si="4"/>
        <v>35.687</v>
      </c>
      <c r="G46" s="36" t="s">
        <v>390</v>
      </c>
    </row>
    <row r="47" s="24" customFormat="1" ht="35" customHeight="1" spans="1:7">
      <c r="A47" s="37"/>
      <c r="B47" s="32" t="s">
        <v>207</v>
      </c>
      <c r="C47" s="33" t="s">
        <v>391</v>
      </c>
      <c r="D47" s="34" t="s">
        <v>188</v>
      </c>
      <c r="E47" s="32" t="s">
        <v>97</v>
      </c>
      <c r="F47" s="35">
        <f ca="1" t="shared" si="4"/>
        <v>65.408</v>
      </c>
      <c r="G47" s="36" t="s">
        <v>392</v>
      </c>
    </row>
    <row r="48" s="24" customFormat="1" ht="35" customHeight="1" spans="1:7">
      <c r="A48" s="37"/>
      <c r="B48" s="32" t="s">
        <v>221</v>
      </c>
      <c r="C48" s="33" t="s">
        <v>391</v>
      </c>
      <c r="D48" s="34" t="s">
        <v>329</v>
      </c>
      <c r="E48" s="32" t="s">
        <v>97</v>
      </c>
      <c r="F48" s="35">
        <f ca="1" t="shared" si="4"/>
        <v>7</v>
      </c>
      <c r="G48" s="36" t="s">
        <v>393</v>
      </c>
    </row>
    <row r="49" s="24" customFormat="1" ht="35" customHeight="1" spans="1:7">
      <c r="A49" s="37"/>
      <c r="B49" s="32" t="s">
        <v>207</v>
      </c>
      <c r="C49" s="33" t="s">
        <v>394</v>
      </c>
      <c r="D49" s="34" t="s">
        <v>188</v>
      </c>
      <c r="E49" s="32" t="s">
        <v>97</v>
      </c>
      <c r="F49" s="35">
        <f ca="1" t="shared" ref="F49:F58" si="5">EVALUATE(G49)</f>
        <v>26.808</v>
      </c>
      <c r="G49" s="36" t="s">
        <v>395</v>
      </c>
    </row>
    <row r="50" s="24" customFormat="1" ht="35" customHeight="1" spans="1:7">
      <c r="A50" s="37"/>
      <c r="B50" s="32" t="s">
        <v>207</v>
      </c>
      <c r="C50" s="33" t="s">
        <v>396</v>
      </c>
      <c r="D50" s="34" t="s">
        <v>188</v>
      </c>
      <c r="E50" s="32" t="s">
        <v>97</v>
      </c>
      <c r="F50" s="35">
        <f ca="1" t="shared" si="5"/>
        <v>10.32</v>
      </c>
      <c r="G50" s="46" t="s">
        <v>397</v>
      </c>
    </row>
    <row r="51" s="24" customFormat="1" ht="35" customHeight="1" spans="1:7">
      <c r="A51" s="37"/>
      <c r="B51" s="32" t="s">
        <v>207</v>
      </c>
      <c r="C51" s="33" t="s">
        <v>398</v>
      </c>
      <c r="D51" s="34" t="s">
        <v>188</v>
      </c>
      <c r="E51" s="32" t="s">
        <v>97</v>
      </c>
      <c r="F51" s="35">
        <f ca="1" t="shared" si="5"/>
        <v>512.6976</v>
      </c>
      <c r="G51" s="36" t="s">
        <v>399</v>
      </c>
    </row>
    <row r="52" s="24" customFormat="1" ht="35" customHeight="1" spans="1:7">
      <c r="A52" s="37"/>
      <c r="B52" s="32" t="s">
        <v>207</v>
      </c>
      <c r="C52" s="33" t="s">
        <v>400</v>
      </c>
      <c r="D52" s="34" t="s">
        <v>188</v>
      </c>
      <c r="E52" s="32" t="s">
        <v>97</v>
      </c>
      <c r="F52" s="35">
        <f ca="1" t="shared" si="5"/>
        <v>-20.16</v>
      </c>
      <c r="G52" s="36" t="s">
        <v>401</v>
      </c>
    </row>
    <row r="53" s="24" customFormat="1" ht="35" customHeight="1" spans="1:7">
      <c r="A53" s="37"/>
      <c r="B53" s="32" t="s">
        <v>207</v>
      </c>
      <c r="C53" s="33" t="s">
        <v>402</v>
      </c>
      <c r="D53" s="34" t="s">
        <v>188</v>
      </c>
      <c r="E53" s="32" t="s">
        <v>97</v>
      </c>
      <c r="F53" s="35">
        <f ca="1" t="shared" si="5"/>
        <v>11.52</v>
      </c>
      <c r="G53" s="46" t="s">
        <v>403</v>
      </c>
    </row>
    <row r="54" s="24" customFormat="1" ht="35" customHeight="1" spans="1:7">
      <c r="A54" s="37"/>
      <c r="B54" s="32" t="s">
        <v>207</v>
      </c>
      <c r="C54" s="33" t="s">
        <v>404</v>
      </c>
      <c r="D54" s="34" t="s">
        <v>188</v>
      </c>
      <c r="E54" s="32" t="s">
        <v>97</v>
      </c>
      <c r="F54" s="35">
        <f ca="1" t="shared" si="5"/>
        <v>31.416</v>
      </c>
      <c r="G54" s="36" t="s">
        <v>405</v>
      </c>
    </row>
    <row r="55" s="24" customFormat="1" ht="35" customHeight="1" spans="1:7">
      <c r="A55" s="37"/>
      <c r="B55" s="32" t="s">
        <v>207</v>
      </c>
      <c r="C55" s="33" t="s">
        <v>406</v>
      </c>
      <c r="D55" s="34" t="s">
        <v>188</v>
      </c>
      <c r="E55" s="32" t="s">
        <v>97</v>
      </c>
      <c r="F55" s="35">
        <f ca="1" t="shared" si="5"/>
        <v>-7.04</v>
      </c>
      <c r="G55" s="36" t="s">
        <v>407</v>
      </c>
    </row>
    <row r="56" s="24" customFormat="1" ht="54" customHeight="1" spans="1:7">
      <c r="A56" s="37"/>
      <c r="B56" s="32" t="s">
        <v>221</v>
      </c>
      <c r="C56" s="33" t="s">
        <v>408</v>
      </c>
      <c r="D56" s="34" t="s">
        <v>329</v>
      </c>
      <c r="E56" s="32" t="s">
        <v>97</v>
      </c>
      <c r="F56" s="35">
        <f ca="1" t="shared" si="5"/>
        <v>2.172</v>
      </c>
      <c r="G56" s="36" t="s">
        <v>409</v>
      </c>
    </row>
    <row r="57" s="24" customFormat="1" ht="53" customHeight="1" spans="1:7">
      <c r="A57" s="37"/>
      <c r="B57" s="32" t="s">
        <v>225</v>
      </c>
      <c r="C57" s="33" t="s">
        <v>408</v>
      </c>
      <c r="D57" s="34" t="s">
        <v>188</v>
      </c>
      <c r="E57" s="32" t="s">
        <v>97</v>
      </c>
      <c r="F57" s="35">
        <f ca="1" t="shared" si="5"/>
        <v>2.237</v>
      </c>
      <c r="G57" s="36" t="s">
        <v>410</v>
      </c>
    </row>
    <row r="58" s="24" customFormat="1" ht="35" customHeight="1" spans="1:7">
      <c r="A58" s="37"/>
      <c r="B58" s="32" t="s">
        <v>350</v>
      </c>
      <c r="C58" s="33" t="s">
        <v>411</v>
      </c>
      <c r="D58" s="34" t="s">
        <v>188</v>
      </c>
      <c r="E58" s="32" t="s">
        <v>97</v>
      </c>
      <c r="F58" s="35">
        <f ca="1" t="shared" si="5"/>
        <v>5.46</v>
      </c>
      <c r="G58" s="36" t="s">
        <v>412</v>
      </c>
    </row>
    <row r="59" s="24" customFormat="1" ht="43" customHeight="1" spans="1:7">
      <c r="A59" s="32" t="s">
        <v>280</v>
      </c>
      <c r="B59" s="32" t="s">
        <v>216</v>
      </c>
      <c r="C59" s="33" t="s">
        <v>314</v>
      </c>
      <c r="D59" s="34" t="s">
        <v>329</v>
      </c>
      <c r="E59" s="32" t="s">
        <v>97</v>
      </c>
      <c r="F59" s="35">
        <f ca="1" t="shared" ref="F59:F61" si="6">EVALUATE(G59)</f>
        <v>80.682</v>
      </c>
      <c r="G59" s="46" t="s">
        <v>413</v>
      </c>
    </row>
    <row r="60" s="24" customFormat="1" ht="43" customHeight="1" spans="1:7">
      <c r="A60" s="32"/>
      <c r="B60" s="32" t="s">
        <v>216</v>
      </c>
      <c r="C60" s="33" t="s">
        <v>283</v>
      </c>
      <c r="D60" s="34" t="s">
        <v>329</v>
      </c>
      <c r="E60" s="32" t="s">
        <v>97</v>
      </c>
      <c r="F60" s="35">
        <f ca="1" t="shared" si="6"/>
        <v>-1.68</v>
      </c>
      <c r="G60" s="36" t="s">
        <v>414</v>
      </c>
    </row>
    <row r="61" s="24" customFormat="1" ht="43" customHeight="1" spans="1:7">
      <c r="A61" s="32"/>
      <c r="B61" s="32" t="s">
        <v>216</v>
      </c>
      <c r="C61" s="33" t="s">
        <v>415</v>
      </c>
      <c r="D61" s="34" t="s">
        <v>329</v>
      </c>
      <c r="E61" s="32" t="s">
        <v>97</v>
      </c>
      <c r="F61" s="35">
        <f ca="1" t="shared" si="6"/>
        <v>0.96</v>
      </c>
      <c r="G61" s="46" t="s">
        <v>416</v>
      </c>
    </row>
    <row r="62" s="24" customFormat="1" ht="43" customHeight="1" spans="1:7">
      <c r="A62" s="32"/>
      <c r="B62" s="32" t="s">
        <v>219</v>
      </c>
      <c r="C62" s="33" t="s">
        <v>314</v>
      </c>
      <c r="D62" s="34" t="s">
        <v>188</v>
      </c>
      <c r="E62" s="32" t="s">
        <v>97</v>
      </c>
      <c r="F62" s="35">
        <f ca="1" t="shared" ref="F62:F78" si="7">EVALUATE(G62)</f>
        <v>385.104</v>
      </c>
      <c r="G62" s="46" t="s">
        <v>417</v>
      </c>
    </row>
    <row r="63" s="24" customFormat="1" ht="43" customHeight="1" spans="1:7">
      <c r="A63" s="32"/>
      <c r="B63" s="32" t="s">
        <v>219</v>
      </c>
      <c r="C63" s="33" t="s">
        <v>283</v>
      </c>
      <c r="D63" s="34" t="s">
        <v>188</v>
      </c>
      <c r="E63" s="32" t="s">
        <v>97</v>
      </c>
      <c r="F63" s="35">
        <f ca="1" t="shared" si="7"/>
        <v>-8.4</v>
      </c>
      <c r="G63" s="36" t="s">
        <v>418</v>
      </c>
    </row>
    <row r="64" s="24" customFormat="1" ht="43" customHeight="1" spans="1:7">
      <c r="A64" s="32"/>
      <c r="B64" s="32" t="s">
        <v>219</v>
      </c>
      <c r="C64" s="33" t="s">
        <v>415</v>
      </c>
      <c r="D64" s="34" t="s">
        <v>188</v>
      </c>
      <c r="E64" s="32" t="s">
        <v>97</v>
      </c>
      <c r="F64" s="35">
        <f ca="1" t="shared" si="7"/>
        <v>4.8</v>
      </c>
      <c r="G64" s="46" t="s">
        <v>419</v>
      </c>
    </row>
    <row r="65" s="24" customFormat="1" ht="43" customHeight="1" spans="1:7">
      <c r="A65" s="32" t="s">
        <v>285</v>
      </c>
      <c r="B65" s="32" t="s">
        <v>216</v>
      </c>
      <c r="C65" s="33" t="s">
        <v>316</v>
      </c>
      <c r="D65" s="34" t="s">
        <v>329</v>
      </c>
      <c r="E65" s="32" t="s">
        <v>97</v>
      </c>
      <c r="F65" s="35">
        <f ca="1" t="shared" si="7"/>
        <v>63.784</v>
      </c>
      <c r="G65" s="46" t="s">
        <v>420</v>
      </c>
    </row>
    <row r="66" s="24" customFormat="1" ht="43" customHeight="1" spans="1:7">
      <c r="A66" s="32"/>
      <c r="B66" s="32" t="s">
        <v>216</v>
      </c>
      <c r="C66" s="33" t="s">
        <v>288</v>
      </c>
      <c r="D66" s="34" t="s">
        <v>329</v>
      </c>
      <c r="E66" s="32" t="s">
        <v>97</v>
      </c>
      <c r="F66" s="35">
        <f ca="1" t="shared" si="7"/>
        <v>-1.68</v>
      </c>
      <c r="G66" s="36" t="s">
        <v>414</v>
      </c>
    </row>
    <row r="67" s="24" customFormat="1" ht="43" customHeight="1" spans="1:7">
      <c r="A67" s="32"/>
      <c r="B67" s="32" t="s">
        <v>216</v>
      </c>
      <c r="C67" s="33" t="s">
        <v>421</v>
      </c>
      <c r="D67" s="34" t="s">
        <v>329</v>
      </c>
      <c r="E67" s="32" t="s">
        <v>97</v>
      </c>
      <c r="F67" s="35">
        <f ca="1" t="shared" si="7"/>
        <v>0.96</v>
      </c>
      <c r="G67" s="46" t="s">
        <v>416</v>
      </c>
    </row>
    <row r="68" s="24" customFormat="1" ht="43" customHeight="1" spans="1:7">
      <c r="A68" s="32"/>
      <c r="B68" s="32" t="s">
        <v>219</v>
      </c>
      <c r="C68" s="33" t="s">
        <v>316</v>
      </c>
      <c r="D68" s="34" t="s">
        <v>188</v>
      </c>
      <c r="E68" s="32" t="s">
        <v>97</v>
      </c>
      <c r="F68" s="35">
        <f ca="1" t="shared" si="7"/>
        <v>304.448</v>
      </c>
      <c r="G68" s="46" t="s">
        <v>422</v>
      </c>
    </row>
    <row r="69" s="24" customFormat="1" ht="43" customHeight="1" spans="1:7">
      <c r="A69" s="32"/>
      <c r="B69" s="32" t="s">
        <v>219</v>
      </c>
      <c r="C69" s="33" t="s">
        <v>288</v>
      </c>
      <c r="D69" s="34" t="s">
        <v>188</v>
      </c>
      <c r="E69" s="32" t="s">
        <v>97</v>
      </c>
      <c r="F69" s="35">
        <f ca="1" t="shared" si="7"/>
        <v>-8.4</v>
      </c>
      <c r="G69" s="36" t="s">
        <v>418</v>
      </c>
    </row>
    <row r="70" s="24" customFormat="1" ht="43" customHeight="1" spans="1:7">
      <c r="A70" s="32"/>
      <c r="B70" s="32" t="s">
        <v>219</v>
      </c>
      <c r="C70" s="33" t="s">
        <v>421</v>
      </c>
      <c r="D70" s="34" t="s">
        <v>188</v>
      </c>
      <c r="E70" s="32" t="s">
        <v>97</v>
      </c>
      <c r="F70" s="35">
        <f ca="1" t="shared" si="7"/>
        <v>4.8</v>
      </c>
      <c r="G70" s="36" t="s">
        <v>423</v>
      </c>
    </row>
    <row r="71" s="24" customFormat="1" ht="39" customHeight="1" spans="1:7">
      <c r="A71" s="32" t="s">
        <v>289</v>
      </c>
      <c r="B71" s="34" t="s">
        <v>290</v>
      </c>
      <c r="C71" s="33" t="s">
        <v>424</v>
      </c>
      <c r="D71" s="34" t="s">
        <v>188</v>
      </c>
      <c r="E71" s="32" t="s">
        <v>97</v>
      </c>
      <c r="F71" s="35">
        <f ca="1" t="shared" si="7"/>
        <v>113.8548</v>
      </c>
      <c r="G71" s="46" t="s">
        <v>425</v>
      </c>
    </row>
    <row r="72" s="24" customFormat="1" ht="39" customHeight="1" spans="1:7">
      <c r="A72" s="45"/>
      <c r="B72" s="34" t="s">
        <v>290</v>
      </c>
      <c r="C72" s="33" t="s">
        <v>291</v>
      </c>
      <c r="D72" s="34" t="s">
        <v>188</v>
      </c>
      <c r="E72" s="32" t="s">
        <v>97</v>
      </c>
      <c r="F72" s="35">
        <f ca="1" t="shared" si="7"/>
        <v>71.2500000000001</v>
      </c>
      <c r="G72" s="36" t="s">
        <v>292</v>
      </c>
    </row>
    <row r="73" s="24" customFormat="1" ht="51" customHeight="1" spans="1:7">
      <c r="A73" s="45"/>
      <c r="B73" s="34" t="s">
        <v>290</v>
      </c>
      <c r="C73" s="33" t="s">
        <v>426</v>
      </c>
      <c r="D73" s="34" t="s">
        <v>188</v>
      </c>
      <c r="E73" s="32" t="s">
        <v>97</v>
      </c>
      <c r="F73" s="35">
        <f ca="1" t="shared" si="7"/>
        <v>-9.23</v>
      </c>
      <c r="G73" s="36" t="s">
        <v>427</v>
      </c>
    </row>
    <row r="74" s="24" customFormat="1" ht="39" customHeight="1" spans="1:7">
      <c r="A74" s="45"/>
      <c r="B74" s="34" t="s">
        <v>290</v>
      </c>
      <c r="C74" s="33" t="s">
        <v>428</v>
      </c>
      <c r="D74" s="34" t="s">
        <v>188</v>
      </c>
      <c r="E74" s="32" t="s">
        <v>97</v>
      </c>
      <c r="F74" s="35">
        <f ca="1" t="shared" si="7"/>
        <v>2.436</v>
      </c>
      <c r="G74" s="46" t="s">
        <v>429</v>
      </c>
    </row>
    <row r="75" s="24" customFormat="1" ht="39" customHeight="1" spans="1:7">
      <c r="A75" s="45"/>
      <c r="B75" s="34" t="s">
        <v>290</v>
      </c>
      <c r="C75" s="33" t="s">
        <v>295</v>
      </c>
      <c r="D75" s="34" t="s">
        <v>188</v>
      </c>
      <c r="E75" s="32" t="s">
        <v>97</v>
      </c>
      <c r="F75" s="35">
        <f ca="1" t="shared" si="7"/>
        <v>94.64</v>
      </c>
      <c r="G75" s="36" t="s">
        <v>296</v>
      </c>
    </row>
    <row r="76" s="24" customFormat="1" ht="51" customHeight="1" spans="1:7">
      <c r="A76" s="45"/>
      <c r="B76" s="34" t="s">
        <v>290</v>
      </c>
      <c r="C76" s="33" t="s">
        <v>430</v>
      </c>
      <c r="D76" s="34" t="s">
        <v>188</v>
      </c>
      <c r="E76" s="32" t="s">
        <v>97</v>
      </c>
      <c r="F76" s="35">
        <f ca="1" t="shared" ref="F76:F80" si="8">EVALUATE(G76)</f>
        <v>-23.058</v>
      </c>
      <c r="G76" s="36" t="s">
        <v>431</v>
      </c>
    </row>
    <row r="77" s="24" customFormat="1" ht="39" customHeight="1" spans="1:7">
      <c r="A77" s="45"/>
      <c r="B77" s="34" t="s">
        <v>290</v>
      </c>
      <c r="C77" s="33" t="s">
        <v>432</v>
      </c>
      <c r="D77" s="34" t="s">
        <v>188</v>
      </c>
      <c r="E77" s="32" t="s">
        <v>97</v>
      </c>
      <c r="F77" s="35">
        <f ca="1" t="shared" si="8"/>
        <v>2.52</v>
      </c>
      <c r="G77" s="46" t="s">
        <v>433</v>
      </c>
    </row>
    <row r="78" s="24" customFormat="1" ht="39" customHeight="1" spans="1:7">
      <c r="A78" s="45"/>
      <c r="B78" s="34" t="s">
        <v>290</v>
      </c>
      <c r="C78" s="33" t="s">
        <v>434</v>
      </c>
      <c r="D78" s="34" t="s">
        <v>188</v>
      </c>
      <c r="E78" s="32" t="s">
        <v>97</v>
      </c>
      <c r="F78" s="35">
        <f ca="1" t="shared" si="8"/>
        <v>17.47</v>
      </c>
      <c r="G78" s="36" t="s">
        <v>435</v>
      </c>
    </row>
    <row r="79" s="24" customFormat="1" ht="39" customHeight="1" spans="1:7">
      <c r="A79" s="45"/>
      <c r="B79" s="34" t="s">
        <v>290</v>
      </c>
      <c r="C79" s="33" t="s">
        <v>436</v>
      </c>
      <c r="D79" s="34" t="s">
        <v>188</v>
      </c>
      <c r="E79" s="32" t="s">
        <v>97</v>
      </c>
      <c r="F79" s="35">
        <f ca="1" t="shared" si="8"/>
        <v>32.56</v>
      </c>
      <c r="G79" s="36" t="s">
        <v>437</v>
      </c>
    </row>
    <row r="80" s="24" customFormat="1" ht="39" customHeight="1" spans="1:7">
      <c r="A80" s="45"/>
      <c r="B80" s="34" t="s">
        <v>290</v>
      </c>
      <c r="C80" s="47" t="s">
        <v>299</v>
      </c>
      <c r="D80" s="34" t="s">
        <v>188</v>
      </c>
      <c r="E80" s="32" t="s">
        <v>97</v>
      </c>
      <c r="F80" s="35">
        <f ca="1" t="shared" si="8"/>
        <v>15.98</v>
      </c>
      <c r="G80" s="36" t="s">
        <v>300</v>
      </c>
    </row>
    <row r="81" s="24" customFormat="1" ht="31" customHeight="1" spans="1:7">
      <c r="A81" s="38" t="s">
        <v>301</v>
      </c>
      <c r="B81" s="39"/>
      <c r="C81" s="40"/>
      <c r="D81" s="29"/>
      <c r="E81" s="29" t="s">
        <v>97</v>
      </c>
      <c r="F81" s="40">
        <f ca="1">SUM(F3:F80)</f>
        <v>4267.70468</v>
      </c>
      <c r="G81" s="41"/>
    </row>
    <row r="82" ht="41" customHeight="1" spans="1:7">
      <c r="A82" s="29" t="s">
        <v>438</v>
      </c>
      <c r="B82" s="29"/>
      <c r="C82" s="40"/>
      <c r="D82" s="29" t="s">
        <v>329</v>
      </c>
      <c r="E82" s="29" t="s">
        <v>97</v>
      </c>
      <c r="F82" s="40">
        <f ca="1">SUMIF(D3:D80,D82,F3:F80)</f>
        <v>370.2624</v>
      </c>
      <c r="G82" s="33"/>
    </row>
    <row r="83" ht="41" customHeight="1" spans="1:7">
      <c r="A83" s="29" t="s">
        <v>439</v>
      </c>
      <c r="B83" s="29"/>
      <c r="C83" s="40"/>
      <c r="D83" s="30" t="s">
        <v>188</v>
      </c>
      <c r="E83" s="29" t="s">
        <v>97</v>
      </c>
      <c r="F83" s="40">
        <f ca="1">SUMIF(D3:D80,D83,F3:F80)</f>
        <v>3897.44228</v>
      </c>
      <c r="G83" s="33"/>
    </row>
  </sheetData>
  <mergeCells count="9">
    <mergeCell ref="A1:G1"/>
    <mergeCell ref="A81:B81"/>
    <mergeCell ref="A82:B82"/>
    <mergeCell ref="A83:B83"/>
    <mergeCell ref="A3:A23"/>
    <mergeCell ref="A24:A58"/>
    <mergeCell ref="A59:A64"/>
    <mergeCell ref="A65:A70"/>
    <mergeCell ref="A71:A8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G15"/>
  <sheetViews>
    <sheetView workbookViewId="0">
      <pane ySplit="2" topLeftCell="A6" activePane="bottomLeft" state="frozen"/>
      <selection/>
      <selection pane="bottomLeft" activeCell="F6" sqref="F6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375" style="24" customWidth="1"/>
    <col min="4" max="4" width="7.87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16384" width="9" style="24"/>
  </cols>
  <sheetData>
    <row r="1" ht="66" customHeight="1" spans="1:7">
      <c r="A1" s="27" t="s">
        <v>440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39" customHeight="1" spans="1:7">
      <c r="A3" s="31" t="s">
        <v>206</v>
      </c>
      <c r="B3" s="32" t="s">
        <v>216</v>
      </c>
      <c r="C3" s="33" t="s">
        <v>441</v>
      </c>
      <c r="D3" s="34" t="s">
        <v>329</v>
      </c>
      <c r="E3" s="32" t="s">
        <v>97</v>
      </c>
      <c r="F3" s="35">
        <f ca="1" t="shared" ref="F3:F6" si="0">EVALUATE(G3)</f>
        <v>4.28296</v>
      </c>
      <c r="G3" s="36" t="s">
        <v>442</v>
      </c>
    </row>
    <row r="4" s="24" customFormat="1" ht="39" customHeight="1" spans="1:7">
      <c r="A4" s="37"/>
      <c r="B4" s="32" t="s">
        <v>219</v>
      </c>
      <c r="C4" s="33" t="s">
        <v>441</v>
      </c>
      <c r="D4" s="34" t="s">
        <v>188</v>
      </c>
      <c r="E4" s="32" t="s">
        <v>97</v>
      </c>
      <c r="F4" s="35">
        <f ca="1" t="shared" si="0"/>
        <v>19.777604</v>
      </c>
      <c r="G4" s="36" t="s">
        <v>443</v>
      </c>
    </row>
    <row r="5" s="24" customFormat="1" ht="39" customHeight="1" spans="1:7">
      <c r="A5" s="37"/>
      <c r="B5" s="32" t="s">
        <v>216</v>
      </c>
      <c r="C5" s="33" t="s">
        <v>444</v>
      </c>
      <c r="D5" s="34" t="s">
        <v>329</v>
      </c>
      <c r="E5" s="32" t="s">
        <v>97</v>
      </c>
      <c r="F5" s="35">
        <f ca="1" t="shared" si="0"/>
        <v>4.28296</v>
      </c>
      <c r="G5" s="36" t="s">
        <v>442</v>
      </c>
    </row>
    <row r="6" s="24" customFormat="1" ht="39" customHeight="1" spans="1:7">
      <c r="A6" s="37"/>
      <c r="B6" s="32" t="s">
        <v>219</v>
      </c>
      <c r="C6" s="33" t="s">
        <v>444</v>
      </c>
      <c r="D6" s="34" t="s">
        <v>188</v>
      </c>
      <c r="E6" s="32" t="s">
        <v>97</v>
      </c>
      <c r="F6" s="35">
        <f ca="1" t="shared" si="0"/>
        <v>19.777604</v>
      </c>
      <c r="G6" s="36" t="s">
        <v>443</v>
      </c>
    </row>
    <row r="7" s="24" customFormat="1" ht="35" customHeight="1" spans="1:7">
      <c r="A7" s="31" t="s">
        <v>234</v>
      </c>
      <c r="B7" s="32" t="s">
        <v>216</v>
      </c>
      <c r="C7" s="33" t="s">
        <v>445</v>
      </c>
      <c r="D7" s="34" t="s">
        <v>329</v>
      </c>
      <c r="E7" s="32" t="s">
        <v>97</v>
      </c>
      <c r="F7" s="35">
        <f ca="1" t="shared" ref="F7:F12" si="1">EVALUATE(G7)</f>
        <v>4.28296</v>
      </c>
      <c r="G7" s="36" t="s">
        <v>442</v>
      </c>
    </row>
    <row r="8" s="24" customFormat="1" ht="35" customHeight="1" spans="1:7">
      <c r="A8" s="37"/>
      <c r="B8" s="32" t="s">
        <v>219</v>
      </c>
      <c r="C8" s="33" t="s">
        <v>445</v>
      </c>
      <c r="D8" s="34" t="s">
        <v>188</v>
      </c>
      <c r="E8" s="32" t="s">
        <v>97</v>
      </c>
      <c r="F8" s="35">
        <f ca="1" t="shared" si="1"/>
        <v>19.777604</v>
      </c>
      <c r="G8" s="36" t="s">
        <v>443</v>
      </c>
    </row>
    <row r="9" s="24" customFormat="1" ht="35" customHeight="1" spans="1:7">
      <c r="A9" s="37"/>
      <c r="B9" s="32" t="s">
        <v>216</v>
      </c>
      <c r="C9" s="33" t="s">
        <v>446</v>
      </c>
      <c r="D9" s="34" t="s">
        <v>329</v>
      </c>
      <c r="E9" s="32" t="s">
        <v>97</v>
      </c>
      <c r="F9" s="35">
        <f ca="1" t="shared" si="1"/>
        <v>4.28296</v>
      </c>
      <c r="G9" s="36" t="s">
        <v>442</v>
      </c>
    </row>
    <row r="10" s="24" customFormat="1" ht="35" customHeight="1" spans="1:7">
      <c r="A10" s="37"/>
      <c r="B10" s="32" t="s">
        <v>219</v>
      </c>
      <c r="C10" s="33" t="s">
        <v>446</v>
      </c>
      <c r="D10" s="34" t="s">
        <v>188</v>
      </c>
      <c r="E10" s="32" t="s">
        <v>97</v>
      </c>
      <c r="F10" s="35">
        <f ca="1" t="shared" si="1"/>
        <v>19.777604</v>
      </c>
      <c r="G10" s="36" t="s">
        <v>443</v>
      </c>
    </row>
    <row r="11" s="24" customFormat="1" ht="39" customHeight="1" spans="1:7">
      <c r="A11" s="32" t="s">
        <v>289</v>
      </c>
      <c r="B11" s="34" t="s">
        <v>290</v>
      </c>
      <c r="C11" s="33" t="s">
        <v>447</v>
      </c>
      <c r="D11" s="34" t="s">
        <v>188</v>
      </c>
      <c r="E11" s="32" t="s">
        <v>97</v>
      </c>
      <c r="F11" s="35">
        <f ca="1" t="shared" si="1"/>
        <v>3.03952</v>
      </c>
      <c r="G11" s="36" t="s">
        <v>448</v>
      </c>
    </row>
    <row r="12" s="24" customFormat="1" ht="39" customHeight="1" spans="1:7">
      <c r="A12" s="45"/>
      <c r="B12" s="34" t="s">
        <v>290</v>
      </c>
      <c r="C12" s="33" t="s">
        <v>449</v>
      </c>
      <c r="D12" s="34" t="s">
        <v>188</v>
      </c>
      <c r="E12" s="32" t="s">
        <v>97</v>
      </c>
      <c r="F12" s="35">
        <f ca="1" t="shared" si="1"/>
        <v>1.86516</v>
      </c>
      <c r="G12" s="36" t="s">
        <v>450</v>
      </c>
    </row>
    <row r="13" s="24" customFormat="1" ht="31" customHeight="1" spans="1:7">
      <c r="A13" s="38" t="s">
        <v>301</v>
      </c>
      <c r="B13" s="39"/>
      <c r="C13" s="40"/>
      <c r="D13" s="29"/>
      <c r="E13" s="29" t="s">
        <v>97</v>
      </c>
      <c r="F13" s="40">
        <f ca="1">SUM(F3:F12)</f>
        <v>101.146936</v>
      </c>
      <c r="G13" s="41"/>
    </row>
    <row r="14" ht="41" customHeight="1" spans="1:7">
      <c r="A14" s="29" t="s">
        <v>438</v>
      </c>
      <c r="B14" s="29"/>
      <c r="C14" s="40"/>
      <c r="D14" s="29" t="s">
        <v>329</v>
      </c>
      <c r="E14" s="29" t="s">
        <v>97</v>
      </c>
      <c r="F14" s="40">
        <f ca="1">SUMIF(D3:D12,D14,F3:F12)</f>
        <v>17.13184</v>
      </c>
      <c r="G14" s="33"/>
    </row>
    <row r="15" ht="41" customHeight="1" spans="1:7">
      <c r="A15" s="29" t="s">
        <v>439</v>
      </c>
      <c r="B15" s="29"/>
      <c r="C15" s="40"/>
      <c r="D15" s="30" t="s">
        <v>188</v>
      </c>
      <c r="E15" s="29" t="s">
        <v>97</v>
      </c>
      <c r="F15" s="40">
        <f ca="1">SUMIF(D3:D12,D15,F3:F12)</f>
        <v>84.015096</v>
      </c>
      <c r="G15" s="33"/>
    </row>
  </sheetData>
  <mergeCells count="7">
    <mergeCell ref="A1:G1"/>
    <mergeCell ref="A13:B13"/>
    <mergeCell ref="A14:B14"/>
    <mergeCell ref="A15:B15"/>
    <mergeCell ref="A3:A6"/>
    <mergeCell ref="A7:A10"/>
    <mergeCell ref="A11:A1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18"/>
  <sheetViews>
    <sheetView workbookViewId="0">
      <pane ySplit="2" topLeftCell="A88" activePane="bottomLeft" state="frozen"/>
      <selection/>
      <selection pane="bottomLeft" activeCell="C106" sqref="C106"/>
    </sheetView>
  </sheetViews>
  <sheetFormatPr defaultColWidth="9" defaultRowHeight="14.25" outlineLevelCol="6"/>
  <cols>
    <col min="1" max="1" width="10" style="24" customWidth="1"/>
    <col min="2" max="2" width="11.8833333333333" style="25" customWidth="1"/>
    <col min="3" max="3" width="21.5" style="24" customWidth="1"/>
    <col min="4" max="4" width="9.125" style="25" customWidth="1"/>
    <col min="5" max="5" width="5.75" style="25" customWidth="1"/>
    <col min="6" max="6" width="9.75" style="24" customWidth="1"/>
    <col min="7" max="7" width="40.8833333333333" style="26" customWidth="1"/>
    <col min="8" max="8" width="18.3833333333333" style="24" customWidth="1"/>
    <col min="9" max="9" width="10.375" style="24"/>
    <col min="10" max="16384" width="9" style="24"/>
  </cols>
  <sheetData>
    <row r="1" ht="66" customHeight="1" spans="1:7">
      <c r="A1" s="27" t="s">
        <v>451</v>
      </c>
      <c r="B1" s="27"/>
      <c r="C1" s="27"/>
      <c r="D1" s="27"/>
      <c r="E1" s="27"/>
      <c r="F1" s="27"/>
      <c r="G1" s="28"/>
    </row>
    <row r="2" s="23" customFormat="1" ht="25" customHeight="1" spans="1:7">
      <c r="A2" s="29" t="s">
        <v>201</v>
      </c>
      <c r="B2" s="29" t="s">
        <v>202</v>
      </c>
      <c r="C2" s="29" t="s">
        <v>203</v>
      </c>
      <c r="D2" s="29" t="s">
        <v>2</v>
      </c>
      <c r="E2" s="29" t="s">
        <v>83</v>
      </c>
      <c r="F2" s="29" t="s">
        <v>204</v>
      </c>
      <c r="G2" s="30" t="s">
        <v>205</v>
      </c>
    </row>
    <row r="3" s="24" customFormat="1" ht="54" customHeight="1" spans="1:7">
      <c r="A3" s="31" t="s">
        <v>206</v>
      </c>
      <c r="B3" s="32" t="s">
        <v>207</v>
      </c>
      <c r="C3" s="33" t="s">
        <v>452</v>
      </c>
      <c r="D3" s="34">
        <v>80</v>
      </c>
      <c r="E3" s="32" t="s">
        <v>97</v>
      </c>
      <c r="F3" s="35">
        <f ca="1" t="shared" ref="F3:F6" si="0">EVALUATE(G3)</f>
        <v>54.218</v>
      </c>
      <c r="G3" s="36" t="s">
        <v>453</v>
      </c>
    </row>
    <row r="4" s="24" customFormat="1" ht="60" customHeight="1" spans="1:7">
      <c r="A4" s="37"/>
      <c r="B4" s="32" t="s">
        <v>207</v>
      </c>
      <c r="C4" s="33" t="s">
        <v>454</v>
      </c>
      <c r="D4" s="34">
        <v>50</v>
      </c>
      <c r="E4" s="32" t="s">
        <v>97</v>
      </c>
      <c r="F4" s="35">
        <f ca="1" t="shared" si="0"/>
        <v>20.912</v>
      </c>
      <c r="G4" s="36" t="s">
        <v>455</v>
      </c>
    </row>
    <row r="5" s="24" customFormat="1" ht="39" customHeight="1" spans="1:7">
      <c r="A5" s="37"/>
      <c r="B5" s="32" t="s">
        <v>207</v>
      </c>
      <c r="C5" s="33" t="s">
        <v>456</v>
      </c>
      <c r="D5" s="34">
        <v>80</v>
      </c>
      <c r="E5" s="32" t="s">
        <v>97</v>
      </c>
      <c r="F5" s="35">
        <f ca="1" t="shared" si="0"/>
        <v>16.52</v>
      </c>
      <c r="G5" s="36" t="s">
        <v>457</v>
      </c>
    </row>
    <row r="6" s="24" customFormat="1" ht="39" customHeight="1" spans="1:7">
      <c r="A6" s="37"/>
      <c r="B6" s="32" t="s">
        <v>207</v>
      </c>
      <c r="C6" s="33" t="s">
        <v>456</v>
      </c>
      <c r="D6" s="34" t="s">
        <v>458</v>
      </c>
      <c r="E6" s="32" t="s">
        <v>97</v>
      </c>
      <c r="F6" s="35">
        <f ca="1" t="shared" si="0"/>
        <v>1.68</v>
      </c>
      <c r="G6" s="36" t="s">
        <v>459</v>
      </c>
    </row>
    <row r="7" s="24" customFormat="1" ht="39" customHeight="1" spans="1:7">
      <c r="A7" s="37"/>
      <c r="B7" s="32" t="s">
        <v>460</v>
      </c>
      <c r="C7" s="33" t="s">
        <v>461</v>
      </c>
      <c r="D7" s="34">
        <v>300</v>
      </c>
      <c r="E7" s="32" t="s">
        <v>97</v>
      </c>
      <c r="F7" s="35">
        <f ca="1" t="shared" ref="F7:F17" si="1">EVALUATE(G7)</f>
        <v>11.88</v>
      </c>
      <c r="G7" s="36" t="s">
        <v>462</v>
      </c>
    </row>
    <row r="8" s="24" customFormat="1" ht="39" customHeight="1" spans="1:7">
      <c r="A8" s="37"/>
      <c r="B8" s="32" t="s">
        <v>251</v>
      </c>
      <c r="C8" s="33" t="s">
        <v>461</v>
      </c>
      <c r="D8" s="34">
        <v>100</v>
      </c>
      <c r="E8" s="32" t="s">
        <v>97</v>
      </c>
      <c r="F8" s="35">
        <f ca="1" t="shared" si="1"/>
        <v>68.94</v>
      </c>
      <c r="G8" s="36" t="s">
        <v>463</v>
      </c>
    </row>
    <row r="9" s="24" customFormat="1" ht="39" customHeight="1" spans="1:7">
      <c r="A9" s="37"/>
      <c r="B9" s="32" t="s">
        <v>132</v>
      </c>
      <c r="C9" s="33" t="s">
        <v>464</v>
      </c>
      <c r="D9" s="34" t="s">
        <v>243</v>
      </c>
      <c r="E9" s="32" t="s">
        <v>105</v>
      </c>
      <c r="F9" s="35">
        <f ca="1" t="shared" si="1"/>
        <v>37.2</v>
      </c>
      <c r="G9" s="36" t="s">
        <v>465</v>
      </c>
    </row>
    <row r="10" s="24" customFormat="1" ht="39" customHeight="1" spans="1:7">
      <c r="A10" s="37"/>
      <c r="B10" s="32" t="s">
        <v>466</v>
      </c>
      <c r="C10" s="33" t="s">
        <v>464</v>
      </c>
      <c r="D10" s="34" t="s">
        <v>226</v>
      </c>
      <c r="E10" s="32" t="s">
        <v>105</v>
      </c>
      <c r="F10" s="35">
        <f ca="1" t="shared" si="1"/>
        <v>37.2</v>
      </c>
      <c r="G10" s="36" t="s">
        <v>465</v>
      </c>
    </row>
    <row r="11" s="24" customFormat="1" ht="39" customHeight="1" spans="1:7">
      <c r="A11" s="37"/>
      <c r="B11" s="32" t="s">
        <v>207</v>
      </c>
      <c r="C11" s="33" t="s">
        <v>467</v>
      </c>
      <c r="D11" s="34">
        <v>80</v>
      </c>
      <c r="E11" s="32" t="s">
        <v>97</v>
      </c>
      <c r="F11" s="35">
        <f ca="1" t="shared" si="1"/>
        <v>70.14</v>
      </c>
      <c r="G11" s="36" t="s">
        <v>468</v>
      </c>
    </row>
    <row r="12" s="24" customFormat="1" ht="39" customHeight="1" spans="1:7">
      <c r="A12" s="37"/>
      <c r="B12" s="32" t="s">
        <v>207</v>
      </c>
      <c r="C12" s="33" t="s">
        <v>469</v>
      </c>
      <c r="D12" s="34">
        <v>50</v>
      </c>
      <c r="E12" s="32" t="s">
        <v>97</v>
      </c>
      <c r="F12" s="35">
        <f ca="1" t="shared" si="1"/>
        <v>31.36</v>
      </c>
      <c r="G12" s="36" t="s">
        <v>470</v>
      </c>
    </row>
    <row r="13" s="24" customFormat="1" ht="39" customHeight="1" spans="1:7">
      <c r="A13" s="37"/>
      <c r="B13" s="32" t="s">
        <v>207</v>
      </c>
      <c r="C13" s="33" t="s">
        <v>471</v>
      </c>
      <c r="D13" s="34">
        <v>80</v>
      </c>
      <c r="E13" s="32" t="s">
        <v>97</v>
      </c>
      <c r="F13" s="35">
        <f ca="1" t="shared" si="1"/>
        <v>57.82</v>
      </c>
      <c r="G13" s="36" t="s">
        <v>472</v>
      </c>
    </row>
    <row r="14" s="24" customFormat="1" ht="39" customHeight="1" spans="1:7">
      <c r="A14" s="37"/>
      <c r="B14" s="32" t="s">
        <v>207</v>
      </c>
      <c r="C14" s="33" t="s">
        <v>456</v>
      </c>
      <c r="D14" s="34" t="s">
        <v>458</v>
      </c>
      <c r="E14" s="32" t="s">
        <v>97</v>
      </c>
      <c r="F14" s="35">
        <f ca="1" t="shared" si="1"/>
        <v>5.88</v>
      </c>
      <c r="G14" s="36" t="s">
        <v>473</v>
      </c>
    </row>
    <row r="15" s="24" customFormat="1" ht="39" customHeight="1" spans="1:7">
      <c r="A15" s="37"/>
      <c r="B15" s="32" t="s">
        <v>460</v>
      </c>
      <c r="C15" s="33" t="s">
        <v>474</v>
      </c>
      <c r="D15" s="34">
        <v>300</v>
      </c>
      <c r="E15" s="32" t="s">
        <v>97</v>
      </c>
      <c r="F15" s="35">
        <f ca="1" t="shared" ref="F15:F22" si="2">EVALUATE(G15)</f>
        <v>5.94</v>
      </c>
      <c r="G15" s="36" t="s">
        <v>475</v>
      </c>
    </row>
    <row r="16" s="24" customFormat="1" ht="39" customHeight="1" spans="1:7">
      <c r="A16" s="37"/>
      <c r="B16" s="32" t="s">
        <v>251</v>
      </c>
      <c r="C16" s="33" t="s">
        <v>474</v>
      </c>
      <c r="D16" s="34">
        <v>100</v>
      </c>
      <c r="E16" s="32" t="s">
        <v>97</v>
      </c>
      <c r="F16" s="35">
        <f ca="1" t="shared" si="2"/>
        <v>34.47</v>
      </c>
      <c r="G16" s="36" t="s">
        <v>476</v>
      </c>
    </row>
    <row r="17" s="24" customFormat="1" ht="39" customHeight="1" spans="1:7">
      <c r="A17" s="37"/>
      <c r="B17" s="32" t="s">
        <v>132</v>
      </c>
      <c r="C17" s="33" t="s">
        <v>477</v>
      </c>
      <c r="D17" s="34" t="s">
        <v>243</v>
      </c>
      <c r="E17" s="32" t="s">
        <v>105</v>
      </c>
      <c r="F17" s="35">
        <f ca="1" t="shared" si="2"/>
        <v>13</v>
      </c>
      <c r="G17" s="36" t="s">
        <v>478</v>
      </c>
    </row>
    <row r="18" s="24" customFormat="1" ht="39" customHeight="1" spans="1:7">
      <c r="A18" s="37"/>
      <c r="B18" s="32" t="s">
        <v>466</v>
      </c>
      <c r="C18" s="33" t="s">
        <v>477</v>
      </c>
      <c r="D18" s="34" t="s">
        <v>226</v>
      </c>
      <c r="E18" s="32" t="s">
        <v>105</v>
      </c>
      <c r="F18" s="35">
        <f ca="1" t="shared" si="2"/>
        <v>13</v>
      </c>
      <c r="G18" s="36" t="s">
        <v>478</v>
      </c>
    </row>
    <row r="19" s="24" customFormat="1" ht="35" customHeight="1" spans="1:7">
      <c r="A19" s="31" t="s">
        <v>234</v>
      </c>
      <c r="B19" s="32" t="s">
        <v>207</v>
      </c>
      <c r="C19" s="36" t="s">
        <v>479</v>
      </c>
      <c r="D19" s="34">
        <v>80</v>
      </c>
      <c r="E19" s="32" t="s">
        <v>97</v>
      </c>
      <c r="F19" s="35">
        <f ca="1" t="shared" si="2"/>
        <v>36.08</v>
      </c>
      <c r="G19" s="36" t="s">
        <v>480</v>
      </c>
    </row>
    <row r="20" s="24" customFormat="1" ht="35" customHeight="1" spans="1:7">
      <c r="A20" s="37"/>
      <c r="B20" s="32" t="s">
        <v>207</v>
      </c>
      <c r="C20" s="36" t="s">
        <v>479</v>
      </c>
      <c r="D20" s="34" t="s">
        <v>458</v>
      </c>
      <c r="E20" s="32" t="s">
        <v>97</v>
      </c>
      <c r="F20" s="35">
        <f ca="1" t="shared" si="2"/>
        <v>3.696</v>
      </c>
      <c r="G20" s="36" t="s">
        <v>481</v>
      </c>
    </row>
    <row r="21" s="24" customFormat="1" ht="35" customHeight="1" spans="1:7">
      <c r="A21" s="37"/>
      <c r="B21" s="32" t="s">
        <v>207</v>
      </c>
      <c r="C21" s="36" t="s">
        <v>482</v>
      </c>
      <c r="D21" s="34">
        <v>80</v>
      </c>
      <c r="E21" s="32" t="s">
        <v>97</v>
      </c>
      <c r="F21" s="35">
        <f ca="1" t="shared" si="2"/>
        <v>32.25</v>
      </c>
      <c r="G21" s="36" t="s">
        <v>483</v>
      </c>
    </row>
    <row r="22" s="24" customFormat="1" ht="35" customHeight="1" spans="1:7">
      <c r="A22" s="37"/>
      <c r="B22" s="32" t="s">
        <v>207</v>
      </c>
      <c r="C22" s="36" t="s">
        <v>484</v>
      </c>
      <c r="D22" s="34">
        <v>50</v>
      </c>
      <c r="E22" s="32" t="s">
        <v>97</v>
      </c>
      <c r="F22" s="35">
        <f ca="1" t="shared" si="2"/>
        <v>33.9374</v>
      </c>
      <c r="G22" s="36" t="s">
        <v>485</v>
      </c>
    </row>
    <row r="23" s="24" customFormat="1" ht="35" customHeight="1" spans="1:7">
      <c r="A23" s="37"/>
      <c r="B23" s="32" t="s">
        <v>460</v>
      </c>
      <c r="C23" s="36" t="s">
        <v>486</v>
      </c>
      <c r="D23" s="34">
        <v>300</v>
      </c>
      <c r="E23" s="32" t="s">
        <v>97</v>
      </c>
      <c r="F23" s="35">
        <f ca="1" t="shared" ref="F23:F33" si="3">EVALUATE(G23)</f>
        <v>5.808</v>
      </c>
      <c r="G23" s="36" t="s">
        <v>487</v>
      </c>
    </row>
    <row r="24" s="24" customFormat="1" ht="35" customHeight="1" spans="1:7">
      <c r="A24" s="37"/>
      <c r="B24" s="32" t="s">
        <v>251</v>
      </c>
      <c r="C24" s="36" t="s">
        <v>486</v>
      </c>
      <c r="D24" s="34">
        <v>100</v>
      </c>
      <c r="E24" s="32" t="s">
        <v>97</v>
      </c>
      <c r="F24" s="35">
        <f ca="1" t="shared" si="3"/>
        <v>33.704</v>
      </c>
      <c r="G24" s="36" t="s">
        <v>488</v>
      </c>
    </row>
    <row r="25" s="24" customFormat="1" ht="35" customHeight="1" spans="1:7">
      <c r="A25" s="37"/>
      <c r="B25" s="32" t="s">
        <v>207</v>
      </c>
      <c r="C25" s="54" t="s">
        <v>489</v>
      </c>
      <c r="D25" s="34">
        <v>80</v>
      </c>
      <c r="E25" s="32" t="s">
        <v>97</v>
      </c>
      <c r="F25" s="35">
        <f ca="1" t="shared" si="3"/>
        <v>151.7134</v>
      </c>
      <c r="G25" s="36" t="s">
        <v>490</v>
      </c>
    </row>
    <row r="26" s="24" customFormat="1" ht="35" customHeight="1" spans="1:7">
      <c r="A26" s="37"/>
      <c r="B26" s="32" t="s">
        <v>207</v>
      </c>
      <c r="C26" s="54" t="s">
        <v>489</v>
      </c>
      <c r="D26" s="34" t="s">
        <v>458</v>
      </c>
      <c r="E26" s="32" t="s">
        <v>97</v>
      </c>
      <c r="F26" s="35">
        <f ca="1" t="shared" si="3"/>
        <v>15.078</v>
      </c>
      <c r="G26" s="36" t="s">
        <v>491</v>
      </c>
    </row>
    <row r="27" s="24" customFormat="1" ht="35" customHeight="1" spans="1:7">
      <c r="A27" s="37"/>
      <c r="B27" s="32" t="s">
        <v>207</v>
      </c>
      <c r="C27" s="54" t="s">
        <v>492</v>
      </c>
      <c r="D27" s="34">
        <v>80</v>
      </c>
      <c r="E27" s="32" t="s">
        <v>97</v>
      </c>
      <c r="F27" s="35">
        <f ca="1" t="shared" si="3"/>
        <v>36.48</v>
      </c>
      <c r="G27" s="36" t="s">
        <v>493</v>
      </c>
    </row>
    <row r="28" s="24" customFormat="1" ht="35" customHeight="1" spans="1:7">
      <c r="A28" s="37"/>
      <c r="B28" s="32" t="s">
        <v>207</v>
      </c>
      <c r="C28" s="54" t="s">
        <v>494</v>
      </c>
      <c r="D28" s="34">
        <v>80</v>
      </c>
      <c r="E28" s="32" t="s">
        <v>97</v>
      </c>
      <c r="F28" s="35">
        <f ca="1" t="shared" si="3"/>
        <v>19.53</v>
      </c>
      <c r="G28" s="36" t="s">
        <v>495</v>
      </c>
    </row>
    <row r="29" s="24" customFormat="1" ht="35" customHeight="1" spans="1:7">
      <c r="A29" s="37"/>
      <c r="B29" s="32" t="s">
        <v>207</v>
      </c>
      <c r="C29" s="54" t="s">
        <v>494</v>
      </c>
      <c r="D29" s="34">
        <v>50</v>
      </c>
      <c r="E29" s="32" t="s">
        <v>97</v>
      </c>
      <c r="F29" s="35">
        <f ca="1" t="shared" si="3"/>
        <v>19.53</v>
      </c>
      <c r="G29" s="36" t="s">
        <v>495</v>
      </c>
    </row>
    <row r="30" s="24" customFormat="1" ht="35" customHeight="1" spans="1:7">
      <c r="A30" s="37"/>
      <c r="B30" s="32" t="s">
        <v>207</v>
      </c>
      <c r="C30" s="54" t="s">
        <v>496</v>
      </c>
      <c r="D30" s="34">
        <v>80</v>
      </c>
      <c r="E30" s="32" t="s">
        <v>97</v>
      </c>
      <c r="F30" s="35">
        <f ca="1" t="shared" si="3"/>
        <v>-8.044</v>
      </c>
      <c r="G30" s="36" t="s">
        <v>497</v>
      </c>
    </row>
    <row r="31" s="24" customFormat="1" ht="35" customHeight="1" spans="1:7">
      <c r="A31" s="37"/>
      <c r="B31" s="32" t="s">
        <v>132</v>
      </c>
      <c r="C31" s="54" t="s">
        <v>498</v>
      </c>
      <c r="D31" s="34" t="s">
        <v>243</v>
      </c>
      <c r="E31" s="32" t="s">
        <v>105</v>
      </c>
      <c r="F31" s="35">
        <f ca="1" t="shared" si="3"/>
        <v>5.58</v>
      </c>
      <c r="G31" s="36" t="s">
        <v>499</v>
      </c>
    </row>
    <row r="32" s="24" customFormat="1" ht="35" customHeight="1" spans="1:7">
      <c r="A32" s="37"/>
      <c r="B32" s="32" t="s">
        <v>466</v>
      </c>
      <c r="C32" s="54" t="s">
        <v>498</v>
      </c>
      <c r="D32" s="34" t="s">
        <v>500</v>
      </c>
      <c r="E32" s="32" t="s">
        <v>105</v>
      </c>
      <c r="F32" s="35">
        <f ca="1" t="shared" si="3"/>
        <v>5.58</v>
      </c>
      <c r="G32" s="36" t="s">
        <v>499</v>
      </c>
    </row>
    <row r="33" s="24" customFormat="1" ht="35" customHeight="1" spans="1:7">
      <c r="A33" s="37"/>
      <c r="B33" s="32" t="s">
        <v>207</v>
      </c>
      <c r="C33" s="36" t="s">
        <v>501</v>
      </c>
      <c r="D33" s="34">
        <v>80</v>
      </c>
      <c r="E33" s="32" t="s">
        <v>97</v>
      </c>
      <c r="F33" s="35">
        <f ca="1" t="shared" si="3"/>
        <v>41</v>
      </c>
      <c r="G33" s="36" t="s">
        <v>502</v>
      </c>
    </row>
    <row r="34" s="24" customFormat="1" ht="35" customHeight="1" spans="1:7">
      <c r="A34" s="37"/>
      <c r="B34" s="32" t="s">
        <v>207</v>
      </c>
      <c r="C34" s="36" t="s">
        <v>501</v>
      </c>
      <c r="D34" s="34" t="s">
        <v>458</v>
      </c>
      <c r="E34" s="32" t="s">
        <v>97</v>
      </c>
      <c r="F34" s="35">
        <f ca="1" t="shared" ref="F34:F39" si="4">EVALUATE(G34)</f>
        <v>4.2</v>
      </c>
      <c r="G34" s="36" t="s">
        <v>503</v>
      </c>
    </row>
    <row r="35" s="24" customFormat="1" ht="35" customHeight="1" spans="1:7">
      <c r="A35" s="37"/>
      <c r="B35" s="32" t="s">
        <v>207</v>
      </c>
      <c r="C35" s="36" t="s">
        <v>504</v>
      </c>
      <c r="D35" s="34">
        <v>80</v>
      </c>
      <c r="E35" s="32" t="s">
        <v>97</v>
      </c>
      <c r="F35" s="35">
        <f ca="1" t="shared" si="4"/>
        <v>20.52</v>
      </c>
      <c r="G35" s="36" t="s">
        <v>505</v>
      </c>
    </row>
    <row r="36" s="24" customFormat="1" ht="35" customHeight="1" spans="1:7">
      <c r="A36" s="37"/>
      <c r="B36" s="32" t="s">
        <v>207</v>
      </c>
      <c r="C36" s="36" t="s">
        <v>506</v>
      </c>
      <c r="D36" s="34">
        <v>50</v>
      </c>
      <c r="E36" s="32" t="s">
        <v>97</v>
      </c>
      <c r="F36" s="35">
        <f ca="1" t="shared" si="4"/>
        <v>13.3</v>
      </c>
      <c r="G36" s="36" t="s">
        <v>507</v>
      </c>
    </row>
    <row r="37" s="24" customFormat="1" ht="35" customHeight="1" spans="1:7">
      <c r="A37" s="37"/>
      <c r="B37" s="32" t="s">
        <v>132</v>
      </c>
      <c r="C37" s="36" t="s">
        <v>508</v>
      </c>
      <c r="D37" s="34" t="s">
        <v>243</v>
      </c>
      <c r="E37" s="32" t="s">
        <v>105</v>
      </c>
      <c r="F37" s="35">
        <f ca="1" t="shared" si="4"/>
        <v>3.8</v>
      </c>
      <c r="G37" s="36" t="s">
        <v>509</v>
      </c>
    </row>
    <row r="38" s="24" customFormat="1" ht="35" customHeight="1" spans="1:7">
      <c r="A38" s="37"/>
      <c r="B38" s="32" t="s">
        <v>466</v>
      </c>
      <c r="C38" s="36" t="s">
        <v>508</v>
      </c>
      <c r="D38" s="34" t="s">
        <v>500</v>
      </c>
      <c r="E38" s="32" t="s">
        <v>105</v>
      </c>
      <c r="F38" s="35">
        <f ca="1" t="shared" si="4"/>
        <v>3.8</v>
      </c>
      <c r="G38" s="36" t="s">
        <v>509</v>
      </c>
    </row>
    <row r="39" s="24" customFormat="1" ht="52" customHeight="1" spans="1:7">
      <c r="A39" s="37"/>
      <c r="B39" s="32" t="s">
        <v>248</v>
      </c>
      <c r="C39" s="33" t="s">
        <v>510</v>
      </c>
      <c r="D39" s="34">
        <v>80</v>
      </c>
      <c r="E39" s="32" t="s">
        <v>97</v>
      </c>
      <c r="F39" s="35">
        <f ca="1" t="shared" si="4"/>
        <v>38.152</v>
      </c>
      <c r="G39" s="36" t="s">
        <v>511</v>
      </c>
    </row>
    <row r="40" s="24" customFormat="1" ht="35" customHeight="1" spans="1:7">
      <c r="A40" s="37"/>
      <c r="B40" s="32" t="s">
        <v>251</v>
      </c>
      <c r="C40" s="33" t="s">
        <v>512</v>
      </c>
      <c r="D40" s="34">
        <v>80</v>
      </c>
      <c r="E40" s="32" t="s">
        <v>97</v>
      </c>
      <c r="F40" s="35">
        <f ca="1" t="shared" ref="F40:F65" si="5">EVALUATE(G40)</f>
        <v>27.52</v>
      </c>
      <c r="G40" s="36" t="s">
        <v>513</v>
      </c>
    </row>
    <row r="41" s="24" customFormat="1" ht="35" customHeight="1" spans="1:7">
      <c r="A41" s="37"/>
      <c r="B41" s="32" t="s">
        <v>251</v>
      </c>
      <c r="C41" s="33" t="s">
        <v>512</v>
      </c>
      <c r="D41" s="34" t="s">
        <v>458</v>
      </c>
      <c r="E41" s="32" t="s">
        <v>97</v>
      </c>
      <c r="F41" s="35">
        <f ca="1" t="shared" si="5"/>
        <v>2.88</v>
      </c>
      <c r="G41" s="36" t="s">
        <v>514</v>
      </c>
    </row>
    <row r="42" s="24" customFormat="1" ht="35" customHeight="1" spans="1:7">
      <c r="A42" s="37"/>
      <c r="B42" s="32" t="s">
        <v>251</v>
      </c>
      <c r="C42" s="33" t="s">
        <v>515</v>
      </c>
      <c r="D42" s="34">
        <v>80</v>
      </c>
      <c r="E42" s="32" t="s">
        <v>97</v>
      </c>
      <c r="F42" s="35">
        <f ca="1" t="shared" si="5"/>
        <v>84.624</v>
      </c>
      <c r="G42" s="36" t="s">
        <v>516</v>
      </c>
    </row>
    <row r="43" s="24" customFormat="1" ht="35" customHeight="1" spans="1:7">
      <c r="A43" s="37"/>
      <c r="B43" s="32" t="s">
        <v>251</v>
      </c>
      <c r="C43" s="33" t="s">
        <v>515</v>
      </c>
      <c r="D43" s="34" t="s">
        <v>458</v>
      </c>
      <c r="E43" s="32" t="s">
        <v>97</v>
      </c>
      <c r="F43" s="35">
        <f ca="1" t="shared" si="5"/>
        <v>8.856</v>
      </c>
      <c r="G43" s="36" t="s">
        <v>517</v>
      </c>
    </row>
    <row r="44" s="24" customFormat="1" ht="35" customHeight="1" spans="1:7">
      <c r="A44" s="37"/>
      <c r="B44" s="32" t="s">
        <v>251</v>
      </c>
      <c r="C44" s="33" t="s">
        <v>518</v>
      </c>
      <c r="D44" s="34">
        <v>80</v>
      </c>
      <c r="E44" s="32" t="s">
        <v>97</v>
      </c>
      <c r="F44" s="35">
        <f ca="1" t="shared" si="5"/>
        <v>20.6</v>
      </c>
      <c r="G44" s="36" t="s">
        <v>519</v>
      </c>
    </row>
    <row r="45" s="24" customFormat="1" ht="35" customHeight="1" spans="1:7">
      <c r="A45" s="37"/>
      <c r="B45" s="32" t="s">
        <v>251</v>
      </c>
      <c r="C45" s="33" t="s">
        <v>520</v>
      </c>
      <c r="D45" s="34">
        <v>50</v>
      </c>
      <c r="E45" s="32" t="s">
        <v>97</v>
      </c>
      <c r="F45" s="35">
        <f ca="1" t="shared" si="5"/>
        <v>60.3</v>
      </c>
      <c r="G45" s="36" t="s">
        <v>521</v>
      </c>
    </row>
    <row r="46" s="24" customFormat="1" ht="35" customHeight="1" spans="1:7">
      <c r="A46" s="37"/>
      <c r="B46" s="32" t="s">
        <v>251</v>
      </c>
      <c r="C46" s="36" t="s">
        <v>522</v>
      </c>
      <c r="D46" s="34">
        <v>80</v>
      </c>
      <c r="E46" s="32" t="s">
        <v>97</v>
      </c>
      <c r="F46" s="35">
        <f ca="1" t="shared" si="5"/>
        <v>33.1</v>
      </c>
      <c r="G46" s="36" t="s">
        <v>523</v>
      </c>
    </row>
    <row r="47" s="24" customFormat="1" ht="35" customHeight="1" spans="1:7">
      <c r="A47" s="37"/>
      <c r="B47" s="32" t="s">
        <v>251</v>
      </c>
      <c r="C47" s="36" t="s">
        <v>522</v>
      </c>
      <c r="D47" s="34" t="s">
        <v>458</v>
      </c>
      <c r="E47" s="32" t="s">
        <v>97</v>
      </c>
      <c r="F47" s="35">
        <f ca="1" t="shared" si="5"/>
        <v>4.2</v>
      </c>
      <c r="G47" s="36" t="s">
        <v>503</v>
      </c>
    </row>
    <row r="48" s="24" customFormat="1" ht="35" customHeight="1" spans="1:7">
      <c r="A48" s="37"/>
      <c r="B48" s="32" t="s">
        <v>251</v>
      </c>
      <c r="C48" s="36" t="s">
        <v>524</v>
      </c>
      <c r="D48" s="34">
        <v>80</v>
      </c>
      <c r="E48" s="32" t="s">
        <v>97</v>
      </c>
      <c r="F48" s="35">
        <f ca="1" t="shared" si="5"/>
        <v>20.52</v>
      </c>
      <c r="G48" s="36" t="s">
        <v>505</v>
      </c>
    </row>
    <row r="49" s="24" customFormat="1" ht="35" customHeight="1" spans="1:7">
      <c r="A49" s="37"/>
      <c r="B49" s="32" t="s">
        <v>251</v>
      </c>
      <c r="C49" s="36" t="s">
        <v>525</v>
      </c>
      <c r="D49" s="34">
        <v>50</v>
      </c>
      <c r="E49" s="32" t="s">
        <v>97</v>
      </c>
      <c r="F49" s="35">
        <f ca="1" t="shared" si="5"/>
        <v>13.3</v>
      </c>
      <c r="G49" s="36" t="s">
        <v>507</v>
      </c>
    </row>
    <row r="50" s="24" customFormat="1" ht="35" customHeight="1" spans="1:7">
      <c r="A50" s="37"/>
      <c r="B50" s="32" t="s">
        <v>132</v>
      </c>
      <c r="C50" s="36" t="s">
        <v>526</v>
      </c>
      <c r="D50" s="34" t="s">
        <v>243</v>
      </c>
      <c r="E50" s="32" t="s">
        <v>105</v>
      </c>
      <c r="F50" s="35">
        <f ca="1" t="shared" si="5"/>
        <v>3.8</v>
      </c>
      <c r="G50" s="36" t="s">
        <v>509</v>
      </c>
    </row>
    <row r="51" s="24" customFormat="1" ht="35" customHeight="1" spans="1:7">
      <c r="A51" s="37"/>
      <c r="B51" s="32" t="s">
        <v>466</v>
      </c>
      <c r="C51" s="36" t="s">
        <v>526</v>
      </c>
      <c r="D51" s="34" t="s">
        <v>500</v>
      </c>
      <c r="E51" s="32" t="s">
        <v>105</v>
      </c>
      <c r="F51" s="35">
        <f ca="1" t="shared" si="5"/>
        <v>3.8</v>
      </c>
      <c r="G51" s="36" t="s">
        <v>509</v>
      </c>
    </row>
    <row r="52" s="24" customFormat="1" ht="35" customHeight="1" spans="1:7">
      <c r="A52" s="37"/>
      <c r="B52" s="32" t="s">
        <v>207</v>
      </c>
      <c r="C52" s="54" t="s">
        <v>527</v>
      </c>
      <c r="D52" s="34">
        <v>80</v>
      </c>
      <c r="E52" s="32" t="s">
        <v>97</v>
      </c>
      <c r="F52" s="35">
        <f ca="1" t="shared" si="5"/>
        <v>151.7134</v>
      </c>
      <c r="G52" s="36" t="s">
        <v>528</v>
      </c>
    </row>
    <row r="53" s="24" customFormat="1" ht="35" customHeight="1" spans="1:7">
      <c r="A53" s="37"/>
      <c r="B53" s="32" t="s">
        <v>207</v>
      </c>
      <c r="C53" s="54" t="s">
        <v>527</v>
      </c>
      <c r="D53" s="34" t="s">
        <v>458</v>
      </c>
      <c r="E53" s="32" t="s">
        <v>97</v>
      </c>
      <c r="F53" s="35">
        <f ca="1" t="shared" si="5"/>
        <v>15.078</v>
      </c>
      <c r="G53" s="36" t="s">
        <v>491</v>
      </c>
    </row>
    <row r="54" s="24" customFormat="1" ht="35" customHeight="1" spans="1:7">
      <c r="A54" s="37"/>
      <c r="B54" s="32" t="s">
        <v>207</v>
      </c>
      <c r="C54" s="54" t="s">
        <v>529</v>
      </c>
      <c r="D54" s="34">
        <v>80</v>
      </c>
      <c r="E54" s="32" t="s">
        <v>97</v>
      </c>
      <c r="F54" s="35">
        <f ca="1" t="shared" si="5"/>
        <v>36.48</v>
      </c>
      <c r="G54" s="36" t="s">
        <v>493</v>
      </c>
    </row>
    <row r="55" s="24" customFormat="1" ht="35" customHeight="1" spans="1:7">
      <c r="A55" s="37"/>
      <c r="B55" s="32" t="s">
        <v>207</v>
      </c>
      <c r="C55" s="54" t="s">
        <v>530</v>
      </c>
      <c r="D55" s="34">
        <v>80</v>
      </c>
      <c r="E55" s="32" t="s">
        <v>97</v>
      </c>
      <c r="F55" s="35">
        <f ca="1" t="shared" si="5"/>
        <v>19.53</v>
      </c>
      <c r="G55" s="36" t="s">
        <v>495</v>
      </c>
    </row>
    <row r="56" s="24" customFormat="1" ht="35" customHeight="1" spans="1:7">
      <c r="A56" s="37"/>
      <c r="B56" s="32" t="s">
        <v>207</v>
      </c>
      <c r="C56" s="54" t="s">
        <v>530</v>
      </c>
      <c r="D56" s="34">
        <v>50</v>
      </c>
      <c r="E56" s="32" t="s">
        <v>97</v>
      </c>
      <c r="F56" s="35">
        <f ca="1" t="shared" si="5"/>
        <v>19.53</v>
      </c>
      <c r="G56" s="36" t="s">
        <v>495</v>
      </c>
    </row>
    <row r="57" s="24" customFormat="1" ht="35" customHeight="1" spans="1:7">
      <c r="A57" s="37"/>
      <c r="B57" s="32" t="s">
        <v>207</v>
      </c>
      <c r="C57" s="54" t="s">
        <v>531</v>
      </c>
      <c r="D57" s="34">
        <v>80</v>
      </c>
      <c r="E57" s="32" t="s">
        <v>97</v>
      </c>
      <c r="F57" s="35">
        <f ca="1" t="shared" si="5"/>
        <v>-8.044</v>
      </c>
      <c r="G57" s="36" t="s">
        <v>497</v>
      </c>
    </row>
    <row r="58" s="24" customFormat="1" ht="35" customHeight="1" spans="1:7">
      <c r="A58" s="37"/>
      <c r="B58" s="32" t="s">
        <v>132</v>
      </c>
      <c r="C58" s="54" t="s">
        <v>532</v>
      </c>
      <c r="D58" s="34" t="s">
        <v>243</v>
      </c>
      <c r="E58" s="32" t="s">
        <v>105</v>
      </c>
      <c r="F58" s="35">
        <f ca="1" t="shared" si="5"/>
        <v>5.58</v>
      </c>
      <c r="G58" s="36" t="s">
        <v>499</v>
      </c>
    </row>
    <row r="59" s="24" customFormat="1" ht="35" customHeight="1" spans="1:7">
      <c r="A59" s="37"/>
      <c r="B59" s="32" t="s">
        <v>466</v>
      </c>
      <c r="C59" s="54" t="s">
        <v>532</v>
      </c>
      <c r="D59" s="34" t="s">
        <v>500</v>
      </c>
      <c r="E59" s="32" t="s">
        <v>105</v>
      </c>
      <c r="F59" s="35">
        <f ca="1" t="shared" si="5"/>
        <v>5.58</v>
      </c>
      <c r="G59" s="36" t="s">
        <v>499</v>
      </c>
    </row>
    <row r="60" s="24" customFormat="1" ht="35" customHeight="1" spans="1:7">
      <c r="A60" s="37"/>
      <c r="B60" s="32" t="s">
        <v>207</v>
      </c>
      <c r="C60" s="36" t="s">
        <v>533</v>
      </c>
      <c r="D60" s="34">
        <v>80</v>
      </c>
      <c r="E60" s="32" t="s">
        <v>97</v>
      </c>
      <c r="F60" s="35">
        <f ca="1" t="shared" si="5"/>
        <v>33.616</v>
      </c>
      <c r="G60" s="36" t="s">
        <v>534</v>
      </c>
    </row>
    <row r="61" s="24" customFormat="1" ht="35" customHeight="1" spans="1:7">
      <c r="A61" s="37"/>
      <c r="B61" s="32" t="s">
        <v>207</v>
      </c>
      <c r="C61" s="36" t="s">
        <v>533</v>
      </c>
      <c r="D61" s="34" t="s">
        <v>458</v>
      </c>
      <c r="E61" s="32" t="s">
        <v>97</v>
      </c>
      <c r="F61" s="35">
        <f ca="1" t="shared" si="5"/>
        <v>2.64</v>
      </c>
      <c r="G61" s="36" t="s">
        <v>535</v>
      </c>
    </row>
    <row r="62" s="24" customFormat="1" ht="35" customHeight="1" spans="1:7">
      <c r="A62" s="37"/>
      <c r="B62" s="32" t="s">
        <v>207</v>
      </c>
      <c r="C62" s="36" t="s">
        <v>536</v>
      </c>
      <c r="D62" s="34">
        <v>80</v>
      </c>
      <c r="E62" s="32" t="s">
        <v>97</v>
      </c>
      <c r="F62" s="35">
        <f ca="1" t="shared" si="5"/>
        <v>23.85</v>
      </c>
      <c r="G62" s="36" t="s">
        <v>537</v>
      </c>
    </row>
    <row r="63" s="24" customFormat="1" ht="35" customHeight="1" spans="1:7">
      <c r="A63" s="37"/>
      <c r="B63" s="32" t="s">
        <v>207</v>
      </c>
      <c r="C63" s="36" t="s">
        <v>538</v>
      </c>
      <c r="D63" s="34">
        <v>50</v>
      </c>
      <c r="E63" s="32" t="s">
        <v>97</v>
      </c>
      <c r="F63" s="35">
        <f ca="1" t="shared" si="5"/>
        <v>16.66</v>
      </c>
      <c r="G63" s="36" t="s">
        <v>539</v>
      </c>
    </row>
    <row r="64" s="24" customFormat="1" ht="35" customHeight="1" spans="1:7">
      <c r="A64" s="37"/>
      <c r="B64" s="32" t="s">
        <v>132</v>
      </c>
      <c r="C64" s="36" t="s">
        <v>540</v>
      </c>
      <c r="D64" s="34" t="s">
        <v>243</v>
      </c>
      <c r="E64" s="32" t="s">
        <v>105</v>
      </c>
      <c r="F64" s="35">
        <f ca="1" t="shared" si="5"/>
        <v>4.76</v>
      </c>
      <c r="G64" s="36" t="s">
        <v>541</v>
      </c>
    </row>
    <row r="65" s="24" customFormat="1" ht="35" customHeight="1" spans="1:7">
      <c r="A65" s="37"/>
      <c r="B65" s="32" t="s">
        <v>466</v>
      </c>
      <c r="C65" s="36" t="s">
        <v>540</v>
      </c>
      <c r="D65" s="34" t="s">
        <v>500</v>
      </c>
      <c r="E65" s="32" t="s">
        <v>105</v>
      </c>
      <c r="F65" s="35">
        <f ca="1" t="shared" si="5"/>
        <v>4.76</v>
      </c>
      <c r="G65" s="36" t="s">
        <v>541</v>
      </c>
    </row>
    <row r="66" s="24" customFormat="1" ht="35" customHeight="1" spans="1:7">
      <c r="A66" s="37"/>
      <c r="B66" s="32" t="s">
        <v>460</v>
      </c>
      <c r="C66" s="36" t="s">
        <v>542</v>
      </c>
      <c r="D66" s="34">
        <v>300</v>
      </c>
      <c r="E66" s="32" t="s">
        <v>97</v>
      </c>
      <c r="F66" s="35">
        <f ca="1" t="shared" ref="F66:F69" si="6">EVALUATE(G66)</f>
        <v>5.808</v>
      </c>
      <c r="G66" s="36" t="s">
        <v>487</v>
      </c>
    </row>
    <row r="67" s="24" customFormat="1" ht="35" customHeight="1" spans="1:7">
      <c r="A67" s="37"/>
      <c r="B67" s="32" t="s">
        <v>251</v>
      </c>
      <c r="C67" s="36" t="s">
        <v>542</v>
      </c>
      <c r="D67" s="34">
        <v>100</v>
      </c>
      <c r="E67" s="32" t="s">
        <v>97</v>
      </c>
      <c r="F67" s="35">
        <f ca="1" t="shared" si="6"/>
        <v>33.704</v>
      </c>
      <c r="G67" s="36" t="s">
        <v>488</v>
      </c>
    </row>
    <row r="68" s="24" customFormat="1" ht="35" customHeight="1" spans="1:7">
      <c r="A68" s="37"/>
      <c r="B68" s="32" t="s">
        <v>207</v>
      </c>
      <c r="C68" s="33" t="s">
        <v>543</v>
      </c>
      <c r="D68" s="34">
        <v>80</v>
      </c>
      <c r="E68" s="32" t="s">
        <v>97</v>
      </c>
      <c r="F68" s="35">
        <f ca="1" t="shared" si="6"/>
        <v>7.28</v>
      </c>
      <c r="G68" s="36" t="s">
        <v>544</v>
      </c>
    </row>
    <row r="69" s="24" customFormat="1" ht="35" customHeight="1" spans="1:7">
      <c r="A69" s="37"/>
      <c r="B69" s="32" t="s">
        <v>207</v>
      </c>
      <c r="C69" s="33" t="s">
        <v>543</v>
      </c>
      <c r="D69" s="34">
        <v>50</v>
      </c>
      <c r="E69" s="32" t="s">
        <v>97</v>
      </c>
      <c r="F69" s="35">
        <f ca="1" t="shared" si="6"/>
        <v>7.28</v>
      </c>
      <c r="G69" s="36" t="s">
        <v>544</v>
      </c>
    </row>
    <row r="70" s="24" customFormat="1" ht="35" customHeight="1" spans="1:7">
      <c r="A70" s="37"/>
      <c r="B70" s="32" t="s">
        <v>132</v>
      </c>
      <c r="C70" s="33" t="s">
        <v>545</v>
      </c>
      <c r="D70" s="34" t="s">
        <v>243</v>
      </c>
      <c r="E70" s="32" t="s">
        <v>105</v>
      </c>
      <c r="F70" s="35">
        <f ca="1" t="shared" ref="F70:F109" si="7">EVALUATE(G70)</f>
        <v>2.08</v>
      </c>
      <c r="G70" s="36" t="s">
        <v>546</v>
      </c>
    </row>
    <row r="71" s="24" customFormat="1" ht="35" customHeight="1" spans="1:7">
      <c r="A71" s="37"/>
      <c r="B71" s="32" t="s">
        <v>466</v>
      </c>
      <c r="C71" s="33" t="s">
        <v>545</v>
      </c>
      <c r="D71" s="34" t="s">
        <v>500</v>
      </c>
      <c r="E71" s="32" t="s">
        <v>105</v>
      </c>
      <c r="F71" s="35">
        <f ca="1" t="shared" si="7"/>
        <v>2.08</v>
      </c>
      <c r="G71" s="36" t="s">
        <v>546</v>
      </c>
    </row>
    <row r="72" s="24" customFormat="1" ht="45" customHeight="1" spans="1:7">
      <c r="A72" s="37"/>
      <c r="B72" s="32" t="s">
        <v>207</v>
      </c>
      <c r="C72" s="33" t="s">
        <v>547</v>
      </c>
      <c r="D72" s="34">
        <v>80</v>
      </c>
      <c r="E72" s="32" t="s">
        <v>97</v>
      </c>
      <c r="F72" s="35">
        <f ca="1" t="shared" si="7"/>
        <v>550.98588</v>
      </c>
      <c r="G72" s="36" t="s">
        <v>548</v>
      </c>
    </row>
    <row r="73" s="24" customFormat="1" ht="35" customHeight="1" spans="1:7">
      <c r="A73" s="37"/>
      <c r="B73" s="32" t="s">
        <v>207</v>
      </c>
      <c r="C73" s="33" t="s">
        <v>547</v>
      </c>
      <c r="D73" s="34" t="s">
        <v>458</v>
      </c>
      <c r="E73" s="32" t="s">
        <v>97</v>
      </c>
      <c r="F73" s="35">
        <f ca="1" t="shared" si="7"/>
        <v>54.7596</v>
      </c>
      <c r="G73" s="36" t="s">
        <v>549</v>
      </c>
    </row>
    <row r="74" s="24" customFormat="1" ht="35" customHeight="1" spans="1:7">
      <c r="A74" s="37"/>
      <c r="B74" s="32" t="s">
        <v>207</v>
      </c>
      <c r="C74" s="33" t="s">
        <v>550</v>
      </c>
      <c r="D74" s="34">
        <v>80</v>
      </c>
      <c r="E74" s="32" t="s">
        <v>97</v>
      </c>
      <c r="F74" s="35">
        <f ca="1" t="shared" si="7"/>
        <v>27.36</v>
      </c>
      <c r="G74" s="36" t="s">
        <v>551</v>
      </c>
    </row>
    <row r="75" s="24" customFormat="1" ht="43" customHeight="1" spans="1:7">
      <c r="A75" s="37"/>
      <c r="B75" s="32" t="s">
        <v>207</v>
      </c>
      <c r="C75" s="33" t="s">
        <v>552</v>
      </c>
      <c r="D75" s="34">
        <v>80</v>
      </c>
      <c r="E75" s="32" t="s">
        <v>97</v>
      </c>
      <c r="F75" s="35">
        <f ca="1" t="shared" si="7"/>
        <v>-8.044</v>
      </c>
      <c r="G75" s="36" t="s">
        <v>497</v>
      </c>
    </row>
    <row r="76" s="24" customFormat="1" ht="35" customHeight="1" spans="1:7">
      <c r="A76" s="37"/>
      <c r="B76" s="32" t="s">
        <v>207</v>
      </c>
      <c r="C76" s="33" t="s">
        <v>553</v>
      </c>
      <c r="D76" s="34">
        <v>80</v>
      </c>
      <c r="E76" s="32" t="s">
        <v>97</v>
      </c>
      <c r="F76" s="35">
        <f ca="1" t="shared" si="7"/>
        <v>-5.32</v>
      </c>
      <c r="G76" s="36" t="s">
        <v>554</v>
      </c>
    </row>
    <row r="77" s="24" customFormat="1" ht="35" customHeight="1" spans="1:7">
      <c r="A77" s="37"/>
      <c r="B77" s="32" t="s">
        <v>207</v>
      </c>
      <c r="C77" s="36" t="s">
        <v>555</v>
      </c>
      <c r="D77" s="34">
        <v>80</v>
      </c>
      <c r="E77" s="32" t="s">
        <v>97</v>
      </c>
      <c r="F77" s="35">
        <f ca="1" t="shared" si="7"/>
        <v>33.616</v>
      </c>
      <c r="G77" s="36" t="s">
        <v>534</v>
      </c>
    </row>
    <row r="78" s="24" customFormat="1" ht="35" customHeight="1" spans="1:7">
      <c r="A78" s="37"/>
      <c r="B78" s="32" t="s">
        <v>207</v>
      </c>
      <c r="C78" s="36" t="s">
        <v>555</v>
      </c>
      <c r="D78" s="34" t="s">
        <v>458</v>
      </c>
      <c r="E78" s="32" t="s">
        <v>97</v>
      </c>
      <c r="F78" s="35">
        <f ca="1" t="shared" si="7"/>
        <v>2.64</v>
      </c>
      <c r="G78" s="36" t="s">
        <v>535</v>
      </c>
    </row>
    <row r="79" s="24" customFormat="1" ht="35" customHeight="1" spans="1:7">
      <c r="A79" s="37"/>
      <c r="B79" s="32" t="s">
        <v>207</v>
      </c>
      <c r="C79" s="36" t="s">
        <v>556</v>
      </c>
      <c r="D79" s="34">
        <v>80</v>
      </c>
      <c r="E79" s="32" t="s">
        <v>97</v>
      </c>
      <c r="F79" s="35">
        <f ca="1" t="shared" si="7"/>
        <v>23.85</v>
      </c>
      <c r="G79" s="36" t="s">
        <v>537</v>
      </c>
    </row>
    <row r="80" s="24" customFormat="1" ht="35" customHeight="1" spans="1:7">
      <c r="A80" s="37"/>
      <c r="B80" s="32" t="s">
        <v>207</v>
      </c>
      <c r="C80" s="36" t="s">
        <v>557</v>
      </c>
      <c r="D80" s="34">
        <v>50</v>
      </c>
      <c r="E80" s="32" t="s">
        <v>97</v>
      </c>
      <c r="F80" s="35">
        <f ca="1" t="shared" si="7"/>
        <v>16.66</v>
      </c>
      <c r="G80" s="36" t="s">
        <v>539</v>
      </c>
    </row>
    <row r="81" s="24" customFormat="1" ht="35" customHeight="1" spans="1:7">
      <c r="A81" s="37"/>
      <c r="B81" s="32" t="s">
        <v>132</v>
      </c>
      <c r="C81" s="36" t="s">
        <v>558</v>
      </c>
      <c r="D81" s="34" t="s">
        <v>243</v>
      </c>
      <c r="E81" s="32" t="s">
        <v>105</v>
      </c>
      <c r="F81" s="35">
        <f ca="1" t="shared" si="7"/>
        <v>4.76</v>
      </c>
      <c r="G81" s="36" t="s">
        <v>541</v>
      </c>
    </row>
    <row r="82" s="24" customFormat="1" ht="35" customHeight="1" spans="1:7">
      <c r="A82" s="37"/>
      <c r="B82" s="32" t="s">
        <v>466</v>
      </c>
      <c r="C82" s="36" t="s">
        <v>558</v>
      </c>
      <c r="D82" s="34" t="s">
        <v>500</v>
      </c>
      <c r="E82" s="32" t="s">
        <v>105</v>
      </c>
      <c r="F82" s="35">
        <f ca="1" t="shared" si="7"/>
        <v>4.76</v>
      </c>
      <c r="G82" s="36" t="s">
        <v>541</v>
      </c>
    </row>
    <row r="83" s="24" customFormat="1" ht="35" customHeight="1" spans="1:7">
      <c r="A83" s="37"/>
      <c r="B83" s="32" t="s">
        <v>460</v>
      </c>
      <c r="C83" s="36" t="s">
        <v>559</v>
      </c>
      <c r="D83" s="34">
        <v>300</v>
      </c>
      <c r="E83" s="32" t="s">
        <v>97</v>
      </c>
      <c r="F83" s="35">
        <f ca="1" t="shared" si="7"/>
        <v>5.808</v>
      </c>
      <c r="G83" s="36" t="s">
        <v>487</v>
      </c>
    </row>
    <row r="84" s="24" customFormat="1" ht="35" customHeight="1" spans="1:7">
      <c r="A84" s="37"/>
      <c r="B84" s="32" t="s">
        <v>251</v>
      </c>
      <c r="C84" s="36" t="s">
        <v>559</v>
      </c>
      <c r="D84" s="34">
        <v>100</v>
      </c>
      <c r="E84" s="32" t="s">
        <v>97</v>
      </c>
      <c r="F84" s="35">
        <f ca="1" t="shared" si="7"/>
        <v>33.704</v>
      </c>
      <c r="G84" s="36" t="s">
        <v>488</v>
      </c>
    </row>
    <row r="85" s="24" customFormat="1" ht="35" customHeight="1" spans="1:7">
      <c r="A85" s="37"/>
      <c r="B85" s="32" t="s">
        <v>207</v>
      </c>
      <c r="C85" s="54" t="s">
        <v>560</v>
      </c>
      <c r="D85" s="34">
        <v>80</v>
      </c>
      <c r="E85" s="32" t="s">
        <v>97</v>
      </c>
      <c r="F85" s="35">
        <f ca="1" t="shared" si="7"/>
        <v>151.7134</v>
      </c>
      <c r="G85" s="36" t="s">
        <v>490</v>
      </c>
    </row>
    <row r="86" s="24" customFormat="1" ht="35" customHeight="1" spans="1:7">
      <c r="A86" s="37"/>
      <c r="B86" s="32" t="s">
        <v>207</v>
      </c>
      <c r="C86" s="54" t="s">
        <v>560</v>
      </c>
      <c r="D86" s="34" t="s">
        <v>458</v>
      </c>
      <c r="E86" s="32" t="s">
        <v>97</v>
      </c>
      <c r="F86" s="35">
        <f ca="1" t="shared" si="7"/>
        <v>15.078</v>
      </c>
      <c r="G86" s="36" t="s">
        <v>491</v>
      </c>
    </row>
    <row r="87" s="24" customFormat="1" ht="35" customHeight="1" spans="1:7">
      <c r="A87" s="37"/>
      <c r="B87" s="32" t="s">
        <v>207</v>
      </c>
      <c r="C87" s="54" t="s">
        <v>561</v>
      </c>
      <c r="D87" s="34">
        <v>80</v>
      </c>
      <c r="E87" s="32" t="s">
        <v>97</v>
      </c>
      <c r="F87" s="35">
        <f ca="1" t="shared" si="7"/>
        <v>36.48</v>
      </c>
      <c r="G87" s="36" t="s">
        <v>493</v>
      </c>
    </row>
    <row r="88" s="24" customFormat="1" ht="35" customHeight="1" spans="1:7">
      <c r="A88" s="37"/>
      <c r="B88" s="32" t="s">
        <v>207</v>
      </c>
      <c r="C88" s="54" t="s">
        <v>562</v>
      </c>
      <c r="D88" s="34">
        <v>80</v>
      </c>
      <c r="E88" s="32" t="s">
        <v>97</v>
      </c>
      <c r="F88" s="35">
        <f ca="1" t="shared" si="7"/>
        <v>19.53</v>
      </c>
      <c r="G88" s="36" t="s">
        <v>495</v>
      </c>
    </row>
    <row r="89" s="24" customFormat="1" ht="35" customHeight="1" spans="1:7">
      <c r="A89" s="37"/>
      <c r="B89" s="32" t="s">
        <v>207</v>
      </c>
      <c r="C89" s="54" t="s">
        <v>562</v>
      </c>
      <c r="D89" s="34">
        <v>50</v>
      </c>
      <c r="E89" s="32" t="s">
        <v>97</v>
      </c>
      <c r="F89" s="35">
        <f ca="1" t="shared" si="7"/>
        <v>19.53</v>
      </c>
      <c r="G89" s="36" t="s">
        <v>495</v>
      </c>
    </row>
    <row r="90" s="24" customFormat="1" ht="35" customHeight="1" spans="1:7">
      <c r="A90" s="37"/>
      <c r="B90" s="32" t="s">
        <v>207</v>
      </c>
      <c r="C90" s="54" t="s">
        <v>563</v>
      </c>
      <c r="D90" s="34">
        <v>80</v>
      </c>
      <c r="E90" s="32" t="s">
        <v>97</v>
      </c>
      <c r="F90" s="35">
        <f ca="1" t="shared" si="7"/>
        <v>-8.044</v>
      </c>
      <c r="G90" s="36" t="s">
        <v>497</v>
      </c>
    </row>
    <row r="91" s="24" customFormat="1" ht="35" customHeight="1" spans="1:7">
      <c r="A91" s="37"/>
      <c r="B91" s="32" t="s">
        <v>132</v>
      </c>
      <c r="C91" s="54" t="s">
        <v>564</v>
      </c>
      <c r="D91" s="34" t="s">
        <v>243</v>
      </c>
      <c r="E91" s="32" t="s">
        <v>105</v>
      </c>
      <c r="F91" s="35">
        <f ca="1" t="shared" si="7"/>
        <v>5.58</v>
      </c>
      <c r="G91" s="36" t="s">
        <v>499</v>
      </c>
    </row>
    <row r="92" s="24" customFormat="1" ht="35" customHeight="1" spans="1:7">
      <c r="A92" s="37"/>
      <c r="B92" s="32" t="s">
        <v>466</v>
      </c>
      <c r="C92" s="54" t="s">
        <v>564</v>
      </c>
      <c r="D92" s="34" t="s">
        <v>500</v>
      </c>
      <c r="E92" s="32" t="s">
        <v>105</v>
      </c>
      <c r="F92" s="35">
        <f ca="1" t="shared" si="7"/>
        <v>5.58</v>
      </c>
      <c r="G92" s="36" t="s">
        <v>499</v>
      </c>
    </row>
    <row r="93" s="24" customFormat="1" ht="35" customHeight="1" spans="1:7">
      <c r="A93" s="37"/>
      <c r="B93" s="32" t="s">
        <v>251</v>
      </c>
      <c r="C93" s="36" t="s">
        <v>565</v>
      </c>
      <c r="D93" s="34">
        <v>80</v>
      </c>
      <c r="E93" s="32" t="s">
        <v>97</v>
      </c>
      <c r="F93" s="35">
        <f ca="1" t="shared" si="7"/>
        <v>33.1</v>
      </c>
      <c r="G93" s="36" t="s">
        <v>523</v>
      </c>
    </row>
    <row r="94" s="24" customFormat="1" ht="35" customHeight="1" spans="1:7">
      <c r="A94" s="37"/>
      <c r="B94" s="32" t="s">
        <v>251</v>
      </c>
      <c r="C94" s="36" t="s">
        <v>565</v>
      </c>
      <c r="D94" s="34" t="s">
        <v>458</v>
      </c>
      <c r="E94" s="32" t="s">
        <v>97</v>
      </c>
      <c r="F94" s="35">
        <f ca="1" t="shared" si="7"/>
        <v>4.2</v>
      </c>
      <c r="G94" s="36" t="s">
        <v>503</v>
      </c>
    </row>
    <row r="95" s="24" customFormat="1" ht="35" customHeight="1" spans="1:7">
      <c r="A95" s="37"/>
      <c r="B95" s="32" t="s">
        <v>251</v>
      </c>
      <c r="C95" s="36" t="s">
        <v>566</v>
      </c>
      <c r="D95" s="34">
        <v>80</v>
      </c>
      <c r="E95" s="32" t="s">
        <v>97</v>
      </c>
      <c r="F95" s="35">
        <f ca="1" t="shared" si="7"/>
        <v>20.52</v>
      </c>
      <c r="G95" s="36" t="s">
        <v>505</v>
      </c>
    </row>
    <row r="96" s="24" customFormat="1" ht="35" customHeight="1" spans="1:7">
      <c r="A96" s="37"/>
      <c r="B96" s="32" t="s">
        <v>251</v>
      </c>
      <c r="C96" s="36" t="s">
        <v>567</v>
      </c>
      <c r="D96" s="34">
        <v>50</v>
      </c>
      <c r="E96" s="32" t="s">
        <v>97</v>
      </c>
      <c r="F96" s="35">
        <f ca="1" t="shared" si="7"/>
        <v>13.3</v>
      </c>
      <c r="G96" s="36" t="s">
        <v>507</v>
      </c>
    </row>
    <row r="97" s="24" customFormat="1" ht="35" customHeight="1" spans="1:7">
      <c r="A97" s="37"/>
      <c r="B97" s="32" t="s">
        <v>132</v>
      </c>
      <c r="C97" s="36" t="s">
        <v>568</v>
      </c>
      <c r="D97" s="34" t="s">
        <v>243</v>
      </c>
      <c r="E97" s="32" t="s">
        <v>105</v>
      </c>
      <c r="F97" s="35">
        <f ca="1" t="shared" si="7"/>
        <v>3.8</v>
      </c>
      <c r="G97" s="36" t="s">
        <v>509</v>
      </c>
    </row>
    <row r="98" s="24" customFormat="1" ht="35" customHeight="1" spans="1:7">
      <c r="A98" s="37"/>
      <c r="B98" s="32" t="s">
        <v>466</v>
      </c>
      <c r="C98" s="36" t="s">
        <v>568</v>
      </c>
      <c r="D98" s="34" t="s">
        <v>500</v>
      </c>
      <c r="E98" s="32" t="s">
        <v>105</v>
      </c>
      <c r="F98" s="35">
        <f ca="1" t="shared" si="7"/>
        <v>3.8</v>
      </c>
      <c r="G98" s="36" t="s">
        <v>509</v>
      </c>
    </row>
    <row r="99" s="24" customFormat="1" ht="35" customHeight="1" spans="1:7">
      <c r="A99" s="37"/>
      <c r="B99" s="32" t="s">
        <v>248</v>
      </c>
      <c r="C99" s="33" t="s">
        <v>569</v>
      </c>
      <c r="D99" s="34">
        <v>80</v>
      </c>
      <c r="E99" s="32" t="s">
        <v>97</v>
      </c>
      <c r="F99" s="35">
        <f ca="1" t="shared" si="7"/>
        <v>19.076</v>
      </c>
      <c r="G99" s="36" t="s">
        <v>570</v>
      </c>
    </row>
    <row r="100" s="24" customFormat="1" ht="35" customHeight="1" spans="1:7">
      <c r="A100" s="37"/>
      <c r="B100" s="32" t="s">
        <v>251</v>
      </c>
      <c r="C100" s="33" t="s">
        <v>571</v>
      </c>
      <c r="D100" s="34">
        <v>80</v>
      </c>
      <c r="E100" s="32" t="s">
        <v>97</v>
      </c>
      <c r="F100" s="35">
        <f ca="1" t="shared" si="7"/>
        <v>13.64</v>
      </c>
      <c r="G100" s="36" t="s">
        <v>572</v>
      </c>
    </row>
    <row r="101" s="24" customFormat="1" ht="35" customHeight="1" spans="1:7">
      <c r="A101" s="37"/>
      <c r="B101" s="32" t="s">
        <v>251</v>
      </c>
      <c r="C101" s="33" t="s">
        <v>571</v>
      </c>
      <c r="D101" s="34" t="s">
        <v>458</v>
      </c>
      <c r="E101" s="32" t="s">
        <v>97</v>
      </c>
      <c r="F101" s="35">
        <f ca="1" t="shared" si="7"/>
        <v>1.44</v>
      </c>
      <c r="G101" s="36" t="s">
        <v>573</v>
      </c>
    </row>
    <row r="102" s="24" customFormat="1" ht="35" customHeight="1" spans="1:7">
      <c r="A102" s="37"/>
      <c r="B102" s="32" t="s">
        <v>251</v>
      </c>
      <c r="C102" s="33" t="s">
        <v>574</v>
      </c>
      <c r="D102" s="34">
        <v>80</v>
      </c>
      <c r="E102" s="32" t="s">
        <v>97</v>
      </c>
      <c r="F102" s="35">
        <f ca="1" t="shared" si="7"/>
        <v>42.312</v>
      </c>
      <c r="G102" s="36" t="s">
        <v>575</v>
      </c>
    </row>
    <row r="103" s="24" customFormat="1" ht="35" customHeight="1" spans="1:7">
      <c r="A103" s="37"/>
      <c r="B103" s="32" t="s">
        <v>251</v>
      </c>
      <c r="C103" s="33" t="s">
        <v>574</v>
      </c>
      <c r="D103" s="34" t="s">
        <v>458</v>
      </c>
      <c r="E103" s="32" t="s">
        <v>97</v>
      </c>
      <c r="F103" s="35">
        <f ca="1" t="shared" si="7"/>
        <v>4.428</v>
      </c>
      <c r="G103" s="36" t="s">
        <v>576</v>
      </c>
    </row>
    <row r="104" s="24" customFormat="1" ht="35" customHeight="1" spans="1:7">
      <c r="A104" s="37"/>
      <c r="B104" s="32" t="s">
        <v>251</v>
      </c>
      <c r="C104" s="33" t="s">
        <v>577</v>
      </c>
      <c r="D104" s="34">
        <v>80</v>
      </c>
      <c r="E104" s="32" t="s">
        <v>97</v>
      </c>
      <c r="F104" s="35">
        <f ca="1" t="shared" si="7"/>
        <v>10.3</v>
      </c>
      <c r="G104" s="36" t="s">
        <v>578</v>
      </c>
    </row>
    <row r="105" s="24" customFormat="1" ht="35" customHeight="1" spans="1:7">
      <c r="A105" s="37"/>
      <c r="B105" s="32" t="s">
        <v>251</v>
      </c>
      <c r="C105" s="33" t="s">
        <v>579</v>
      </c>
      <c r="D105" s="34">
        <v>50</v>
      </c>
      <c r="E105" s="32" t="s">
        <v>97</v>
      </c>
      <c r="F105" s="35">
        <f ca="1" t="shared" si="7"/>
        <v>30.15</v>
      </c>
      <c r="G105" s="36" t="s">
        <v>580</v>
      </c>
    </row>
    <row r="106" s="24" customFormat="1" ht="43" customHeight="1" spans="1:7">
      <c r="A106" s="32" t="s">
        <v>581</v>
      </c>
      <c r="B106" s="32" t="s">
        <v>207</v>
      </c>
      <c r="C106" s="33" t="s">
        <v>582</v>
      </c>
      <c r="D106" s="34">
        <v>80</v>
      </c>
      <c r="E106" s="32" t="s">
        <v>97</v>
      </c>
      <c r="F106" s="35">
        <f ca="1" t="shared" si="7"/>
        <v>450.798</v>
      </c>
      <c r="G106" s="36" t="s">
        <v>583</v>
      </c>
    </row>
    <row r="107" s="24" customFormat="1" ht="43" customHeight="1" spans="1:7">
      <c r="A107" s="32"/>
      <c r="B107" s="32" t="s">
        <v>207</v>
      </c>
      <c r="C107" s="33" t="s">
        <v>584</v>
      </c>
      <c r="D107" s="34" t="s">
        <v>458</v>
      </c>
      <c r="E107" s="32" t="s">
        <v>97</v>
      </c>
      <c r="F107" s="35">
        <f ca="1" t="shared" si="7"/>
        <v>46.0956</v>
      </c>
      <c r="G107" s="36" t="s">
        <v>585</v>
      </c>
    </row>
    <row r="108" s="24" customFormat="1" ht="43" customHeight="1" spans="1:7">
      <c r="A108" s="32"/>
      <c r="B108" s="32" t="s">
        <v>207</v>
      </c>
      <c r="C108" s="33" t="s">
        <v>586</v>
      </c>
      <c r="D108" s="34">
        <v>80</v>
      </c>
      <c r="E108" s="32" t="s">
        <v>97</v>
      </c>
      <c r="F108" s="35">
        <f ca="1" t="shared" si="7"/>
        <v>13.62</v>
      </c>
      <c r="G108" s="36" t="s">
        <v>587</v>
      </c>
    </row>
    <row r="109" s="24" customFormat="1" ht="43" customHeight="1" spans="1:7">
      <c r="A109" s="32"/>
      <c r="B109" s="32" t="s">
        <v>207</v>
      </c>
      <c r="C109" s="33" t="s">
        <v>588</v>
      </c>
      <c r="D109" s="34">
        <v>50</v>
      </c>
      <c r="E109" s="32" t="s">
        <v>97</v>
      </c>
      <c r="F109" s="35">
        <f ca="1" t="shared" si="7"/>
        <v>67.76</v>
      </c>
      <c r="G109" s="36" t="s">
        <v>589</v>
      </c>
    </row>
    <row r="110" s="24" customFormat="1" ht="31" customHeight="1" spans="1:7">
      <c r="A110" s="38" t="s">
        <v>301</v>
      </c>
      <c r="B110" s="39"/>
      <c r="C110" s="40"/>
      <c r="D110" s="29"/>
      <c r="E110" s="29" t="s">
        <v>97</v>
      </c>
      <c r="F110" s="40">
        <f ca="1">SUM(F3:F109)</f>
        <v>3438.64668</v>
      </c>
      <c r="G110" s="41"/>
    </row>
    <row r="111" ht="36" customHeight="1" spans="1:7">
      <c r="A111" s="29" t="s">
        <v>590</v>
      </c>
      <c r="B111" s="29"/>
      <c r="C111" s="40"/>
      <c r="D111" s="30">
        <v>80</v>
      </c>
      <c r="E111" s="29" t="s">
        <v>97</v>
      </c>
      <c r="F111" s="40">
        <f ca="1">SUMIF(D3:D109,D111,F3:F109)</f>
        <v>2442.66208</v>
      </c>
      <c r="G111" s="33"/>
    </row>
    <row r="112" ht="36" customHeight="1" spans="1:7">
      <c r="A112" s="29" t="s">
        <v>302</v>
      </c>
      <c r="B112" s="29"/>
      <c r="C112" s="40"/>
      <c r="D112" s="30" t="s">
        <v>458</v>
      </c>
      <c r="E112" s="29" t="s">
        <v>97</v>
      </c>
      <c r="F112" s="40">
        <f ca="1">SUMIF(D3:D109,D112,F3:F109)</f>
        <v>192.8292</v>
      </c>
      <c r="G112" s="33"/>
    </row>
    <row r="113" ht="36" customHeight="1" spans="1:7">
      <c r="A113" s="29" t="s">
        <v>303</v>
      </c>
      <c r="B113" s="29"/>
      <c r="C113" s="40"/>
      <c r="D113" s="29">
        <v>50</v>
      </c>
      <c r="E113" s="29" t="s">
        <v>97</v>
      </c>
      <c r="F113" s="40">
        <f ca="1">SUMIF(D3:D109,D113,F3:F109)</f>
        <v>383.5094</v>
      </c>
      <c r="G113" s="33"/>
    </row>
    <row r="114" ht="36" customHeight="1" spans="1:7">
      <c r="A114" s="29" t="s">
        <v>304</v>
      </c>
      <c r="B114" s="29"/>
      <c r="C114" s="40"/>
      <c r="D114" s="29">
        <v>100</v>
      </c>
      <c r="E114" s="29" t="s">
        <v>97</v>
      </c>
      <c r="F114" s="40">
        <f ca="1">SUMIF(D3:D109,D114,F3:F109)</f>
        <v>204.522</v>
      </c>
      <c r="G114" s="33"/>
    </row>
    <row r="115" ht="36" customHeight="1" spans="1:7">
      <c r="A115" s="29" t="s">
        <v>306</v>
      </c>
      <c r="B115" s="29"/>
      <c r="C115" s="40"/>
      <c r="D115" s="29">
        <v>300</v>
      </c>
      <c r="E115" s="29" t="s">
        <v>97</v>
      </c>
      <c r="F115" s="40">
        <f ca="1">SUMIF(D3:D109,D115,F3:F109)</f>
        <v>35.244</v>
      </c>
      <c r="G115" s="33"/>
    </row>
    <row r="116" ht="36" customHeight="1" spans="1:7">
      <c r="A116" s="29" t="s">
        <v>591</v>
      </c>
      <c r="B116" s="29"/>
      <c r="C116" s="40"/>
      <c r="D116" s="29" t="s">
        <v>500</v>
      </c>
      <c r="E116" s="29" t="s">
        <v>105</v>
      </c>
      <c r="F116" s="40">
        <f ca="1">SUMIF(D3:D109,D116,F3:F109)</f>
        <v>39.74</v>
      </c>
      <c r="G116" s="33"/>
    </row>
    <row r="117" ht="36" customHeight="1" spans="1:7">
      <c r="A117" s="29" t="s">
        <v>308</v>
      </c>
      <c r="B117" s="29"/>
      <c r="C117" s="40"/>
      <c r="D117" s="29" t="s">
        <v>226</v>
      </c>
      <c r="E117" s="29" t="s">
        <v>105</v>
      </c>
      <c r="F117" s="40">
        <f ca="1">SUMIF(D3:D109,D117,F3:F109)</f>
        <v>50.2</v>
      </c>
      <c r="G117" s="33"/>
    </row>
    <row r="118" ht="36" customHeight="1" spans="1:7">
      <c r="A118" s="29" t="s">
        <v>309</v>
      </c>
      <c r="B118" s="29"/>
      <c r="C118" s="40"/>
      <c r="D118" s="29" t="s">
        <v>243</v>
      </c>
      <c r="E118" s="29" t="s">
        <v>105</v>
      </c>
      <c r="F118" s="40">
        <f ca="1">SUMIF(D3:D109,D118,F3:F109)</f>
        <v>89.94</v>
      </c>
      <c r="G118" s="33"/>
    </row>
  </sheetData>
  <mergeCells count="13">
    <mergeCell ref="A1:G1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3:A18"/>
    <mergeCell ref="A19:A105"/>
    <mergeCell ref="A106:A10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结算目录</vt:lpstr>
      <vt:lpstr>结算汇总表</vt:lpstr>
      <vt:lpstr>结算明细表</vt:lpstr>
      <vt:lpstr>综合单价及检测费</vt:lpstr>
      <vt:lpstr>1#、9#楼保温</vt:lpstr>
      <vt:lpstr>1#、9#楼托架</vt:lpstr>
      <vt:lpstr>1#、9#楼漆</vt:lpstr>
      <vt:lpstr>1#、9#楼雨水管漆</vt:lpstr>
      <vt:lpstr>2#楼保温</vt:lpstr>
      <vt:lpstr>2#楼漆</vt:lpstr>
      <vt:lpstr>2#楼雨水管漆</vt:lpstr>
      <vt:lpstr>10#楼保温</vt:lpstr>
      <vt:lpstr>10#楼托架</vt:lpstr>
      <vt:lpstr>10#楼漆</vt:lpstr>
      <vt:lpstr>10#楼雨水管漆</vt:lpstr>
      <vt:lpstr>配电房</vt:lpstr>
      <vt:lpstr>Sheet3</vt:lpstr>
      <vt:lpstr>教学楼门窗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磊子</cp:lastModifiedBy>
  <dcterms:created xsi:type="dcterms:W3CDTF">2020-07-07T01:08:00Z</dcterms:created>
  <dcterms:modified xsi:type="dcterms:W3CDTF">2025-09-15T03:12:36Z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BCAD6AF46B314163BD0E346935496B29</vt:lpwstr>
  </property>
</Properties>
</file>